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30" windowWidth="20505" windowHeight="4890" tabRatio="818"/>
  </bookViews>
  <sheets>
    <sheet name="INGRESOS" sheetId="2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J51" i="2"/>
  <c r="I51"/>
  <c r="H51"/>
  <c r="G51"/>
  <c r="F51"/>
  <c r="E51"/>
  <c r="D51"/>
  <c r="E42" l="1"/>
  <c r="F17"/>
  <c r="D47"/>
  <c r="F18"/>
  <c r="G42"/>
  <c r="G47"/>
  <c r="D16"/>
  <c r="E17"/>
  <c r="H17"/>
  <c r="F42"/>
  <c r="E16"/>
  <c r="G17"/>
  <c r="D42"/>
  <c r="D17"/>
  <c r="F47"/>
  <c r="G16"/>
  <c r="H16"/>
  <c r="E47"/>
  <c r="H42"/>
  <c r="H18"/>
  <c r="E18"/>
  <c r="D18"/>
  <c r="H47"/>
  <c r="F16"/>
  <c r="G18"/>
  <c r="I16" l="1"/>
  <c r="J18"/>
  <c r="J30"/>
  <c r="J34"/>
  <c r="I37"/>
  <c r="J23"/>
  <c r="E46"/>
  <c r="E45" s="1"/>
  <c r="J36"/>
  <c r="I40"/>
  <c r="J17"/>
  <c r="I30"/>
  <c r="J42"/>
  <c r="I22"/>
  <c r="J22"/>
  <c r="I35"/>
  <c r="J37"/>
  <c r="I34"/>
  <c r="J25"/>
  <c r="E28"/>
  <c r="I33"/>
  <c r="E20"/>
  <c r="J33"/>
  <c r="J40"/>
  <c r="I24"/>
  <c r="E31"/>
  <c r="H46"/>
  <c r="H45" s="1"/>
  <c r="G20"/>
  <c r="F20"/>
  <c r="I21"/>
  <c r="H43"/>
  <c r="H41" s="1"/>
  <c r="H38" s="1"/>
  <c r="I32"/>
  <c r="I31" s="1"/>
  <c r="F31"/>
  <c r="H20"/>
  <c r="I47"/>
  <c r="I46" s="1"/>
  <c r="I45" s="1"/>
  <c r="F46"/>
  <c r="F45" s="1"/>
  <c r="G43"/>
  <c r="G41" s="1"/>
  <c r="G38" s="1"/>
  <c r="H28"/>
  <c r="H27" s="1"/>
  <c r="H26" s="1"/>
  <c r="H19" s="1"/>
  <c r="H15" s="1"/>
  <c r="G28"/>
  <c r="J29"/>
  <c r="D28"/>
  <c r="D27" s="1"/>
  <c r="D26" s="1"/>
  <c r="D31"/>
  <c r="J32"/>
  <c r="J31" s="1"/>
  <c r="H31"/>
  <c r="I44"/>
  <c r="I43" s="1"/>
  <c r="F43"/>
  <c r="F41" s="1"/>
  <c r="F38" s="1"/>
  <c r="D20"/>
  <c r="J21"/>
  <c r="F28"/>
  <c r="I29"/>
  <c r="I42"/>
  <c r="I23"/>
  <c r="D43"/>
  <c r="D41" s="1"/>
  <c r="D38" s="1"/>
  <c r="J44"/>
  <c r="J43" s="1"/>
  <c r="I39"/>
  <c r="G31"/>
  <c r="J16"/>
  <c r="G46"/>
  <c r="G45" s="1"/>
  <c r="J24"/>
  <c r="J39"/>
  <c r="J35"/>
  <c r="I18"/>
  <c r="E43"/>
  <c r="E41" s="1"/>
  <c r="E38" s="1"/>
  <c r="D46"/>
  <c r="J46" s="1"/>
  <c r="I36"/>
  <c r="I17"/>
  <c r="I25"/>
  <c r="J28" l="1"/>
  <c r="I20"/>
  <c r="J20"/>
  <c r="D19"/>
  <c r="D15" s="1"/>
  <c r="D14" s="1"/>
  <c r="H14"/>
  <c r="H50" s="1"/>
  <c r="I41"/>
  <c r="I38" s="1"/>
  <c r="J27"/>
  <c r="J26" s="1"/>
  <c r="J19" s="1"/>
  <c r="J15" s="1"/>
  <c r="I28"/>
  <c r="I27" s="1"/>
  <c r="I26" s="1"/>
  <c r="I19" s="1"/>
  <c r="I15" s="1"/>
  <c r="E27"/>
  <c r="E26" s="1"/>
  <c r="E19" s="1"/>
  <c r="E15" s="1"/>
  <c r="E14" s="1"/>
  <c r="E50" s="1"/>
  <c r="J41"/>
  <c r="J38" s="1"/>
  <c r="D45"/>
  <c r="J45" s="1"/>
  <c r="F27"/>
  <c r="F26" s="1"/>
  <c r="F19" s="1"/>
  <c r="F15" s="1"/>
  <c r="F14" s="1"/>
  <c r="F50" s="1"/>
  <c r="G27"/>
  <c r="G26" s="1"/>
  <c r="G19" s="1"/>
  <c r="G15" s="1"/>
  <c r="G14" s="1"/>
  <c r="G50" s="1"/>
  <c r="I14" l="1"/>
  <c r="I50" s="1"/>
  <c r="J14"/>
  <c r="J50" s="1"/>
  <c r="D50"/>
</calcChain>
</file>

<file path=xl/sharedStrings.xml><?xml version="1.0" encoding="utf-8"?>
<sst xmlns="http://schemas.openxmlformats.org/spreadsheetml/2006/main" count="63" uniqueCount="59">
  <si>
    <t>AGENCIA NACIONAL DE HIDROCARBUROS</t>
  </si>
  <si>
    <t>VIGENCIA FISCAL:</t>
  </si>
  <si>
    <t>FECHA:</t>
  </si>
  <si>
    <t>MES</t>
  </si>
  <si>
    <t>JEFE DE PRESUPUESTO</t>
  </si>
  <si>
    <t xml:space="preserve">MES RESPORTADO: 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</si>
  <si>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</si>
  <si>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</si>
  <si>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</si>
  <si>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</si>
  <si>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</si>
  <si>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</si>
  <si>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</si>
  <si>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</si>
  <si>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</si>
  <si>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</si>
  <si>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</si>
  <si>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</si>
  <si>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</si>
  <si>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</si>
  <si>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</si>
  <si>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</si>
  <si>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</si>
  <si>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</si>
  <si>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</si>
  <si>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</si>
  <si>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</si>
  <si>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</si>
  <si>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</si>
  <si>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</si>
  <si>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</si>
  <si>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</si>
  <si>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</si>
  <si>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</si>
  <si>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</si>
  <si>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</si>
  <si>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</si>
  <si>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</si>
  <si>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</si>
  <si>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</si>
  <si>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</si>
  <si>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</si>
  <si>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</si>
  <si>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</si>
  <si>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</si>
  <si>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</si>
  <si>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</si>
  <si>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</si>
  <si>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</si>
  <si>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</si>
  <si>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</si>
  <si>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</si>
  <si>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</si>
  <si>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</si>
  <si>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</t>
  </si>
  <si>
    <t xml:space="preserve">              CONTRATOS TEA</t>
  </si>
  <si>
    <t xml:space="preserve">              CAMPO TELLO</t>
  </si>
  <si>
    <t>ABRIL</t>
  </si>
  <si>
    <t>EJECUCION PRESUPUESTAL DE INGRESOS VIGENCIA 2014</t>
  </si>
</sst>
</file>

<file path=xl/styles.xml><?xml version="1.0" encoding="utf-8"?>
<styleSheet xmlns="http://schemas.openxmlformats.org/spreadsheetml/2006/main">
  <numFmts count="7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General_)"/>
  </numFmts>
  <fonts count="23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/>
  </cellStyleXfs>
  <cellXfs count="110">
    <xf numFmtId="0" fontId="0" fillId="0" borderId="0" xfId="0"/>
    <xf numFmtId="0" fontId="2" fillId="0" borderId="0" xfId="5" applyFont="1" applyFill="1"/>
    <xf numFmtId="0" fontId="1" fillId="0" borderId="0" xfId="5" applyFont="1" applyFill="1"/>
    <xf numFmtId="1" fontId="3" fillId="0" borderId="0" xfId="3" applyNumberFormat="1" applyFont="1" applyFill="1" applyBorder="1" applyAlignment="1">
      <alignment horizontal="left"/>
    </xf>
    <xf numFmtId="1" fontId="3" fillId="0" borderId="5" xfId="3" applyNumberFormat="1" applyFont="1" applyFill="1" applyBorder="1" applyAlignment="1">
      <alignment horizontal="centerContinuous"/>
    </xf>
    <xf numFmtId="168" fontId="3" fillId="0" borderId="4" xfId="3" applyNumberFormat="1" applyFont="1" applyFill="1" applyBorder="1" applyAlignment="1">
      <alignment horizontal="center"/>
    </xf>
    <xf numFmtId="165" fontId="5" fillId="0" borderId="4" xfId="3" applyNumberFormat="1" applyFont="1" applyFill="1" applyBorder="1" applyAlignment="1">
      <alignment horizontal="center"/>
    </xf>
    <xf numFmtId="0" fontId="2" fillId="0" borderId="0" xfId="5" applyFont="1" applyFill="1" applyBorder="1"/>
    <xf numFmtId="1" fontId="2" fillId="0" borderId="0" xfId="5" applyNumberFormat="1" applyFont="1" applyFill="1" applyBorder="1"/>
    <xf numFmtId="1" fontId="5" fillId="0" borderId="5" xfId="3" applyNumberFormat="1" applyFont="1" applyFill="1" applyBorder="1" applyAlignment="1">
      <alignment horizontal="centerContinuous"/>
    </xf>
    <xf numFmtId="1" fontId="5" fillId="0" borderId="0" xfId="3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49" fontId="5" fillId="0" borderId="4" xfId="3" applyNumberFormat="1" applyFont="1" applyFill="1" applyBorder="1" applyAlignment="1"/>
    <xf numFmtId="1" fontId="5" fillId="0" borderId="0" xfId="3" applyNumberFormat="1" applyFont="1" applyFill="1" applyBorder="1" applyAlignment="1">
      <alignment horizontal="centerContinuous"/>
    </xf>
    <xf numFmtId="1" fontId="5" fillId="0" borderId="5" xfId="3" applyNumberFormat="1" applyFont="1" applyFill="1" applyBorder="1" applyAlignment="1"/>
    <xf numFmtId="1" fontId="2" fillId="0" borderId="4" xfId="5" applyNumberFormat="1" applyFont="1" applyFill="1" applyBorder="1"/>
    <xf numFmtId="0" fontId="5" fillId="0" borderId="0" xfId="3" applyFont="1" applyFill="1" applyBorder="1" applyAlignment="1">
      <alignment horizontal="left" wrapText="1"/>
    </xf>
    <xf numFmtId="1" fontId="5" fillId="0" borderId="0" xfId="3" applyNumberFormat="1" applyFont="1" applyFill="1" applyBorder="1"/>
    <xf numFmtId="169" fontId="5" fillId="0" borderId="0" xfId="3" applyNumberFormat="1" applyFont="1" applyFill="1" applyBorder="1" applyAlignment="1">
      <alignment horizontal="right"/>
    </xf>
    <xf numFmtId="1" fontId="2" fillId="0" borderId="5" xfId="5" applyNumberFormat="1" applyFont="1" applyFill="1" applyBorder="1"/>
    <xf numFmtId="0" fontId="1" fillId="0" borderId="0" xfId="5" applyFont="1" applyFill="1" applyBorder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7" fillId="0" borderId="14" xfId="5" applyNumberFormat="1" applyFont="1" applyFill="1" applyBorder="1" applyAlignment="1">
      <alignment horizontal="center" vertical="center" wrapText="1"/>
    </xf>
    <xf numFmtId="1" fontId="7" fillId="0" borderId="14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8" fillId="0" borderId="10" xfId="5" applyNumberFormat="1" applyFont="1" applyFill="1" applyBorder="1" applyAlignment="1" applyProtection="1">
      <alignment horizontal="center"/>
    </xf>
    <xf numFmtId="170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3" fontId="9" fillId="0" borderId="10" xfId="1" applyNumberFormat="1" applyFont="1" applyFill="1" applyBorder="1"/>
    <xf numFmtId="3" fontId="2" fillId="0" borderId="0" xfId="5" applyNumberFormat="1" applyFont="1" applyFill="1"/>
    <xf numFmtId="170" fontId="10" fillId="0" borderId="0" xfId="5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4" fontId="2" fillId="0" borderId="0" xfId="5" applyNumberFormat="1" applyFont="1" applyFill="1"/>
    <xf numFmtId="170" fontId="10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0" fontId="5" fillId="0" borderId="0" xfId="5" applyFont="1" applyFill="1"/>
    <xf numFmtId="170" fontId="8" fillId="0" borderId="0" xfId="5" applyNumberFormat="1" applyFont="1" applyFill="1" applyBorder="1" applyAlignment="1" applyProtection="1"/>
    <xf numFmtId="170" fontId="10" fillId="0" borderId="0" xfId="5" applyNumberFormat="1" applyFont="1" applyFill="1" applyBorder="1" applyAlignment="1" applyProtection="1"/>
    <xf numFmtId="170" fontId="10" fillId="0" borderId="11" xfId="5" applyNumberFormat="1" applyFont="1" applyFill="1" applyBorder="1" applyProtection="1"/>
    <xf numFmtId="170" fontId="10" fillId="0" borderId="7" xfId="5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3" fontId="11" fillId="0" borderId="3" xfId="5" applyNumberFormat="1" applyFont="1" applyFill="1" applyBorder="1"/>
    <xf numFmtId="4" fontId="1" fillId="0" borderId="0" xfId="5" applyNumberFormat="1" applyFont="1" applyFill="1" applyBorder="1"/>
    <xf numFmtId="4" fontId="1" fillId="0" borderId="5" xfId="5" applyNumberFormat="1" applyFont="1" applyFill="1" applyBorder="1"/>
    <xf numFmtId="1" fontId="1" fillId="0" borderId="0" xfId="5" applyNumberFormat="1" applyFont="1" applyFill="1" applyBorder="1"/>
    <xf numFmtId="0" fontId="12" fillId="0" borderId="0" xfId="5" applyFont="1" applyFill="1" applyBorder="1" applyAlignment="1"/>
    <xf numFmtId="3" fontId="12" fillId="0" borderId="0" xfId="5" applyNumberFormat="1" applyFont="1" applyFill="1" applyBorder="1" applyAlignment="1"/>
    <xf numFmtId="1" fontId="12" fillId="0" borderId="0" xfId="5" applyNumberFormat="1" applyFont="1" applyFill="1" applyBorder="1" applyAlignment="1">
      <alignment horizontal="center"/>
    </xf>
    <xf numFmtId="1" fontId="1" fillId="0" borderId="5" xfId="5" applyNumberFormat="1" applyFont="1" applyFill="1" applyBorder="1"/>
    <xf numFmtId="1" fontId="1" fillId="0" borderId="4" xfId="5" applyNumberFormat="1" applyFont="1" applyFill="1" applyBorder="1"/>
    <xf numFmtId="170" fontId="13" fillId="0" borderId="12" xfId="5" applyNumberFormat="1" applyFont="1" applyFill="1" applyBorder="1" applyAlignment="1" applyProtection="1"/>
    <xf numFmtId="1" fontId="13" fillId="0" borderId="12" xfId="5" applyNumberFormat="1" applyFont="1" applyFill="1" applyBorder="1" applyAlignment="1" applyProtection="1"/>
    <xf numFmtId="1" fontId="13" fillId="0" borderId="0" xfId="5" applyNumberFormat="1" applyFont="1" applyFill="1" applyBorder="1" applyAlignment="1" applyProtection="1"/>
    <xf numFmtId="1" fontId="13" fillId="0" borderId="0" xfId="5" applyNumberFormat="1" applyFont="1" applyFill="1" applyBorder="1" applyAlignment="1" applyProtection="1">
      <alignment horizontal="center"/>
    </xf>
    <xf numFmtId="1" fontId="14" fillId="0" borderId="4" xfId="5" applyNumberFormat="1" applyFont="1" applyFill="1" applyBorder="1"/>
    <xf numFmtId="1" fontId="15" fillId="0" borderId="0" xfId="5" applyNumberFormat="1" applyFont="1" applyFill="1" applyBorder="1"/>
    <xf numFmtId="1" fontId="16" fillId="0" borderId="0" xfId="5" applyNumberFormat="1" applyFont="1" applyFill="1" applyBorder="1"/>
    <xf numFmtId="1" fontId="17" fillId="0" borderId="0" xfId="5" applyNumberFormat="1" applyFont="1" applyFill="1" applyBorder="1"/>
    <xf numFmtId="1" fontId="5" fillId="0" borderId="0" xfId="5" applyNumberFormat="1" applyFont="1" applyFill="1"/>
    <xf numFmtId="1" fontId="2" fillId="0" borderId="0" xfId="5" applyNumberFormat="1" applyFont="1" applyFill="1"/>
    <xf numFmtId="170" fontId="9" fillId="0" borderId="0" xfId="5" applyNumberFormat="1" applyFont="1" applyFill="1" applyBorder="1" applyAlignment="1" applyProtection="1">
      <alignment horizontal="left"/>
    </xf>
    <xf numFmtId="9" fontId="2" fillId="0" borderId="0" xfId="5" applyNumberFormat="1" applyFont="1" applyFill="1"/>
    <xf numFmtId="4" fontId="8" fillId="0" borderId="10" xfId="1" applyNumberFormat="1" applyFont="1" applyFill="1" applyBorder="1"/>
    <xf numFmtId="4" fontId="8" fillId="0" borderId="10" xfId="1" applyNumberFormat="1" applyFont="1" applyFill="1" applyBorder="1" applyProtection="1"/>
    <xf numFmtId="49" fontId="5" fillId="0" borderId="0" xfId="3" applyNumberFormat="1" applyFont="1" applyFill="1" applyBorder="1" applyAlignment="1">
      <alignment horizontal="left" wrapText="1"/>
    </xf>
    <xf numFmtId="0" fontId="19" fillId="0" borderId="0" xfId="5" applyFont="1" applyFill="1"/>
    <xf numFmtId="0" fontId="20" fillId="0" borderId="0" xfId="5" applyFont="1" applyFill="1"/>
    <xf numFmtId="0" fontId="20" fillId="0" borderId="0" xfId="5" applyFont="1" applyFill="1" applyBorder="1"/>
    <xf numFmtId="0" fontId="19" fillId="0" borderId="0" xfId="5" applyFont="1" applyFill="1" applyAlignment="1">
      <alignment horizontal="center" wrapText="1"/>
    </xf>
    <xf numFmtId="9" fontId="19" fillId="0" borderId="0" xfId="5" applyNumberFormat="1" applyFont="1" applyFill="1"/>
    <xf numFmtId="9" fontId="21" fillId="0" borderId="0" xfId="5" applyNumberFormat="1" applyFont="1" applyFill="1"/>
    <xf numFmtId="4" fontId="10" fillId="0" borderId="10" xfId="1" applyNumberFormat="1" applyFont="1" applyFill="1" applyBorder="1"/>
    <xf numFmtId="4" fontId="1" fillId="0" borderId="10" xfId="1" applyNumberFormat="1" applyFont="1" applyFill="1" applyBorder="1"/>
    <xf numFmtId="1" fontId="18" fillId="0" borderId="2" xfId="5" applyNumberFormat="1" applyFont="1" applyFill="1" applyBorder="1"/>
    <xf numFmtId="167" fontId="11" fillId="0" borderId="2" xfId="1" applyFont="1" applyFill="1" applyBorder="1"/>
    <xf numFmtId="1" fontId="18" fillId="0" borderId="0" xfId="5" applyNumberFormat="1" applyFont="1" applyFill="1" applyBorder="1"/>
    <xf numFmtId="4" fontId="18" fillId="0" borderId="0" xfId="5" applyNumberFormat="1" applyFont="1" applyFill="1" applyBorder="1"/>
    <xf numFmtId="167" fontId="11" fillId="0" borderId="0" xfId="1" applyFont="1" applyFill="1" applyBorder="1"/>
    <xf numFmtId="4" fontId="18" fillId="0" borderId="5" xfId="5" applyNumberFormat="1" applyFont="1" applyFill="1" applyBorder="1"/>
    <xf numFmtId="170" fontId="9" fillId="0" borderId="10" xfId="5" applyNumberFormat="1" applyFont="1" applyFill="1" applyBorder="1" applyAlignment="1" applyProtection="1">
      <alignment horizontal="center"/>
    </xf>
    <xf numFmtId="166" fontId="3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</cellXfs>
  <cellStyles count="7">
    <cellStyle name="Millares" xfId="1" builtinId="3"/>
    <cellStyle name="Millares_INFORME RESERVA FONDO ROTATORIO 2005" xfId="2"/>
    <cellStyle name="Normal" xfId="0" builtinId="0"/>
    <cellStyle name="Normal 2" xfId="3"/>
    <cellStyle name="Normal 3" xfId="6"/>
    <cellStyle name="Normal_Libro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ueTierClient\ZUE\ZBOX\Componentes\Asistente_Gerencial\AddInAsistenteGerencialExcel2010x86\AddInZbox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LDE~1\AppData\Local\Temp\notesF3B52A\EJ%20INGRESOS%20VIG%20AL%2030%20DE%20ABRIL%20DE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Sheet3"/>
      <sheetName val="Sheet1"/>
      <sheetName val="AddInZbox"/>
    </sheetNames>
    <definedNames>
      <definedName name="xFechaFinal"/>
      <definedName name="xSaldoInstanciaAcumMes"/>
      <definedName name="xSaldoInstanciaAcumulado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"/>
      <sheetName val="RptEjecucionIngresos (2)"/>
    </sheetNames>
    <sheetDataSet>
      <sheetData sheetId="0" refreshError="1"/>
      <sheetData sheetId="1">
        <row r="35">
          <cell r="G35">
            <v>542580294000</v>
          </cell>
          <cell r="H35">
            <v>78172397735.849991</v>
          </cell>
          <cell r="I35">
            <v>460673442081.258</v>
          </cell>
          <cell r="J35">
            <v>78400270360.720001</v>
          </cell>
          <cell r="K35">
            <v>458781873282.58795</v>
          </cell>
          <cell r="L35">
            <v>1891568798.6699998</v>
          </cell>
          <cell r="M35">
            <v>81906851918.742004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3" tint="-0.249977111117893"/>
  </sheetPr>
  <dimension ref="A1:L69"/>
  <sheetViews>
    <sheetView showGridLines="0" tabSelected="1" zoomScaleNormal="100" workbookViewId="0">
      <selection activeCell="L33" sqref="L33"/>
    </sheetView>
  </sheetViews>
  <sheetFormatPr baseColWidth="10" defaultColWidth="11.42578125" defaultRowHeight="12.75"/>
  <cols>
    <col min="1" max="1" width="2.42578125" style="83" customWidth="1"/>
    <col min="2" max="2" width="9.28515625" style="77" customWidth="1"/>
    <col min="3" max="3" width="37.42578125" style="1" customWidth="1"/>
    <col min="4" max="5" width="17.7109375" style="77" bestFit="1" customWidth="1"/>
    <col min="6" max="6" width="19.28515625" style="77" bestFit="1" customWidth="1"/>
    <col min="7" max="7" width="16.85546875" style="77" bestFit="1" customWidth="1"/>
    <col min="8" max="8" width="20" style="77" bestFit="1" customWidth="1"/>
    <col min="9" max="9" width="16.5703125" style="77" bestFit="1" customWidth="1"/>
    <col min="10" max="10" width="17.5703125" style="77" bestFit="1" customWidth="1"/>
    <col min="11" max="11" width="15.7109375" style="1" bestFit="1" customWidth="1"/>
    <col min="12" max="16384" width="11.42578125" style="1"/>
  </cols>
  <sheetData>
    <row r="1" spans="1:10" ht="15">
      <c r="B1" s="98" t="s">
        <v>0</v>
      </c>
      <c r="C1" s="99"/>
      <c r="D1" s="99"/>
      <c r="E1" s="99"/>
      <c r="F1" s="99"/>
      <c r="G1" s="99"/>
      <c r="H1" s="99"/>
      <c r="I1" s="99"/>
      <c r="J1" s="100"/>
    </row>
    <row r="2" spans="1:10" s="2" customFormat="1" ht="15">
      <c r="A2" s="84"/>
      <c r="B2" s="101" t="s">
        <v>58</v>
      </c>
      <c r="C2" s="102"/>
      <c r="D2" s="102"/>
      <c r="E2" s="102"/>
      <c r="F2" s="102"/>
      <c r="G2" s="102"/>
      <c r="H2" s="102"/>
      <c r="I2" s="102"/>
      <c r="J2" s="103"/>
    </row>
    <row r="3" spans="1:10" s="2" customFormat="1" ht="15">
      <c r="A3" s="84"/>
      <c r="B3" s="104" t="s">
        <v>57</v>
      </c>
      <c r="C3" s="102"/>
      <c r="D3" s="102"/>
      <c r="E3" s="102"/>
      <c r="F3" s="102"/>
      <c r="G3" s="102"/>
      <c r="H3" s="102"/>
      <c r="I3" s="102"/>
      <c r="J3" s="103"/>
    </row>
    <row r="4" spans="1:10" s="2" customFormat="1" ht="18" hidden="1">
      <c r="A4" s="84"/>
      <c r="B4" s="5"/>
      <c r="C4" s="106"/>
      <c r="D4" s="106"/>
      <c r="E4" s="106"/>
      <c r="F4" s="106"/>
      <c r="G4" s="106"/>
      <c r="H4" s="106"/>
      <c r="I4" s="3"/>
      <c r="J4" s="4"/>
    </row>
    <row r="5" spans="1:10" hidden="1">
      <c r="B5" s="6"/>
      <c r="C5" s="7"/>
      <c r="D5" s="8"/>
      <c r="E5" s="8"/>
      <c r="F5" s="8"/>
      <c r="G5" s="8"/>
      <c r="H5" s="8"/>
      <c r="I5" s="8"/>
      <c r="J5" s="9"/>
    </row>
    <row r="6" spans="1:10" hidden="1">
      <c r="B6" s="6"/>
      <c r="C6" s="107" t="s">
        <v>0</v>
      </c>
      <c r="D6" s="107"/>
      <c r="E6" s="107"/>
      <c r="F6" s="8"/>
      <c r="G6" s="8"/>
      <c r="H6" s="10" t="s">
        <v>5</v>
      </c>
      <c r="I6" s="11" t="s">
        <v>57</v>
      </c>
      <c r="J6" s="9"/>
    </row>
    <row r="7" spans="1:10" hidden="1">
      <c r="B7" s="12"/>
      <c r="C7" s="82" t="s">
        <v>6</v>
      </c>
      <c r="D7" s="13"/>
      <c r="E7" s="13"/>
      <c r="F7" s="8"/>
      <c r="G7" s="8"/>
      <c r="H7" s="10" t="s">
        <v>1</v>
      </c>
      <c r="I7" s="10">
        <v>2014</v>
      </c>
      <c r="J7" s="14"/>
    </row>
    <row r="8" spans="1:10" s="20" customFormat="1" hidden="1">
      <c r="A8" s="85"/>
      <c r="B8" s="15"/>
      <c r="C8" s="16" t="s">
        <v>7</v>
      </c>
      <c r="D8" s="17"/>
      <c r="E8" s="17"/>
      <c r="F8" s="8"/>
      <c r="G8" s="8"/>
      <c r="H8" s="10" t="s">
        <v>2</v>
      </c>
      <c r="I8" s="18">
        <v>41771</v>
      </c>
      <c r="J8" s="19"/>
    </row>
    <row r="9" spans="1:10" ht="13.5" thickBot="1">
      <c r="B9" s="21"/>
      <c r="C9" s="22"/>
      <c r="D9" s="23"/>
      <c r="E9" s="23"/>
      <c r="F9" s="23"/>
      <c r="G9" s="23"/>
      <c r="H9" s="23"/>
      <c r="I9" s="23"/>
      <c r="J9" s="24"/>
    </row>
    <row r="10" spans="1:10" s="28" customFormat="1">
      <c r="A10" s="86"/>
      <c r="B10" s="25" t="s">
        <v>8</v>
      </c>
      <c r="C10" s="108" t="s">
        <v>9</v>
      </c>
      <c r="D10" s="26" t="s">
        <v>10</v>
      </c>
      <c r="E10" s="27" t="s">
        <v>11</v>
      </c>
      <c r="F10" s="27" t="s">
        <v>12</v>
      </c>
      <c r="G10" s="27" t="s">
        <v>13</v>
      </c>
      <c r="H10" s="27" t="s">
        <v>13</v>
      </c>
      <c r="I10" s="27" t="s">
        <v>14</v>
      </c>
      <c r="J10" s="27" t="s">
        <v>15</v>
      </c>
    </row>
    <row r="11" spans="1:10" s="28" customFormat="1">
      <c r="A11" s="86"/>
      <c r="B11" s="29"/>
      <c r="C11" s="109"/>
      <c r="D11" s="30" t="s">
        <v>16</v>
      </c>
      <c r="E11" s="31" t="s">
        <v>17</v>
      </c>
      <c r="F11" s="31" t="s">
        <v>18</v>
      </c>
      <c r="G11" s="31" t="s">
        <v>3</v>
      </c>
      <c r="H11" s="31" t="s">
        <v>19</v>
      </c>
      <c r="I11" s="31" t="s">
        <v>20</v>
      </c>
      <c r="J11" s="30" t="s">
        <v>21</v>
      </c>
    </row>
    <row r="12" spans="1:10" s="2" customFormat="1" ht="12" thickBot="1">
      <c r="A12" s="84"/>
      <c r="B12" s="32">
        <v>1</v>
      </c>
      <c r="C12" s="33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4">
        <v>8</v>
      </c>
      <c r="J12" s="34">
        <v>9</v>
      </c>
    </row>
    <row r="13" spans="1:10">
      <c r="B13" s="35"/>
      <c r="C13" s="36"/>
      <c r="D13" s="37"/>
      <c r="E13" s="37"/>
      <c r="F13" s="37"/>
      <c r="G13" s="37"/>
      <c r="H13" s="37"/>
      <c r="I13" s="37"/>
      <c r="J13" s="37"/>
    </row>
    <row r="14" spans="1:10">
      <c r="B14" s="38">
        <v>3000</v>
      </c>
      <c r="C14" s="39" t="s">
        <v>22</v>
      </c>
      <c r="D14" s="81">
        <f t="shared" ref="D14:J14" si="0">+D15+D38</f>
        <v>372390294000</v>
      </c>
      <c r="E14" s="81">
        <f t="shared" si="0"/>
        <v>78172397735.849991</v>
      </c>
      <c r="F14" s="81">
        <f t="shared" si="0"/>
        <v>290483442081.258</v>
      </c>
      <c r="G14" s="81">
        <f t="shared" si="0"/>
        <v>78400270360.720001</v>
      </c>
      <c r="H14" s="81">
        <f t="shared" si="0"/>
        <v>288591873282.58801</v>
      </c>
      <c r="I14" s="40">
        <f t="shared" si="0"/>
        <v>1891568798.6699996</v>
      </c>
      <c r="J14" s="40">
        <f t="shared" si="0"/>
        <v>81906851918.74202</v>
      </c>
    </row>
    <row r="15" spans="1:10">
      <c r="B15" s="38">
        <v>3100</v>
      </c>
      <c r="C15" s="39" t="s">
        <v>23</v>
      </c>
      <c r="D15" s="81">
        <f>+D19</f>
        <v>372390294000</v>
      </c>
      <c r="E15" s="81">
        <f t="shared" ref="E15:J15" si="1">+E16+E17+E18+E19</f>
        <v>78098553610.019989</v>
      </c>
      <c r="F15" s="81">
        <f t="shared" si="1"/>
        <v>289722147171.36798</v>
      </c>
      <c r="G15" s="81">
        <f t="shared" si="1"/>
        <v>78326363237.889999</v>
      </c>
      <c r="H15" s="81">
        <f t="shared" si="1"/>
        <v>287830578372.698</v>
      </c>
      <c r="I15" s="40">
        <f t="shared" si="1"/>
        <v>1891568798.6699996</v>
      </c>
      <c r="J15" s="40">
        <f t="shared" si="1"/>
        <v>82668146828.632019</v>
      </c>
    </row>
    <row r="16" spans="1:10">
      <c r="A16" s="87">
        <v>9311</v>
      </c>
      <c r="B16" s="38">
        <v>3110</v>
      </c>
      <c r="C16" s="39" t="s">
        <v>24</v>
      </c>
      <c r="D16" s="80">
        <f>([1]!xSaldoInstanciaAcumulado(A16,"I2","","","","PRESINI",[1]!xFechaFinal()))+([1]!xSaldoInstanciaAcumulado(A16,"I2","","","","TSCPTO",[1]!xFechaFinal()))-([1]!xSaldoInstanciaAcumulado(A16,"I2","","","","TSCCPTO",[1]!xFechaFinal()))+([1]!xSaldoInstanciaAcumulado(A16,"I2","","","","ADIPTO",[1]!xFechaFinal()))-([1]!xSaldoInstanciaAcumulado(A16,"I2","","","","REDPTO",[1]!xFechaFinal())) +([1]!xSaldoInstanciaAcumulado(A16,"I3","","","","PRESINI",[1]!xFechaFinal()))+([1]!xSaldoInstanciaAcumulado(A16,"I3","","","","TSCPTO",[1]!xFechaFinal()))-([1]!xSaldoInstanciaAcumulado(A16,"I3","","","","TSCCPTO",[1]!xFechaFinal()))+([1]!xSaldoInstanciaAcumulado(A16,"I3","","","","ADIPTO",[1]!xFechaFinal()))-([1]!xSaldoInstanciaAcumulado(A16,"I3","","","","REDPTO",[1]!xFechaFinal()))</f>
        <v>0</v>
      </c>
      <c r="E16" s="80">
        <f>[1]!xSaldoInstanciaAcumMes(A16,"I2","","","","FACIEXP",[1]!xFechaFinal())+[1]!xSaldoInstanciaAcumMes(A16,"I3","","","","FACIEXP",[1]!xFechaFinal())+[1]!xSaldoInstanciaAcumMes(A16,"I2","","","","RECAUDO",[1]!xFechaFinal())+[1]!xSaldoInstanciaAcumMes(A16,"I3","","","","RECAUDO",[1]!xFechaFinal())</f>
        <v>0</v>
      </c>
      <c r="F16" s="80">
        <f>[1]!xSaldoInstanciaAcumulado(A16,"I2","","","","FACIEXP",[1]!xFechaFinal())+[1]!xSaldoInstanciaAcumulado(A16,"I3","","","","FACIEXP",[1]!xFechaFinal())+[1]!xSaldoInstanciaAcumulado(A16,"I2","","","","RECAUDO",[1]!xFechaFinal())+[1]!xSaldoInstanciaAcumulado(A16,"I3","","","","RECAUDO",[1]!xFechaFinal())</f>
        <v>0</v>
      </c>
      <c r="G16" s="80">
        <f>[1]!xSaldoInstanciaAcumMes(A16,"I2","","","","RECCXC ",[1]!xFechaFinal())+[1]!xSaldoInstanciaAcumMes(A16,"I3","","","","RECCXC ",[1]!xFechaFinal())+[1]!xSaldoInstanciaAcumMes(A16,"I2","","","","RECAUDO ",[1]!xFechaFinal())+[1]!xSaldoInstanciaAcumMes(A16,"I3","","","","RECAUDO ",[1]!xFechaFinal())</f>
        <v>0</v>
      </c>
      <c r="H16" s="80">
        <f>[1]!xSaldoInstanciaAcumulado(A16,"I2","","","","RECCXC",[1]!xFechaFinal())+[1]!xSaldoInstanciaAcumulado(A16,"I3","","","","RECCXC",[1]!xFechaFinal())+[1]!xSaldoInstanciaAcumulado(A16,"I2","","","","RECAUDO",[1]!xFechaFinal())+[1]!xSaldoInstanciaAcumulado(A16,"I3","","","","RECAUDO",[1]!xFechaFinal())</f>
        <v>0</v>
      </c>
      <c r="I16" s="42">
        <f>F16-H16</f>
        <v>0</v>
      </c>
      <c r="J16" s="42">
        <f>+D16-F16</f>
        <v>0</v>
      </c>
    </row>
    <row r="17" spans="1:12">
      <c r="A17" s="87">
        <v>9312</v>
      </c>
      <c r="B17" s="38">
        <v>3111</v>
      </c>
      <c r="C17" s="39" t="s">
        <v>25</v>
      </c>
      <c r="D17" s="80">
        <f>([1]!xSaldoInstanciaAcumulado(A17,"I2","","","","PRESINI",[1]!xFechaFinal()))+([1]!xSaldoInstanciaAcumulado(A17,"I2","","","","TSCPTO",[1]!xFechaFinal()))-([1]!xSaldoInstanciaAcumulado(A17,"I2","","","","TSCCPTO",[1]!xFechaFinal()))+([1]!xSaldoInstanciaAcumulado(A17,"I2","","","","ADIPTO",[1]!xFechaFinal()))-([1]!xSaldoInstanciaAcumulado(A17,"I2","","","","REDPTO",[1]!xFechaFinal())) +([1]!xSaldoInstanciaAcumulado(A17,"I3","","","","PRESINI",[1]!xFechaFinal()))+([1]!xSaldoInstanciaAcumulado(A17,"I3","","","","TSCPTO",[1]!xFechaFinal()))-([1]!xSaldoInstanciaAcumulado(A17,"I3","","","","TSCCPTO",[1]!xFechaFinal()))+([1]!xSaldoInstanciaAcumulado(A17,"I3","","","","ADIPTO",[1]!xFechaFinal()))-([1]!xSaldoInstanciaAcumulado(A17,"I3","","","","REDPTO",[1]!xFechaFinal()))</f>
        <v>0</v>
      </c>
      <c r="E17" s="80">
        <f>[1]!xSaldoInstanciaAcumMes(A17,"I2","","","","FACIEXP",[1]!xFechaFinal())+[1]!xSaldoInstanciaAcumMes(A17,"I3","","","","FACIEXP",[1]!xFechaFinal())+[1]!xSaldoInstanciaAcumMes(A17,"I2","","","","RECAUDO",[1]!xFechaFinal())+[1]!xSaldoInstanciaAcumMes(A17,"I3","","","","RECAUDO",[1]!xFechaFinal())</f>
        <v>0</v>
      </c>
      <c r="F17" s="80">
        <f>[1]!xSaldoInstanciaAcumulado(A17,"I2","","","","FACIEXP",[1]!xFechaFinal())+[1]!xSaldoInstanciaAcumulado(A17,"I3","","","","FACIEXP",[1]!xFechaFinal())+[1]!xSaldoInstanciaAcumulado(A17,"I2","","","","RECAUDO",[1]!xFechaFinal())+[1]!xSaldoInstanciaAcumulado(A17,"I3","","","","RECAUDO",[1]!xFechaFinal())</f>
        <v>0</v>
      </c>
      <c r="G17" s="80">
        <f>[1]!xSaldoInstanciaAcumMes(A17,"I2","","","","RECCXC ",[1]!xFechaFinal())+[1]!xSaldoInstanciaAcumMes(A17,"I3","","","","RECCXC ",[1]!xFechaFinal())+[1]!xSaldoInstanciaAcumMes(A17,"I2","","","","RECAUDO ",[1]!xFechaFinal())+[1]!xSaldoInstanciaAcumMes(A17,"I3","","","","RECAUDO ",[1]!xFechaFinal())</f>
        <v>0</v>
      </c>
      <c r="H17" s="80">
        <f>[1]!xSaldoInstanciaAcumulado(A17,"I2","","","","RECCXC",[1]!xFechaFinal())+[1]!xSaldoInstanciaAcumulado(A17,"I3","","","","RECCXC",[1]!xFechaFinal())+[1]!xSaldoInstanciaAcumulado(A17,"I2","","","","RECAUDO",[1]!xFechaFinal())+[1]!xSaldoInstanciaAcumulado(A17,"I3","","","","RECAUDO",[1]!xFechaFinal())</f>
        <v>0</v>
      </c>
      <c r="I17" s="42">
        <f t="shared" ref="I17:I18" si="2">F17-H17</f>
        <v>0</v>
      </c>
      <c r="J17" s="42">
        <f t="shared" ref="J17:J18" si="3">+D17-F17</f>
        <v>0</v>
      </c>
    </row>
    <row r="18" spans="1:12">
      <c r="A18" s="87">
        <v>93112</v>
      </c>
      <c r="B18" s="38">
        <v>3112</v>
      </c>
      <c r="C18" s="39" t="s">
        <v>26</v>
      </c>
      <c r="D18" s="80">
        <f>([1]!xSaldoInstanciaAcumulado(A18,"I2","","","","PRESINI",[1]!xFechaFinal()))+([1]!xSaldoInstanciaAcumulado(A18,"I2","","","","TSCPTO",[1]!xFechaFinal()))-([1]!xSaldoInstanciaAcumulado(A18,"I2","","","","TSCCPTO",[1]!xFechaFinal()))+([1]!xSaldoInstanciaAcumulado(A18,"I2","","","","ADIPTO",[1]!xFechaFinal()))-([1]!xSaldoInstanciaAcumulado(A18,"I2","","","","REDPTO",[1]!xFechaFinal())) +([1]!xSaldoInstanciaAcumulado(A18,"I3","","","","PRESINI",[1]!xFechaFinal()))+([1]!xSaldoInstanciaAcumulado(A18,"I3","","","","TSCPTO",[1]!xFechaFinal()))-([1]!xSaldoInstanciaAcumulado(A18,"I3","","","","TSCCPTO",[1]!xFechaFinal()))+([1]!xSaldoInstanciaAcumulado(A18,"I3","","","","ADIPTO",[1]!xFechaFinal()))-([1]!xSaldoInstanciaAcumulado(A18,"I3","","","","REDPTO",[1]!xFechaFinal()))</f>
        <v>0</v>
      </c>
      <c r="E18" s="80">
        <f>[1]!xSaldoInstanciaAcumMes(A18,"I2","","","","FACIEXP",[1]!xFechaFinal())+[1]!xSaldoInstanciaAcumMes(A18,"I3","","","","FACIEXP",[1]!xFechaFinal())+[1]!xSaldoInstanciaAcumMes(A18,"I2","","","","RECAUDO",[1]!xFechaFinal())+[1]!xSaldoInstanciaAcumMes(A18,"I3","","","","RECAUDO",[1]!xFechaFinal())</f>
        <v>0</v>
      </c>
      <c r="F18" s="80">
        <f>[1]!xSaldoInstanciaAcumulado(A18,"I2","","","","FACIEXP",[1]!xFechaFinal())+[1]!xSaldoInstanciaAcumulado(A18,"I3","","","","FACIEXP",[1]!xFechaFinal())+[1]!xSaldoInstanciaAcumulado(A18,"I2","","","","RECAUDO",[1]!xFechaFinal())+[1]!xSaldoInstanciaAcumulado(A18,"I3","","","","RECAUDO",[1]!xFechaFinal())</f>
        <v>0</v>
      </c>
      <c r="G18" s="80">
        <f>[1]!xSaldoInstanciaAcumMes(A18,"I2","","","","RECCXC ",[1]!xFechaFinal())+[1]!xSaldoInstanciaAcumMes(A18,"I3","","","","RECCXC ",[1]!xFechaFinal())+[1]!xSaldoInstanciaAcumMes(A18,"I2","","","","RECAUDO ",[1]!xFechaFinal())+[1]!xSaldoInstanciaAcumMes(A18,"I3","","","","RECAUDO ",[1]!xFechaFinal())</f>
        <v>0</v>
      </c>
      <c r="H18" s="80">
        <f>[1]!xSaldoInstanciaAcumulado(A18,"I2","","","","RECCXC",[1]!xFechaFinal())+[1]!xSaldoInstanciaAcumulado(A18,"I3","","","","RECCXC",[1]!xFechaFinal())+[1]!xSaldoInstanciaAcumulado(A18,"I2","","","","RECAUDO",[1]!xFechaFinal())+[1]!xSaldoInstanciaAcumulado(A18,"I3","","","","RECAUDO",[1]!xFechaFinal())</f>
        <v>0</v>
      </c>
      <c r="I18" s="42">
        <f t="shared" si="2"/>
        <v>0</v>
      </c>
      <c r="J18" s="42">
        <f t="shared" si="3"/>
        <v>0</v>
      </c>
    </row>
    <row r="19" spans="1:12">
      <c r="A19" s="87">
        <v>9312</v>
      </c>
      <c r="B19" s="38">
        <v>3120</v>
      </c>
      <c r="C19" s="39" t="s">
        <v>27</v>
      </c>
      <c r="D19" s="81">
        <f t="shared" ref="D19:J19" si="4">+D20+D37+D26</f>
        <v>372390294000</v>
      </c>
      <c r="E19" s="81">
        <f t="shared" si="4"/>
        <v>78098553610.019989</v>
      </c>
      <c r="F19" s="81">
        <f t="shared" si="4"/>
        <v>289722147171.36798</v>
      </c>
      <c r="G19" s="81">
        <f t="shared" si="4"/>
        <v>78326363237.889999</v>
      </c>
      <c r="H19" s="81">
        <f t="shared" si="4"/>
        <v>287830578372.698</v>
      </c>
      <c r="I19" s="40">
        <f t="shared" si="4"/>
        <v>1891568798.6699996</v>
      </c>
      <c r="J19" s="40">
        <f t="shared" si="4"/>
        <v>82668146828.632019</v>
      </c>
    </row>
    <row r="20" spans="1:12">
      <c r="A20" s="87">
        <v>93121</v>
      </c>
      <c r="B20" s="38">
        <v>3121</v>
      </c>
      <c r="C20" s="39" t="s">
        <v>28</v>
      </c>
      <c r="D20" s="80">
        <f>SUM(D21:D22)</f>
        <v>8534000000</v>
      </c>
      <c r="E20" s="80">
        <f t="shared" ref="E20:I20" si="5">SUM(E21:E22)</f>
        <v>1605043266.3800001</v>
      </c>
      <c r="F20" s="80">
        <f t="shared" si="5"/>
        <v>9477322524.698</v>
      </c>
      <c r="G20" s="80">
        <f t="shared" si="5"/>
        <v>2609274407.21</v>
      </c>
      <c r="H20" s="80">
        <f t="shared" si="5"/>
        <v>8710726480.5380001</v>
      </c>
      <c r="I20" s="41">
        <f t="shared" si="5"/>
        <v>766596044.15999985</v>
      </c>
      <c r="J20" s="41">
        <f>SUM(J21:J22)</f>
        <v>-943322524.69799995</v>
      </c>
      <c r="K20" s="43"/>
    </row>
    <row r="21" spans="1:12">
      <c r="A21" s="87">
        <v>9312101</v>
      </c>
      <c r="B21" s="38"/>
      <c r="C21" s="44" t="s">
        <v>29</v>
      </c>
      <c r="D21" s="89">
        <v>7699530104</v>
      </c>
      <c r="E21" s="89">
        <v>1586999266.3800001</v>
      </c>
      <c r="F21" s="89">
        <v>9330933524.698</v>
      </c>
      <c r="G21" s="89">
        <v>2558103407.21</v>
      </c>
      <c r="H21" s="89">
        <v>8593927480.5380001</v>
      </c>
      <c r="I21" s="48">
        <f t="shared" ref="I21:I25" si="6">F21-H21</f>
        <v>737006044.15999985</v>
      </c>
      <c r="J21" s="45">
        <f>+D21-F21</f>
        <v>-1631403420.698</v>
      </c>
    </row>
    <row r="22" spans="1:12">
      <c r="A22" s="87">
        <v>9312102</v>
      </c>
      <c r="B22" s="38"/>
      <c r="C22" s="44" t="s">
        <v>30</v>
      </c>
      <c r="D22" s="89">
        <v>834469896</v>
      </c>
      <c r="E22" s="89">
        <v>18044000</v>
      </c>
      <c r="F22" s="89">
        <v>146389000</v>
      </c>
      <c r="G22" s="89">
        <v>51171000</v>
      </c>
      <c r="H22" s="89">
        <v>116799000</v>
      </c>
      <c r="I22" s="48">
        <f t="shared" si="6"/>
        <v>29590000</v>
      </c>
      <c r="J22" s="45">
        <f>+D22-F22</f>
        <v>688080896</v>
      </c>
      <c r="K22" s="43"/>
    </row>
    <row r="23" spans="1:12">
      <c r="A23" s="79">
        <v>931210301</v>
      </c>
      <c r="B23" s="38"/>
      <c r="C23" s="44" t="s">
        <v>34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48">
        <f t="shared" si="6"/>
        <v>0</v>
      </c>
      <c r="J23" s="45">
        <f t="shared" ref="J23:J25" si="7">+D23-F23</f>
        <v>0</v>
      </c>
      <c r="K23" s="43"/>
    </row>
    <row r="24" spans="1:12">
      <c r="A24" s="79">
        <v>931210302</v>
      </c>
      <c r="B24" s="38"/>
      <c r="C24" s="44" t="s">
        <v>55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48">
        <f t="shared" si="6"/>
        <v>0</v>
      </c>
      <c r="J24" s="45">
        <f t="shared" si="7"/>
        <v>0</v>
      </c>
      <c r="K24" s="43"/>
    </row>
    <row r="25" spans="1:12">
      <c r="A25" s="79">
        <v>931210303</v>
      </c>
      <c r="B25" s="38"/>
      <c r="C25" s="44" t="s">
        <v>56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48">
        <f t="shared" si="6"/>
        <v>0</v>
      </c>
      <c r="J25" s="45">
        <f t="shared" si="7"/>
        <v>0</v>
      </c>
      <c r="K25" s="43"/>
    </row>
    <row r="26" spans="1:12">
      <c r="A26" s="87">
        <v>93127</v>
      </c>
      <c r="B26" s="38">
        <v>3127</v>
      </c>
      <c r="C26" s="39" t="s">
        <v>31</v>
      </c>
      <c r="D26" s="80">
        <f>+D27</f>
        <v>363856294000</v>
      </c>
      <c r="E26" s="80">
        <f t="shared" ref="E26:J26" si="8">+E27</f>
        <v>76393578106.939987</v>
      </c>
      <c r="F26" s="80">
        <f t="shared" si="8"/>
        <v>276666719362.04999</v>
      </c>
      <c r="G26" s="80">
        <f t="shared" si="8"/>
        <v>75617156593.979996</v>
      </c>
      <c r="H26" s="80">
        <f t="shared" si="8"/>
        <v>275541746607.53998</v>
      </c>
      <c r="I26" s="41">
        <f t="shared" si="8"/>
        <v>1124972754.5099998</v>
      </c>
      <c r="J26" s="41">
        <f t="shared" si="8"/>
        <v>87189574637.950012</v>
      </c>
      <c r="L26" s="46"/>
    </row>
    <row r="27" spans="1:12">
      <c r="A27" s="87">
        <v>93127118</v>
      </c>
      <c r="B27" s="38"/>
      <c r="C27" s="39" t="s">
        <v>32</v>
      </c>
      <c r="D27" s="80">
        <f>+D28+D31+D33+D34+D35+D36</f>
        <v>363856294000</v>
      </c>
      <c r="E27" s="80">
        <f t="shared" ref="E27:J27" si="9">+E28+E31+E33+E34+E35+E36</f>
        <v>76393578106.939987</v>
      </c>
      <c r="F27" s="80">
        <f t="shared" si="9"/>
        <v>276666719362.04999</v>
      </c>
      <c r="G27" s="80">
        <f t="shared" si="9"/>
        <v>75617156593.979996</v>
      </c>
      <c r="H27" s="80">
        <f t="shared" si="9"/>
        <v>275541746607.53998</v>
      </c>
      <c r="I27" s="41">
        <f t="shared" si="9"/>
        <v>1124972754.5099998</v>
      </c>
      <c r="J27" s="41">
        <f t="shared" si="9"/>
        <v>87189574637.950012</v>
      </c>
      <c r="L27" s="46"/>
    </row>
    <row r="28" spans="1:12">
      <c r="A28" s="87">
        <v>9312711801</v>
      </c>
      <c r="B28" s="38"/>
      <c r="C28" s="39" t="s">
        <v>33</v>
      </c>
      <c r="D28" s="80">
        <f>+D29+D30</f>
        <v>12965711261</v>
      </c>
      <c r="E28" s="80">
        <f t="shared" ref="E28:J28" si="10">+E29+E30</f>
        <v>545404884.75999999</v>
      </c>
      <c r="F28" s="80">
        <f t="shared" si="10"/>
        <v>3649358526.27</v>
      </c>
      <c r="G28" s="80">
        <f t="shared" si="10"/>
        <v>59530.83</v>
      </c>
      <c r="H28" s="80">
        <f t="shared" si="10"/>
        <v>2979234590.48</v>
      </c>
      <c r="I28" s="41">
        <f t="shared" si="10"/>
        <v>670123935.78999996</v>
      </c>
      <c r="J28" s="41">
        <f t="shared" si="10"/>
        <v>9316352734.7299995</v>
      </c>
      <c r="L28" s="46"/>
    </row>
    <row r="29" spans="1:12">
      <c r="A29" s="87">
        <v>931271180101</v>
      </c>
      <c r="B29" s="38"/>
      <c r="C29" s="44" t="s">
        <v>34</v>
      </c>
      <c r="D29" s="89">
        <v>9265769373</v>
      </c>
      <c r="E29" s="89">
        <v>545404884.75999999</v>
      </c>
      <c r="F29" s="89">
        <v>3497950291.27</v>
      </c>
      <c r="G29" s="89">
        <v>59530.83</v>
      </c>
      <c r="H29" s="89">
        <v>2827826355.48</v>
      </c>
      <c r="I29" s="48">
        <f t="shared" ref="I29:I30" si="11">F29-H29</f>
        <v>670123935.78999996</v>
      </c>
      <c r="J29" s="42">
        <f t="shared" ref="J29:J30" si="12">+D29-F29</f>
        <v>5767819081.7299995</v>
      </c>
      <c r="L29" s="46"/>
    </row>
    <row r="30" spans="1:12">
      <c r="A30" s="87">
        <v>931271180102</v>
      </c>
      <c r="B30" s="38"/>
      <c r="C30" s="44" t="s">
        <v>35</v>
      </c>
      <c r="D30" s="89">
        <v>3699941888</v>
      </c>
      <c r="E30" s="89">
        <v>0</v>
      </c>
      <c r="F30" s="89">
        <v>151408235</v>
      </c>
      <c r="G30" s="89">
        <v>0</v>
      </c>
      <c r="H30" s="89">
        <v>151408235</v>
      </c>
      <c r="I30" s="48">
        <f t="shared" si="11"/>
        <v>0</v>
      </c>
      <c r="J30" s="42">
        <f t="shared" si="12"/>
        <v>3548533653</v>
      </c>
      <c r="L30" s="46"/>
    </row>
    <row r="31" spans="1:12">
      <c r="A31" s="87">
        <v>9312711801</v>
      </c>
      <c r="B31" s="38"/>
      <c r="C31" s="39" t="s">
        <v>36</v>
      </c>
      <c r="D31" s="80">
        <f>+D32</f>
        <v>4565785066</v>
      </c>
      <c r="E31" s="80">
        <f t="shared" ref="E31:J31" si="13">+E32</f>
        <v>4063662572.6500001</v>
      </c>
      <c r="F31" s="80">
        <f t="shared" si="13"/>
        <v>6203162840.1499996</v>
      </c>
      <c r="G31" s="80">
        <f t="shared" si="13"/>
        <v>4015092461.4499998</v>
      </c>
      <c r="H31" s="80">
        <f t="shared" si="13"/>
        <v>6154592728.9499998</v>
      </c>
      <c r="I31" s="41">
        <f t="shared" si="13"/>
        <v>48570111.199999809</v>
      </c>
      <c r="J31" s="41">
        <f t="shared" si="13"/>
        <v>-1637377774.1499996</v>
      </c>
      <c r="L31" s="46"/>
    </row>
    <row r="32" spans="1:12">
      <c r="A32" s="87">
        <v>931271180301</v>
      </c>
      <c r="B32" s="38"/>
      <c r="C32" s="44" t="s">
        <v>37</v>
      </c>
      <c r="D32" s="89">
        <v>4565785066</v>
      </c>
      <c r="E32" s="89">
        <v>4063662572.6500001</v>
      </c>
      <c r="F32" s="89">
        <v>6203162840.1499996</v>
      </c>
      <c r="G32" s="89">
        <v>4015092461.4499998</v>
      </c>
      <c r="H32" s="89">
        <v>6154592728.9499998</v>
      </c>
      <c r="I32" s="48">
        <f t="shared" ref="I32:I37" si="14">F32-H32</f>
        <v>48570111.199999809</v>
      </c>
      <c r="J32" s="45">
        <f>+D32-F32</f>
        <v>-1637377774.1499996</v>
      </c>
      <c r="L32" s="46"/>
    </row>
    <row r="33" spans="1:12">
      <c r="A33" s="87">
        <v>9312711802</v>
      </c>
      <c r="B33" s="38"/>
      <c r="C33" s="39" t="s">
        <v>38</v>
      </c>
      <c r="D33" s="89">
        <v>61927788097</v>
      </c>
      <c r="E33" s="89">
        <v>10567858889</v>
      </c>
      <c r="F33" s="89">
        <v>42772565237</v>
      </c>
      <c r="G33" s="89">
        <v>10567858889</v>
      </c>
      <c r="H33" s="89">
        <v>42772565237</v>
      </c>
      <c r="I33" s="48">
        <f t="shared" si="14"/>
        <v>0</v>
      </c>
      <c r="J33" s="45">
        <f>+D33-F33</f>
        <v>19155222860</v>
      </c>
      <c r="L33" s="46"/>
    </row>
    <row r="34" spans="1:12">
      <c r="A34" s="87">
        <v>9312711804</v>
      </c>
      <c r="B34" s="38"/>
      <c r="C34" s="39" t="s">
        <v>39</v>
      </c>
      <c r="D34" s="89">
        <v>257405327029</v>
      </c>
      <c r="E34" s="89">
        <v>53630730679.760002</v>
      </c>
      <c r="F34" s="89">
        <v>201110608356.04999</v>
      </c>
      <c r="G34" s="89">
        <v>53630730679.760002</v>
      </c>
      <c r="H34" s="89">
        <v>201110608356.04999</v>
      </c>
      <c r="I34" s="48">
        <f t="shared" si="14"/>
        <v>0</v>
      </c>
      <c r="J34" s="45">
        <f t="shared" ref="J34:J37" si="15">+D34-F34</f>
        <v>56294718672.950012</v>
      </c>
      <c r="L34" s="46"/>
    </row>
    <row r="35" spans="1:12">
      <c r="A35" s="79">
        <v>9312711805</v>
      </c>
      <c r="B35" s="97"/>
      <c r="C35" s="78" t="s">
        <v>40</v>
      </c>
      <c r="D35" s="90">
        <v>7666991879</v>
      </c>
      <c r="E35" s="90">
        <v>234973546.28999999</v>
      </c>
      <c r="F35" s="90">
        <v>1456302834.9200001</v>
      </c>
      <c r="G35" s="90">
        <v>52467498.460000001</v>
      </c>
      <c r="H35" s="90">
        <v>1050024127.4</v>
      </c>
      <c r="I35" s="48">
        <f t="shared" si="14"/>
        <v>406278707.5200001</v>
      </c>
      <c r="J35" s="48">
        <f t="shared" si="15"/>
        <v>6210689044.0799999</v>
      </c>
      <c r="L35" s="46"/>
    </row>
    <row r="36" spans="1:12">
      <c r="A36" s="87">
        <v>9312711806</v>
      </c>
      <c r="B36" s="38"/>
      <c r="C36" s="39" t="s">
        <v>41</v>
      </c>
      <c r="D36" s="89">
        <v>19324690668</v>
      </c>
      <c r="E36" s="89">
        <v>7350947534.4799995</v>
      </c>
      <c r="F36" s="89">
        <v>21474721567.66</v>
      </c>
      <c r="G36" s="89">
        <v>7350947534.4799995</v>
      </c>
      <c r="H36" s="89">
        <v>21474721567.66</v>
      </c>
      <c r="I36" s="48">
        <f t="shared" si="14"/>
        <v>0</v>
      </c>
      <c r="J36" s="45">
        <f t="shared" si="15"/>
        <v>-2150030899.6599998</v>
      </c>
      <c r="L36" s="46"/>
    </row>
    <row r="37" spans="1:12">
      <c r="A37" s="87">
        <v>93128</v>
      </c>
      <c r="B37" s="38">
        <v>3128</v>
      </c>
      <c r="C37" s="39" t="s">
        <v>42</v>
      </c>
      <c r="D37" s="80">
        <v>0</v>
      </c>
      <c r="E37" s="80">
        <v>99932236.700000003</v>
      </c>
      <c r="F37" s="80">
        <v>3578105284.6199999</v>
      </c>
      <c r="G37" s="80">
        <v>99932236.700000003</v>
      </c>
      <c r="H37" s="80">
        <v>3578105284.6199999</v>
      </c>
      <c r="I37" s="42">
        <f t="shared" si="14"/>
        <v>0</v>
      </c>
      <c r="J37" s="45">
        <f t="shared" si="15"/>
        <v>-3578105284.6199999</v>
      </c>
      <c r="L37" s="46"/>
    </row>
    <row r="38" spans="1:12">
      <c r="A38" s="87">
        <v>932</v>
      </c>
      <c r="B38" s="38">
        <v>3200</v>
      </c>
      <c r="C38" s="39" t="s">
        <v>43</v>
      </c>
      <c r="D38" s="81">
        <f t="shared" ref="D38:J38" si="16">SUM(D39:D41)</f>
        <v>0</v>
      </c>
      <c r="E38" s="81">
        <f t="shared" ref="E38:I38" si="17">+SUM(E39:E41)</f>
        <v>73844125.829999998</v>
      </c>
      <c r="F38" s="81">
        <f t="shared" si="17"/>
        <v>761294909.88999999</v>
      </c>
      <c r="G38" s="81">
        <f t="shared" si="17"/>
        <v>73907122.829999998</v>
      </c>
      <c r="H38" s="81">
        <f t="shared" si="17"/>
        <v>761294909.88999999</v>
      </c>
      <c r="I38" s="40">
        <f t="shared" si="17"/>
        <v>0</v>
      </c>
      <c r="J38" s="40">
        <f t="shared" si="16"/>
        <v>-761294909.88999999</v>
      </c>
      <c r="L38" s="46"/>
    </row>
    <row r="39" spans="1:12">
      <c r="A39" s="87">
        <v>9323</v>
      </c>
      <c r="B39" s="47">
        <v>3230</v>
      </c>
      <c r="C39" s="44" t="s">
        <v>44</v>
      </c>
      <c r="D39" s="89">
        <v>0</v>
      </c>
      <c r="E39" s="89">
        <v>18574784.280000001</v>
      </c>
      <c r="F39" s="89">
        <v>563664930.49000001</v>
      </c>
      <c r="G39" s="89">
        <v>18574784.280000001</v>
      </c>
      <c r="H39" s="89">
        <v>563664930.49000001</v>
      </c>
      <c r="I39" s="48">
        <f t="shared" ref="I39:I40" si="18">F39-H39</f>
        <v>0</v>
      </c>
      <c r="J39" s="45">
        <f>+D39-F39</f>
        <v>-563664930.49000001</v>
      </c>
      <c r="L39" s="46"/>
    </row>
    <row r="40" spans="1:12">
      <c r="A40" s="87">
        <v>9324</v>
      </c>
      <c r="B40" s="47">
        <v>3240</v>
      </c>
      <c r="C40" s="44" t="s">
        <v>45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48">
        <f t="shared" si="18"/>
        <v>0</v>
      </c>
      <c r="J40" s="45">
        <f>+D40-F40</f>
        <v>0</v>
      </c>
      <c r="L40" s="46"/>
    </row>
    <row r="41" spans="1:12" s="49" customFormat="1">
      <c r="A41" s="88">
        <v>9325</v>
      </c>
      <c r="B41" s="38">
        <v>3250</v>
      </c>
      <c r="C41" s="39" t="s">
        <v>46</v>
      </c>
      <c r="D41" s="80">
        <f t="shared" ref="D41:J41" si="19">SUM(D42:D43)</f>
        <v>0</v>
      </c>
      <c r="E41" s="80">
        <f t="shared" si="19"/>
        <v>55269341.549999997</v>
      </c>
      <c r="F41" s="80">
        <f t="shared" si="19"/>
        <v>197629979.40000001</v>
      </c>
      <c r="G41" s="80">
        <f t="shared" si="19"/>
        <v>55332338.549999997</v>
      </c>
      <c r="H41" s="80">
        <f t="shared" si="19"/>
        <v>197629979.40000001</v>
      </c>
      <c r="I41" s="41">
        <f t="shared" si="19"/>
        <v>0</v>
      </c>
      <c r="J41" s="42">
        <f t="shared" si="19"/>
        <v>-197629979.40000001</v>
      </c>
    </row>
    <row r="42" spans="1:12">
      <c r="A42" s="87">
        <v>93251</v>
      </c>
      <c r="B42" s="47">
        <v>3251</v>
      </c>
      <c r="C42" s="44" t="s">
        <v>47</v>
      </c>
      <c r="D42" s="89">
        <f>([1]!xSaldoInstanciaAcumulado(A42,"I2","","","","PRESINI",[1]!xFechaFinal()))+([1]!xSaldoInstanciaAcumulado(A42,"I2","","","","TSCPTO",[1]!xFechaFinal()))-([1]!xSaldoInstanciaAcumulado(A42,"I2","","","","TSCCPTO",[1]!xFechaFinal()))+([1]!xSaldoInstanciaAcumulado(A42,"I2","","","","ADIPTO",[1]!xFechaFinal()))-([1]!xSaldoInstanciaAcumulado(A42,"I2","","","","REDPTO",[1]!xFechaFinal())) +([1]!xSaldoInstanciaAcumulado(A42,"I3","","","","PRESINI",[1]!xFechaFinal()))+([1]!xSaldoInstanciaAcumulado(A42,"I3","","","","TSCPTO",[1]!xFechaFinal()))-([1]!xSaldoInstanciaAcumulado(A42,"I3","","","","TSCCPTO",[1]!xFechaFinal()))+([1]!xSaldoInstanciaAcumulado(A42,"I3","","","","ADIPTO",[1]!xFechaFinal()))-([1]!xSaldoInstanciaAcumulado(A42,"I3","","","","REDPTO",[1]!xFechaFinal()))</f>
        <v>0</v>
      </c>
      <c r="E42" s="89">
        <f>[1]!xSaldoInstanciaAcumMes(A42,"I2","","","","FACIEXP",[1]!xFechaFinal())+[1]!xSaldoInstanciaAcumMes(A42,"I3","","","","FACIEXP",[1]!xFechaFinal())+[1]!xSaldoInstanciaAcumMes(A42,"I2","","","","RECAUDO",[1]!xFechaFinal())+[1]!xSaldoInstanciaAcumMes(A42,"I3","","","","RECAUDO",[1]!xFechaFinal())</f>
        <v>0</v>
      </c>
      <c r="F42" s="89">
        <f>[1]!xSaldoInstanciaAcumulado(A42,"I2","","","","FACIEXP",[1]!xFechaFinal())+[1]!xSaldoInstanciaAcumulado(A42,"I3","","","","FACIEXP",[1]!xFechaFinal())+[1]!xSaldoInstanciaAcumulado(A42,"I2","","","","RECAUDO",[1]!xFechaFinal())+[1]!xSaldoInstanciaAcumulado(A42,"I3","","","","RECAUDO",[1]!xFechaFinal())</f>
        <v>0</v>
      </c>
      <c r="G42" s="89">
        <f>[1]!xSaldoInstanciaAcumMes(A42,"I2","","","","RECCXC ",[1]!xFechaFinal())+[1]!xSaldoInstanciaAcumMes(A42,"I3","","","","RECCXC ",[1]!xFechaFinal())+[1]!xSaldoInstanciaAcumMes(A42,"I2","","","","RECAUDO ",[1]!xFechaFinal())+[1]!xSaldoInstanciaAcumMes(A42,"I3","","","","RECAUDO ",[1]!xFechaFinal())</f>
        <v>0</v>
      </c>
      <c r="H42" s="89">
        <f>[1]!xSaldoInstanciaAcumulado(A42,"I2","","","","RECCXC",[1]!xFechaFinal())+[1]!xSaldoInstanciaAcumulado(A42,"I3","","","","RECCXC",[1]!xFechaFinal())+[1]!xSaldoInstanciaAcumulado(A42,"I2","","","","RECAUDO",[1]!xFechaFinal())+[1]!xSaldoInstanciaAcumulado(A42,"I3","","","","RECAUDO",[1]!xFechaFinal())</f>
        <v>0</v>
      </c>
      <c r="I42" s="48">
        <f>F42-H42</f>
        <v>0</v>
      </c>
      <c r="J42" s="45">
        <f>+D42-F42</f>
        <v>0</v>
      </c>
    </row>
    <row r="43" spans="1:12" s="49" customFormat="1">
      <c r="A43" s="88">
        <v>93255</v>
      </c>
      <c r="B43" s="38">
        <v>3255</v>
      </c>
      <c r="C43" s="39" t="s">
        <v>48</v>
      </c>
      <c r="D43" s="80">
        <f>+D44</f>
        <v>0</v>
      </c>
      <c r="E43" s="80">
        <f t="shared" ref="E43:J43" si="20">+E44</f>
        <v>55269341.549999997</v>
      </c>
      <c r="F43" s="80">
        <f t="shared" si="20"/>
        <v>197629979.40000001</v>
      </c>
      <c r="G43" s="80">
        <f t="shared" si="20"/>
        <v>55332338.549999997</v>
      </c>
      <c r="H43" s="80">
        <f t="shared" si="20"/>
        <v>197629979.40000001</v>
      </c>
      <c r="I43" s="41">
        <f t="shared" si="20"/>
        <v>0</v>
      </c>
      <c r="J43" s="41">
        <f t="shared" si="20"/>
        <v>-197629979.40000001</v>
      </c>
    </row>
    <row r="44" spans="1:12">
      <c r="A44" s="87">
        <v>932552</v>
      </c>
      <c r="B44" s="47">
        <v>32552</v>
      </c>
      <c r="C44" s="44" t="s">
        <v>49</v>
      </c>
      <c r="D44" s="89">
        <v>0</v>
      </c>
      <c r="E44" s="89">
        <v>55269341.549999997</v>
      </c>
      <c r="F44" s="89">
        <v>197629979.40000001</v>
      </c>
      <c r="G44" s="89">
        <v>55332338.549999997</v>
      </c>
      <c r="H44" s="89">
        <v>197629979.40000001</v>
      </c>
      <c r="I44" s="48">
        <f>F44-H44</f>
        <v>0</v>
      </c>
      <c r="J44" s="48">
        <f t="shared" ref="J44:J46" si="21">+D44-F44</f>
        <v>-197629979.40000001</v>
      </c>
      <c r="K44" s="43"/>
    </row>
    <row r="45" spans="1:12">
      <c r="A45" s="87">
        <v>932</v>
      </c>
      <c r="B45" s="38">
        <v>3200</v>
      </c>
      <c r="C45" s="50" t="s">
        <v>50</v>
      </c>
      <c r="D45" s="81">
        <f>+D46</f>
        <v>170190000000</v>
      </c>
      <c r="E45" s="81">
        <f t="shared" ref="E45:I46" si="22">+E46</f>
        <v>0</v>
      </c>
      <c r="F45" s="81">
        <f t="shared" si="22"/>
        <v>170190000000</v>
      </c>
      <c r="G45" s="81">
        <f t="shared" si="22"/>
        <v>0</v>
      </c>
      <c r="H45" s="81">
        <f t="shared" si="22"/>
        <v>170190000000</v>
      </c>
      <c r="I45" s="40">
        <f t="shared" si="22"/>
        <v>0</v>
      </c>
      <c r="J45" s="45">
        <f>+D45-F45</f>
        <v>0</v>
      </c>
    </row>
    <row r="46" spans="1:12">
      <c r="A46" s="88">
        <v>9325</v>
      </c>
      <c r="B46" s="38">
        <v>3250</v>
      </c>
      <c r="C46" s="50" t="s">
        <v>51</v>
      </c>
      <c r="D46" s="80">
        <f>+D47</f>
        <v>170190000000</v>
      </c>
      <c r="E46" s="80">
        <f t="shared" si="22"/>
        <v>0</v>
      </c>
      <c r="F46" s="80">
        <f t="shared" si="22"/>
        <v>170190000000</v>
      </c>
      <c r="G46" s="80">
        <f t="shared" si="22"/>
        <v>0</v>
      </c>
      <c r="H46" s="80">
        <f t="shared" si="22"/>
        <v>170190000000</v>
      </c>
      <c r="I46" s="41">
        <f t="shared" si="22"/>
        <v>0</v>
      </c>
      <c r="J46" s="42">
        <f t="shared" si="21"/>
        <v>0</v>
      </c>
    </row>
    <row r="47" spans="1:12">
      <c r="A47" s="87">
        <v>93252</v>
      </c>
      <c r="B47" s="47">
        <v>3252</v>
      </c>
      <c r="C47" s="51" t="s">
        <v>52</v>
      </c>
      <c r="D47" s="80">
        <f>([1]!xSaldoInstanciaAcumulado(A47,"I2","","","","PRESINI",[1]!xFechaFinal()))+([1]!xSaldoInstanciaAcumulado(A47,"I2","","","","TSCPTO",[1]!xFechaFinal()))-([1]!xSaldoInstanciaAcumulado(A47,"I2","","","","TSCCPTO",[1]!xFechaFinal()))+([1]!xSaldoInstanciaAcumulado(A47,"I2","","","","ADIPTO",[1]!xFechaFinal()))-([1]!xSaldoInstanciaAcumulado(A47,"I2","","","","REDPTO",[1]!xFechaFinal())) +([1]!xSaldoInstanciaAcumulado(A47,"I3","","","","PRESINI",[1]!xFechaFinal()))+([1]!xSaldoInstanciaAcumulado(A47,"I3","","","","TSCPTO",[1]!xFechaFinal()))-([1]!xSaldoInstanciaAcumulado(A47,"I3","","","","TSCCPTO",[1]!xFechaFinal()))+([1]!xSaldoInstanciaAcumulado(A47,"I3","","","","ADIPTO",[1]!xFechaFinal()))-([1]!xSaldoInstanciaAcumulado(A47,"I3","","","","REDPTO",[1]!xFechaFinal()))</f>
        <v>170190000000</v>
      </c>
      <c r="E47" s="80">
        <f>[1]!xSaldoInstanciaAcumMes(A47,"I2","","","","FACIEXP",[1]!xFechaFinal())+[1]!xSaldoInstanciaAcumMes(A47,"I3","","","","FACIEXP",[1]!xFechaFinal())+[1]!xSaldoInstanciaAcumMes(A47,"I2","","","","RECAUDO",[1]!xFechaFinal())+[1]!xSaldoInstanciaAcumMes(A47,"I3","","","","RECAUDO",[1]!xFechaFinal())</f>
        <v>0</v>
      </c>
      <c r="F47" s="80">
        <f>[1]!xSaldoInstanciaAcumulado(A47,"I2","","","","FACIEXP",[1]!xFechaFinal())+[1]!xSaldoInstanciaAcumulado(A47,"I3","","","","FACIEXP",[1]!xFechaFinal())+[1]!xSaldoInstanciaAcumulado(A47,"I2","","","","RECAUDO",[1]!xFechaFinal())+[1]!xSaldoInstanciaAcumulado(A47,"I3","","","","RECAUDO",[1]!xFechaFinal())</f>
        <v>170190000000</v>
      </c>
      <c r="G47" s="80">
        <f>[1]!xSaldoInstanciaAcumMes(A47,"I2","","","","RECCXC ",[1]!xFechaFinal())+[1]!xSaldoInstanciaAcumMes(A47,"I3","","","","RECCXC ",[1]!xFechaFinal())+[1]!xSaldoInstanciaAcumMes(A47,"I2","","","","RECAUDO ",[1]!xFechaFinal())+[1]!xSaldoInstanciaAcumMes(A47,"I3","","","","RECAUDO ",[1]!xFechaFinal())</f>
        <v>0</v>
      </c>
      <c r="H47" s="80">
        <f>[1]!xSaldoInstanciaAcumulado(A47,"I2","","","","RECCXC",[1]!xFechaFinal())+[1]!xSaldoInstanciaAcumulado(A47,"I3","","","","RECCXC",[1]!xFechaFinal())+[1]!xSaldoInstanciaAcumulado(A47,"I2","","","","RECAUDO",[1]!xFechaFinal())+[1]!xSaldoInstanciaAcumulado(A47,"I3","","","","RECAUDO",[1]!xFechaFinal())</f>
        <v>170190000000</v>
      </c>
      <c r="I47" s="42">
        <f>F47-H47</f>
        <v>0</v>
      </c>
      <c r="J47" s="48"/>
    </row>
    <row r="48" spans="1:12">
      <c r="B48" s="38"/>
      <c r="C48" s="50"/>
      <c r="D48" s="41"/>
      <c r="E48" s="41"/>
      <c r="F48" s="41"/>
      <c r="G48" s="41"/>
      <c r="H48" s="41"/>
      <c r="I48" s="42"/>
      <c r="J48" s="42"/>
    </row>
    <row r="49" spans="2:11" ht="13.5" thickBot="1">
      <c r="B49" s="52"/>
      <c r="C49" s="53"/>
      <c r="D49" s="54"/>
      <c r="E49" s="54"/>
      <c r="F49" s="54"/>
      <c r="G49" s="54"/>
      <c r="H49" s="54"/>
      <c r="I49" s="55"/>
      <c r="J49" s="55"/>
    </row>
    <row r="50" spans="2:11">
      <c r="B50" s="56"/>
      <c r="C50" s="50" t="s">
        <v>53</v>
      </c>
      <c r="D50" s="81">
        <f t="shared" ref="D50:J50" si="23">+D14+D45</f>
        <v>542580294000</v>
      </c>
      <c r="E50" s="81">
        <f t="shared" si="23"/>
        <v>78172397735.849991</v>
      </c>
      <c r="F50" s="81">
        <f t="shared" si="23"/>
        <v>460673442081.258</v>
      </c>
      <c r="G50" s="81">
        <f t="shared" si="23"/>
        <v>78400270360.720001</v>
      </c>
      <c r="H50" s="81">
        <f t="shared" si="23"/>
        <v>458781873282.58801</v>
      </c>
      <c r="I50" s="81">
        <f t="shared" si="23"/>
        <v>1891568798.6699996</v>
      </c>
      <c r="J50" s="81">
        <f t="shared" si="23"/>
        <v>81906851918.74202</v>
      </c>
      <c r="K50" s="43"/>
    </row>
    <row r="51" spans="2:11" hidden="1">
      <c r="B51" s="57"/>
      <c r="C51" s="58"/>
      <c r="D51" s="91">
        <f>+D50-'[2]RptEjecucionIngresos (2)'!$G$35</f>
        <v>0</v>
      </c>
      <c r="E51" s="91">
        <f>+E50-'[2]RptEjecucionIngresos (2)'!$H$35</f>
        <v>0</v>
      </c>
      <c r="F51" s="91">
        <f>+F50-'[2]RptEjecucionIngresos (2)'!$I$35</f>
        <v>0</v>
      </c>
      <c r="G51" s="92">
        <f>+G50-'[2]RptEjecucionIngresos (2)'!$J$35</f>
        <v>0</v>
      </c>
      <c r="H51" s="91">
        <f>+H50-'[2]RptEjecucionIngresos (2)'!$K$35</f>
        <v>0</v>
      </c>
      <c r="I51" s="91">
        <f>+I50-'[2]RptEjecucionIngresos (2)'!$L$35</f>
        <v>0</v>
      </c>
      <c r="J51" s="59">
        <f>+J50-'[2]RptEjecucionIngresos (2)'!$M$35</f>
        <v>0</v>
      </c>
    </row>
    <row r="52" spans="2:11" hidden="1">
      <c r="B52" s="15"/>
      <c r="C52" s="7"/>
      <c r="D52" s="93"/>
      <c r="E52" s="94"/>
      <c r="F52" s="94"/>
      <c r="G52" s="94"/>
      <c r="H52" s="95"/>
      <c r="I52" s="94"/>
      <c r="J52" s="96"/>
    </row>
    <row r="53" spans="2:11" hidden="1">
      <c r="B53" s="15"/>
      <c r="C53" s="7"/>
      <c r="D53" s="60"/>
      <c r="E53" s="60"/>
      <c r="F53" s="60"/>
      <c r="G53" s="60"/>
      <c r="H53" s="60"/>
      <c r="I53" s="60"/>
      <c r="J53" s="61"/>
    </row>
    <row r="54" spans="2:11" hidden="1">
      <c r="B54" s="15"/>
      <c r="C54" s="7"/>
      <c r="D54" s="62"/>
      <c r="E54" s="62"/>
      <c r="F54" s="62"/>
      <c r="G54" s="62"/>
      <c r="H54" s="62"/>
      <c r="I54" s="62"/>
      <c r="J54" s="66"/>
    </row>
    <row r="55" spans="2:11" hidden="1">
      <c r="B55" s="15"/>
      <c r="C55" s="63"/>
      <c r="D55" s="63"/>
      <c r="E55" s="64"/>
      <c r="F55" s="63"/>
      <c r="G55" s="63"/>
      <c r="H55" s="63"/>
      <c r="I55" s="65"/>
      <c r="J55" s="66"/>
    </row>
    <row r="56" spans="2:11" hidden="1">
      <c r="B56" s="67"/>
      <c r="C56" s="68"/>
      <c r="D56" s="69"/>
      <c r="E56" s="69"/>
      <c r="F56" s="70"/>
      <c r="G56" s="70"/>
      <c r="H56" s="70"/>
      <c r="I56" s="71"/>
      <c r="J56" s="66" t="s">
        <v>54</v>
      </c>
    </row>
    <row r="57" spans="2:11" ht="15" hidden="1">
      <c r="B57" s="72"/>
      <c r="C57" s="105" t="s">
        <v>4</v>
      </c>
      <c r="D57" s="105"/>
      <c r="E57" s="105"/>
      <c r="F57" s="73"/>
      <c r="G57" s="74"/>
      <c r="H57" s="74"/>
      <c r="I57" s="75"/>
      <c r="J57" s="19"/>
    </row>
    <row r="58" spans="2:11" ht="13.5" hidden="1" thickBot="1">
      <c r="B58" s="21"/>
      <c r="C58" s="22"/>
      <c r="D58" s="23"/>
      <c r="E58" s="23"/>
      <c r="F58" s="23"/>
      <c r="G58" s="23"/>
      <c r="H58" s="23"/>
      <c r="I58" s="23"/>
      <c r="J58" s="24"/>
    </row>
    <row r="59" spans="2:11" hidden="1"/>
    <row r="69" spans="6:6">
      <c r="F69" s="76"/>
    </row>
  </sheetData>
  <mergeCells count="7">
    <mergeCell ref="B1:J1"/>
    <mergeCell ref="B2:J2"/>
    <mergeCell ref="B3:J3"/>
    <mergeCell ref="C57:E57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31 J38 J41 J43" formula="1"/>
    <ignoredError sqref="D20:I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D7253-8EA7-4F63-8135-A361E62DAA37}"/>
</file>

<file path=customXml/itemProps2.xml><?xml version="1.0" encoding="utf-8"?>
<ds:datastoreItem xmlns:ds="http://schemas.openxmlformats.org/officeDocument/2006/customXml" ds:itemID="{ED790ADC-D426-478C-8B53-10D5202569A8}"/>
</file>

<file path=customXml/itemProps3.xml><?xml version="1.0" encoding="utf-8"?>
<ds:datastoreItem xmlns:ds="http://schemas.openxmlformats.org/officeDocument/2006/customXml" ds:itemID="{671ACC06-419D-4AC1-BE2F-3177E2E7B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Abril</dc:title>
  <dc:creator>Windows User</dc:creator>
  <cp:lastModifiedBy>carolina.pena</cp:lastModifiedBy>
  <dcterms:created xsi:type="dcterms:W3CDTF">2014-01-22T22:03:49Z</dcterms:created>
  <dcterms:modified xsi:type="dcterms:W3CDTF">2014-09-04T21:25:56Z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