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49D02E3F-C2C1-4F4F-8C4A-693F21AE0F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9" i="4" l="1"/>
  <c r="Q128" i="4"/>
  <c r="Q127" i="4"/>
  <c r="Q125" i="4"/>
  <c r="Q124" i="4"/>
  <c r="Q123" i="4"/>
  <c r="Q120" i="4"/>
  <c r="Q119" i="4"/>
  <c r="Q117" i="4"/>
  <c r="Q116" i="4"/>
  <c r="Q115" i="4"/>
  <c r="Q114" i="4"/>
  <c r="Q113" i="4"/>
  <c r="Q112" i="4"/>
  <c r="Q109" i="4"/>
  <c r="Q108" i="4"/>
  <c r="Q103" i="4"/>
  <c r="Q101" i="4"/>
  <c r="Q100" i="4"/>
  <c r="Q99" i="4"/>
  <c r="Q98" i="4"/>
  <c r="Q95" i="4"/>
  <c r="Q94" i="4"/>
  <c r="Q93" i="4"/>
  <c r="Q92" i="4"/>
  <c r="Q91" i="4"/>
  <c r="Q90" i="4"/>
  <c r="Q89" i="4"/>
  <c r="Q88" i="4"/>
  <c r="Q86" i="4"/>
  <c r="Q85" i="4"/>
  <c r="Q82" i="4"/>
  <c r="Q81" i="4"/>
  <c r="Q80" i="4"/>
  <c r="Q78" i="4"/>
  <c r="Q77" i="4"/>
  <c r="Q75" i="4"/>
  <c r="Q74" i="4"/>
  <c r="Q73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6" i="4"/>
  <c r="Q55" i="4"/>
  <c r="Q54" i="4"/>
  <c r="Q52" i="4"/>
  <c r="Q51" i="4"/>
  <c r="Q50" i="4"/>
  <c r="Q49" i="4"/>
  <c r="Q48" i="4"/>
  <c r="Q47" i="4"/>
  <c r="Q46" i="4"/>
  <c r="Q44" i="4"/>
  <c r="Q43" i="4"/>
  <c r="Q41" i="4"/>
  <c r="Q40" i="4"/>
  <c r="Q39" i="4"/>
  <c r="Q38" i="4"/>
  <c r="Q35" i="4"/>
  <c r="Q34" i="4"/>
  <c r="Q33" i="4"/>
  <c r="Q32" i="4"/>
  <c r="Q31" i="4"/>
  <c r="Q30" i="4"/>
  <c r="Q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P129" i="4"/>
  <c r="P128" i="4"/>
  <c r="P127" i="4"/>
  <c r="P125" i="4"/>
  <c r="P124" i="4"/>
  <c r="P123" i="4"/>
  <c r="P120" i="4"/>
  <c r="P119" i="4"/>
  <c r="P117" i="4"/>
  <c r="P116" i="4"/>
  <c r="P115" i="4"/>
  <c r="P114" i="4"/>
  <c r="P113" i="4"/>
  <c r="P112" i="4"/>
  <c r="P109" i="4"/>
  <c r="P108" i="4"/>
  <c r="P103" i="4"/>
  <c r="P101" i="4"/>
  <c r="P100" i="4"/>
  <c r="P99" i="4"/>
  <c r="P98" i="4"/>
  <c r="P95" i="4"/>
  <c r="P94" i="4"/>
  <c r="P93" i="4"/>
  <c r="P92" i="4"/>
  <c r="P91" i="4"/>
  <c r="P90" i="4"/>
  <c r="P89" i="4"/>
  <c r="P88" i="4"/>
  <c r="P86" i="4"/>
  <c r="P85" i="4"/>
  <c r="P82" i="4"/>
  <c r="P81" i="4"/>
  <c r="P80" i="4"/>
  <c r="P78" i="4"/>
  <c r="P77" i="4"/>
  <c r="P75" i="4"/>
  <c r="P74" i="4"/>
  <c r="P73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6" i="4"/>
  <c r="P55" i="4"/>
  <c r="P54" i="4"/>
  <c r="P52" i="4"/>
  <c r="P51" i="4"/>
  <c r="P50" i="4"/>
  <c r="P49" i="4"/>
  <c r="P48" i="4"/>
  <c r="P47" i="4"/>
  <c r="P46" i="4"/>
  <c r="P44" i="4"/>
  <c r="P43" i="4"/>
  <c r="P41" i="4"/>
  <c r="P40" i="4"/>
  <c r="P39" i="4"/>
  <c r="P38" i="4"/>
  <c r="P35" i="4"/>
  <c r="P34" i="4"/>
  <c r="P33" i="4"/>
  <c r="P32" i="4"/>
  <c r="P31" i="4"/>
  <c r="P30" i="4"/>
  <c r="P29" i="4"/>
  <c r="P27" i="4"/>
  <c r="P26" i="4"/>
  <c r="P25" i="4"/>
  <c r="P24" i="4"/>
  <c r="P23" i="4"/>
  <c r="P22" i="4"/>
  <c r="P21" i="4"/>
  <c r="P19" i="4"/>
  <c r="P18" i="4"/>
  <c r="P17" i="4"/>
  <c r="P16" i="4"/>
  <c r="P15" i="4"/>
  <c r="P14" i="4"/>
  <c r="P13" i="4"/>
  <c r="K110" i="4" l="1"/>
  <c r="L110" i="4"/>
  <c r="M110" i="4"/>
  <c r="N110" i="4"/>
  <c r="O110" i="4"/>
  <c r="P110" i="4" l="1"/>
  <c r="Q110" i="4"/>
  <c r="O84" i="4"/>
  <c r="L84" i="4"/>
  <c r="M84" i="4"/>
  <c r="N84" i="4"/>
  <c r="K84" i="4"/>
  <c r="Q84" i="4" l="1"/>
  <c r="P84" i="4"/>
  <c r="O102" i="4"/>
  <c r="N102" i="4"/>
  <c r="M102" i="4"/>
  <c r="L102" i="4"/>
  <c r="K102" i="4"/>
  <c r="P102" i="4" l="1"/>
  <c r="Q102" i="4"/>
  <c r="O122" i="4"/>
  <c r="N122" i="4"/>
  <c r="M122" i="4"/>
  <c r="L122" i="4"/>
  <c r="K122" i="4"/>
  <c r="P122" i="4" l="1"/>
  <c r="Q122" i="4"/>
  <c r="O111" i="4"/>
  <c r="N111" i="4"/>
  <c r="M111" i="4"/>
  <c r="L111" i="4"/>
  <c r="K111" i="4"/>
  <c r="O87" i="4"/>
  <c r="N87" i="4"/>
  <c r="Q87" i="4" s="1"/>
  <c r="M87" i="4"/>
  <c r="L87" i="4"/>
  <c r="K87" i="4"/>
  <c r="K83" i="4" s="1"/>
  <c r="P87" i="4" l="1"/>
  <c r="Q111" i="4"/>
  <c r="P111" i="4"/>
  <c r="O37" i="4"/>
  <c r="O83" i="4" l="1"/>
  <c r="L107" i="4" l="1"/>
  <c r="O126" i="4"/>
  <c r="N126" i="4"/>
  <c r="Q126" i="4" s="1"/>
  <c r="M126" i="4"/>
  <c r="L126" i="4"/>
  <c r="K126" i="4"/>
  <c r="O121" i="4"/>
  <c r="N121" i="4"/>
  <c r="Q121" i="4" s="1"/>
  <c r="M121" i="4"/>
  <c r="L121" i="4"/>
  <c r="K121" i="4"/>
  <c r="O118" i="4"/>
  <c r="N118" i="4"/>
  <c r="M118" i="4"/>
  <c r="L118" i="4"/>
  <c r="K118" i="4"/>
  <c r="O105" i="4"/>
  <c r="N105" i="4"/>
  <c r="L105" i="4"/>
  <c r="K105" i="4"/>
  <c r="O107" i="4"/>
  <c r="N107" i="4"/>
  <c r="M107" i="4"/>
  <c r="K107" i="4"/>
  <c r="N83" i="4"/>
  <c r="Q83" i="4" s="1"/>
  <c r="M83" i="4"/>
  <c r="P83" i="4" s="1"/>
  <c r="L83" i="4"/>
  <c r="O97" i="4"/>
  <c r="N97" i="4"/>
  <c r="M97" i="4"/>
  <c r="L97" i="4"/>
  <c r="K97" i="4"/>
  <c r="O79" i="4"/>
  <c r="N79" i="4"/>
  <c r="M79" i="4"/>
  <c r="L79" i="4"/>
  <c r="K79" i="4"/>
  <c r="O76" i="4"/>
  <c r="N76" i="4"/>
  <c r="Q76" i="4" s="1"/>
  <c r="M76" i="4"/>
  <c r="P76" i="4" s="1"/>
  <c r="L76" i="4"/>
  <c r="K74" i="4"/>
  <c r="K73" i="4" s="1"/>
  <c r="K76" i="4"/>
  <c r="P107" i="4" l="1"/>
  <c r="O72" i="4"/>
  <c r="P126" i="4"/>
  <c r="P121" i="4"/>
  <c r="Q118" i="4"/>
  <c r="P118" i="4"/>
  <c r="Q105" i="4"/>
  <c r="Q107" i="4"/>
  <c r="Q97" i="4"/>
  <c r="P97" i="4"/>
  <c r="Q79" i="4"/>
  <c r="P79" i="4"/>
  <c r="K72" i="4"/>
  <c r="L72" i="4"/>
  <c r="N72" i="4"/>
  <c r="Q72" i="4" s="1"/>
  <c r="M72" i="4"/>
  <c r="P72" i="4" s="1"/>
  <c r="K106" i="4"/>
  <c r="K104" i="4" s="1"/>
  <c r="N96" i="4"/>
  <c r="O106" i="4"/>
  <c r="O104" i="4" s="1"/>
  <c r="N106" i="4"/>
  <c r="Q106" i="4" s="1"/>
  <c r="M106" i="4"/>
  <c r="P106" i="4" s="1"/>
  <c r="L106" i="4"/>
  <c r="L104" i="4" s="1"/>
  <c r="M105" i="4"/>
  <c r="P105" i="4" s="1"/>
  <c r="L96" i="4"/>
  <c r="O96" i="4"/>
  <c r="M96" i="4"/>
  <c r="K96" i="4"/>
  <c r="O74" i="4"/>
  <c r="O73" i="4" s="1"/>
  <c r="N74" i="4"/>
  <c r="M74" i="4"/>
  <c r="L74" i="4"/>
  <c r="L73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37" i="4" l="1"/>
  <c r="Q12" i="4"/>
  <c r="Q96" i="4"/>
  <c r="P96" i="4"/>
  <c r="P53" i="4"/>
  <c r="Q53" i="4"/>
  <c r="Q42" i="4"/>
  <c r="P42" i="4"/>
  <c r="Q37" i="4"/>
  <c r="P20" i="4"/>
  <c r="Q20" i="4"/>
  <c r="P12" i="4"/>
  <c r="M73" i="4"/>
  <c r="N73" i="4"/>
  <c r="M104" i="4"/>
  <c r="P104" i="4" s="1"/>
  <c r="N104" i="4"/>
  <c r="Q104" i="4" s="1"/>
  <c r="M36" i="4"/>
  <c r="N36" i="4"/>
  <c r="L36" i="4"/>
  <c r="O36" i="4"/>
  <c r="K36" i="4"/>
  <c r="Q36" i="4" l="1"/>
  <c r="P36" i="4"/>
  <c r="L28" i="4"/>
  <c r="M28" i="4"/>
  <c r="N28" i="4"/>
  <c r="O28" i="4"/>
  <c r="O11" i="4" s="1"/>
  <c r="L11" i="4" l="1"/>
  <c r="L10" i="4" s="1"/>
  <c r="L130" i="4" s="1"/>
  <c r="N11" i="4"/>
  <c r="M11" i="4"/>
  <c r="K28" i="4"/>
  <c r="K11" i="4" s="1"/>
  <c r="P28" i="4" l="1"/>
  <c r="Q28" i="4"/>
  <c r="P11" i="4"/>
  <c r="Q11" i="4"/>
  <c r="M10" i="4"/>
  <c r="M130" i="4" s="1"/>
  <c r="N10" i="4"/>
  <c r="N130" i="4" s="1"/>
  <c r="O10" i="4"/>
  <c r="O130" i="4" s="1"/>
  <c r="K10" i="4" l="1"/>
  <c r="K130" i="4" s="1"/>
  <c r="P130" i="4" s="1"/>
  <c r="Q130" i="4" l="1"/>
  <c r="L134" i="4"/>
  <c r="O134" i="4"/>
  <c r="N134" i="4" l="1"/>
  <c r="M134" i="4"/>
  <c r="K134" i="4" l="1"/>
  <c r="P10" i="4"/>
  <c r="Q10" i="4"/>
</calcChain>
</file>

<file path=xl/sharedStrings.xml><?xml version="1.0" encoding="utf-8"?>
<sst xmlns="http://schemas.openxmlformats.org/spreadsheetml/2006/main" count="949" uniqueCount="280">
  <si>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</si>
  <si>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</si>
  <si>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</si>
  <si>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</si>
  <si>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</si>
  <si>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</si>
  <si>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</si>
  <si>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</si>
  <si>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</si>
  <si>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</si>
  <si>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</si>
  <si>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</si>
  <si>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</si>
  <si>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</si>
  <si>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</si>
  <si>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</si>
  <si>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</si>
  <si>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</si>
  <si>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</si>
  <si>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</si>
  <si>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</si>
  <si>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</si>
  <si>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</si>
  <si>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</si>
  <si>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</si>
  <si>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</si>
  <si>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</si>
  <si>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</si>
  <si>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</si>
  <si>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</si>
  <si>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</si>
  <si>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</si>
  <si>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</si>
  <si>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</si>
  <si>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</si>
  <si>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</si>
  <si>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</si>
  <si>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</si>
  <si>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</si>
  <si>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</si>
  <si>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</si>
  <si>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</si>
  <si>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</si>
  <si>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</si>
  <si>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</si>
  <si>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</si>
  <si>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</si>
  <si>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</si>
  <si>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</si>
  <si>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</si>
  <si>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</si>
  <si>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</si>
  <si>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</si>
  <si>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</si>
  <si>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</si>
  <si>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</si>
  <si>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</si>
  <si>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</si>
  <si>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</si>
  <si>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</si>
  <si>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</si>
  <si>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</si>
  <si>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</si>
  <si>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</si>
  <si>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</si>
  <si>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</si>
  <si>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</si>
  <si>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</si>
  <si>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</si>
  <si>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</si>
  <si>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</si>
  <si>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</si>
  <si>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</si>
  <si>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</si>
  <si>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</si>
  <si>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</si>
  <si>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</si>
  <si>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</si>
  <si>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</si>
  <si>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</si>
  <si>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</si>
  <si>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</si>
  <si>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</si>
  <si>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</si>
  <si>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</si>
  <si>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</si>
  <si>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</si>
  <si>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</si>
  <si>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</si>
  <si>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</si>
  <si>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</si>
  <si>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</si>
  <si>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</si>
  <si>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</si>
  <si>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</si>
  <si>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</si>
  <si>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</si>
  <si>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</si>
  <si>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</si>
  <si>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</si>
  <si>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</si>
  <si>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</si>
  <si>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</si>
  <si>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</si>
  <si>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</si>
  <si>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</si>
  <si>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</si>
  <si>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</si>
  <si>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</si>
  <si>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</si>
  <si>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</si>
  <si>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</si>
  <si>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</si>
  <si>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</si>
  <si>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</si>
  <si>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</si>
  <si>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</si>
  <si>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</si>
  <si>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</si>
  <si>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</si>
  <si>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</si>
  <si>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</si>
  <si>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</si>
  <si>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</si>
  <si>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</si>
  <si>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</si>
  <si>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</si>
  <si>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</si>
  <si>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</si>
  <si>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</si>
  <si>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</si>
  <si>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</si>
  <si>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</si>
  <si>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</si>
  <si>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</si>
  <si>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</si>
  <si>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</si>
  <si>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</si>
  <si>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</si>
  <si>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</si>
  <si>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</si>
  <si>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</si>
  <si>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</si>
  <si>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</si>
  <si>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</si>
  <si>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</si>
  <si>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</si>
  <si>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</si>
  <si>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</si>
  <si>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</si>
  <si>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</si>
  <si>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</si>
  <si>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</si>
  <si>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</si>
  <si>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</si>
  <si>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</si>
  <si>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</si>
  <si>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</si>
  <si>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</si>
  <si>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</si>
  <si>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</si>
  <si>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</si>
  <si>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</si>
  <si>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</si>
  <si>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</si>
  <si>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</si>
  <si>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</si>
  <si>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</si>
  <si>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</si>
  <si>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</si>
  <si>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</si>
  <si>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</si>
  <si>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</si>
  <si>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</si>
  <si>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</si>
  <si>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</si>
  <si>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</si>
  <si>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</si>
  <si>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</si>
  <si>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</si>
  <si>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</si>
  <si>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</si>
  <si>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</si>
  <si>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</si>
  <si>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</si>
  <si>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</si>
  <si>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</si>
  <si>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</si>
  <si>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</si>
  <si>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</si>
  <si>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</si>
  <si>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</si>
  <si>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</si>
  <si>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</si>
  <si>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</si>
  <si>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</si>
  <si>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</si>
  <si>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</si>
  <si>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</si>
  <si>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</si>
  <si>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</si>
  <si>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</si>
  <si>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</si>
  <si>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</si>
  <si>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</si>
  <si>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</si>
  <si>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</si>
  <si>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</si>
  <si>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</si>
  <si>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</si>
  <si>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</si>
  <si>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</si>
  <si>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</si>
  <si>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</si>
  <si>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</si>
  <si>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</si>
  <si>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</si>
  <si>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</si>
  <si>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</si>
  <si>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</si>
  <si>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</si>
  <si>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</si>
  <si>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</si>
  <si>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</si>
  <si>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</si>
  <si>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</si>
  <si>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</si>
  <si>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</si>
  <si>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</si>
  <si>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</si>
  <si>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</si>
  <si>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</si>
  <si>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</si>
  <si>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</si>
  <si>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</si>
  <si>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</si>
  <si>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</si>
  <si>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</si>
  <si>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</si>
  <si>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</si>
  <si>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</si>
  <si>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</si>
  <si>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</si>
  <si>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</si>
  <si>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</si>
  <si>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</si>
  <si>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</si>
  <si>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</si>
  <si>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</si>
  <si>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</si>
  <si>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</si>
  <si>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</si>
  <si>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</si>
  <si>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</si>
  <si>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</si>
  <si>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</si>
  <si>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</si>
  <si>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</si>
  <si>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</si>
  <si>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</si>
  <si>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</si>
  <si>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</si>
  <si>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</si>
  <si>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</si>
  <si>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</si>
  <si>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</si>
  <si>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</si>
  <si>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</si>
  <si>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</si>
  <si>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</si>
  <si>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</si>
  <si>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</si>
  <si>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</si>
  <si>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</si>
  <si>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</si>
  <si>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</si>
  <si>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</si>
  <si>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 xml:space="preserve">DICIEMBRE </t>
  </si>
  <si>
    <t>SERVICIOS DE TRANSPORTE DE CARGA</t>
  </si>
  <si>
    <t>A-02-02-02-006-005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</si>
</sst>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1"/>
  <sheetViews>
    <sheetView tabSelected="1" zoomScaleNormal="100" workbookViewId="0">
      <pane xSplit="10" ySplit="9" topLeftCell="N130" activePane="bottomRight" state="frozen"/>
      <selection pane="topRight" activeCell="I1" sqref="I1"/>
      <selection pane="bottomLeft" activeCell="A10" sqref="A10"/>
      <selection pane="bottomRight" activeCell="R132" sqref="R132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9.85546875" style="109" customWidth="1"/>
    <col min="15" max="15" width="21.14062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275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K11+K36+K72+K73+K83+K96</f>
        <v>909179689000</v>
      </c>
      <c r="L10" s="98">
        <f>L11+L36+L72+L73+L83+L96</f>
        <v>875092017589.46997</v>
      </c>
      <c r="M10" s="98">
        <f>M11+M36+M72+M73+M83+M96</f>
        <v>875092017589.46997</v>
      </c>
      <c r="N10" s="98">
        <f>N11+N36+N72+N73+N83+N96</f>
        <v>870896847737.68994</v>
      </c>
      <c r="O10" s="98">
        <f>O11+O36+O72+O73+O83+O96</f>
        <v>868922352460.98999</v>
      </c>
      <c r="P10" s="71">
        <f>+M10/K10</f>
        <v>0.96250722291429236</v>
      </c>
      <c r="Q10" s="72">
        <f>+N10/K10</f>
        <v>0.95789298669395373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25500715818</v>
      </c>
      <c r="M11" s="99">
        <f t="shared" si="0"/>
        <v>25500715818</v>
      </c>
      <c r="N11" s="99">
        <f t="shared" si="0"/>
        <v>25500715818</v>
      </c>
      <c r="O11" s="99">
        <f t="shared" si="0"/>
        <v>25500715818</v>
      </c>
      <c r="P11" s="73">
        <f t="shared" ref="P11:P75" si="1">+M11/K11</f>
        <v>0.94546064341351099</v>
      </c>
      <c r="Q11" s="74">
        <f t="shared" ref="Q11:Q75" si="2">+N11/K11</f>
        <v>0.94546064341351099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17305593271</v>
      </c>
      <c r="M12" s="100">
        <f t="shared" si="3"/>
        <v>17305593271</v>
      </c>
      <c r="N12" s="100">
        <f t="shared" si="3"/>
        <v>17305593271</v>
      </c>
      <c r="O12" s="100">
        <f t="shared" si="3"/>
        <v>17305593271</v>
      </c>
      <c r="P12" s="75">
        <f t="shared" si="1"/>
        <v>0.99954857365178629</v>
      </c>
      <c r="Q12" s="76">
        <f t="shared" si="2"/>
        <v>0.99954857365178629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12337747741</v>
      </c>
      <c r="L13" s="101">
        <v>12336449193</v>
      </c>
      <c r="M13" s="101">
        <v>12336449193</v>
      </c>
      <c r="N13" s="101">
        <v>12336449193</v>
      </c>
      <c r="O13" s="101">
        <v>12336449193</v>
      </c>
      <c r="P13" s="75">
        <f t="shared" si="1"/>
        <v>0.99989474999592631</v>
      </c>
      <c r="Q13" s="76">
        <f t="shared" si="2"/>
        <v>0.99989474999592631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1794472765</v>
      </c>
      <c r="L14" s="101">
        <v>1793422097</v>
      </c>
      <c r="M14" s="101">
        <v>1793422097</v>
      </c>
      <c r="N14" s="101">
        <v>1793422097</v>
      </c>
      <c r="O14" s="101">
        <v>1793422097</v>
      </c>
      <c r="P14" s="75">
        <f t="shared" si="1"/>
        <v>0.99941449766165713</v>
      </c>
      <c r="Q14" s="76">
        <f t="shared" si="2"/>
        <v>0.99941449766165713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645251194</v>
      </c>
      <c r="L15" s="101">
        <v>645251194</v>
      </c>
      <c r="M15" s="101">
        <v>645251194</v>
      </c>
      <c r="N15" s="101">
        <v>645251194</v>
      </c>
      <c r="O15" s="101">
        <v>645251194</v>
      </c>
      <c r="P15" s="75">
        <f t="shared" si="1"/>
        <v>1</v>
      </c>
      <c r="Q15" s="76">
        <f t="shared" si="2"/>
        <v>1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433702801</v>
      </c>
      <c r="L16" s="101">
        <v>433135203</v>
      </c>
      <c r="M16" s="101">
        <v>433135203</v>
      </c>
      <c r="N16" s="101">
        <v>433135203</v>
      </c>
      <c r="O16" s="101">
        <v>433135203</v>
      </c>
      <c r="P16" s="75">
        <f t="shared" si="1"/>
        <v>0.99869127430422111</v>
      </c>
      <c r="Q16" s="76">
        <f t="shared" si="2"/>
        <v>0.99869127430422111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11128558</v>
      </c>
      <c r="L17" s="101">
        <v>11128558</v>
      </c>
      <c r="M17" s="101">
        <v>11128558</v>
      </c>
      <c r="N17" s="101">
        <v>11128558</v>
      </c>
      <c r="O17" s="101">
        <v>11128558</v>
      </c>
      <c r="P17" s="75">
        <f t="shared" si="1"/>
        <v>1</v>
      </c>
      <c r="Q17" s="76">
        <f t="shared" si="2"/>
        <v>1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1411967718</v>
      </c>
      <c r="L18" s="101">
        <v>1407710837</v>
      </c>
      <c r="M18" s="101">
        <v>1407710837</v>
      </c>
      <c r="N18" s="101">
        <v>1407710837</v>
      </c>
      <c r="O18" s="101">
        <v>1407710837</v>
      </c>
      <c r="P18" s="75">
        <f t="shared" si="1"/>
        <v>0.99698514282888162</v>
      </c>
      <c r="Q18" s="76">
        <f t="shared" si="2"/>
        <v>0.99698514282888162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679138223</v>
      </c>
      <c r="L19" s="101">
        <v>678496189</v>
      </c>
      <c r="M19" s="101">
        <v>678496189</v>
      </c>
      <c r="N19" s="101">
        <v>678496189</v>
      </c>
      <c r="O19" s="101">
        <v>678496189</v>
      </c>
      <c r="P19" s="75">
        <f t="shared" si="1"/>
        <v>0.99905463427288199</v>
      </c>
      <c r="Q19" s="76">
        <f t="shared" si="2"/>
        <v>0.99905463427288199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6345793357</v>
      </c>
      <c r="M20" s="100">
        <f t="shared" si="4"/>
        <v>6345793357</v>
      </c>
      <c r="N20" s="100">
        <f t="shared" si="4"/>
        <v>6345793357</v>
      </c>
      <c r="O20" s="111">
        <f t="shared" si="4"/>
        <v>6345793357</v>
      </c>
      <c r="P20" s="75">
        <f t="shared" si="1"/>
        <v>0.99855850364927901</v>
      </c>
      <c r="Q20" s="76">
        <f t="shared" si="2"/>
        <v>0.99855850364927901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1789199932</v>
      </c>
      <c r="L21" s="101">
        <v>1787518464</v>
      </c>
      <c r="M21" s="101">
        <v>1787518464</v>
      </c>
      <c r="N21" s="101">
        <v>1787518464</v>
      </c>
      <c r="O21" s="101">
        <v>1787518464</v>
      </c>
      <c r="P21" s="75">
        <f t="shared" si="1"/>
        <v>0.99906021234970621</v>
      </c>
      <c r="Q21" s="76">
        <f t="shared" si="2"/>
        <v>0.99906021234970621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1299763076</v>
      </c>
      <c r="L22" s="101">
        <v>1297946471</v>
      </c>
      <c r="M22" s="101">
        <v>1297946471</v>
      </c>
      <c r="N22" s="101">
        <v>1297946471</v>
      </c>
      <c r="O22" s="101">
        <v>1297946471</v>
      </c>
      <c r="P22" s="75">
        <f t="shared" si="1"/>
        <v>0.99860235681906695</v>
      </c>
      <c r="Q22" s="76">
        <f t="shared" si="2"/>
        <v>0.99860235681906695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1666729987</v>
      </c>
      <c r="L23" s="101">
        <v>1666729987</v>
      </c>
      <c r="M23" s="101">
        <v>1666729987</v>
      </c>
      <c r="N23" s="101">
        <v>1666729987</v>
      </c>
      <c r="O23" s="101">
        <v>1666729987</v>
      </c>
      <c r="P23" s="75">
        <f t="shared" si="1"/>
        <v>1</v>
      </c>
      <c r="Q23" s="76">
        <f t="shared" si="2"/>
        <v>1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649623850</v>
      </c>
      <c r="L24" s="101">
        <v>648021700</v>
      </c>
      <c r="M24" s="101">
        <v>648021700</v>
      </c>
      <c r="N24" s="101">
        <v>648021700</v>
      </c>
      <c r="O24" s="101">
        <v>648021700</v>
      </c>
      <c r="P24" s="75">
        <f t="shared" si="1"/>
        <v>0.99753372663272755</v>
      </c>
      <c r="Q24" s="76">
        <f t="shared" si="2"/>
        <v>0.99753372663272755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128718214</v>
      </c>
      <c r="L25" s="101">
        <v>127086791</v>
      </c>
      <c r="M25" s="101">
        <v>127086791</v>
      </c>
      <c r="N25" s="101">
        <v>127086791</v>
      </c>
      <c r="O25" s="101">
        <v>127086791</v>
      </c>
      <c r="P25" s="75">
        <f t="shared" si="1"/>
        <v>0.98732562432850413</v>
      </c>
      <c r="Q25" s="76">
        <f t="shared" si="2"/>
        <v>0.98732562432850413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491217887</v>
      </c>
      <c r="L26" s="101">
        <v>490211909</v>
      </c>
      <c r="M26" s="101">
        <v>490211909</v>
      </c>
      <c r="N26" s="101">
        <v>490211909</v>
      </c>
      <c r="O26" s="101">
        <v>490211909</v>
      </c>
      <c r="P26" s="75">
        <f t="shared" si="1"/>
        <v>0.99795207376070161</v>
      </c>
      <c r="Q26" s="76">
        <f t="shared" si="2"/>
        <v>0.99795207376070161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329701054</v>
      </c>
      <c r="L27" s="101">
        <v>328278035</v>
      </c>
      <c r="M27" s="101">
        <v>328278035</v>
      </c>
      <c r="N27" s="101">
        <v>328278035</v>
      </c>
      <c r="O27" s="101">
        <v>328278035</v>
      </c>
      <c r="P27" s="75">
        <f t="shared" si="1"/>
        <v>0.99568391128042921</v>
      </c>
      <c r="Q27" s="76">
        <f t="shared" si="2"/>
        <v>0.99568391128042921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1849329190</v>
      </c>
      <c r="M28" s="100">
        <f>SUM(M29:M34)</f>
        <v>1849329190</v>
      </c>
      <c r="N28" s="100">
        <f>SUM(N29:N34)</f>
        <v>1849329190</v>
      </c>
      <c r="O28" s="100">
        <f>SUM(O29:O34)</f>
        <v>1849329190</v>
      </c>
      <c r="P28" s="75">
        <f t="shared" si="1"/>
        <v>0.69231527943744142</v>
      </c>
      <c r="Q28" s="76">
        <f t="shared" si="2"/>
        <v>0.69231527943744142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1253149532</v>
      </c>
      <c r="L29" s="101">
        <v>890148363</v>
      </c>
      <c r="M29" s="101">
        <v>890148363</v>
      </c>
      <c r="N29" s="101">
        <v>890148363</v>
      </c>
      <c r="O29" s="101">
        <v>890148363</v>
      </c>
      <c r="P29" s="75">
        <f t="shared" si="1"/>
        <v>0.71032892744997644</v>
      </c>
      <c r="Q29" s="76">
        <f t="shared" si="2"/>
        <v>0.71032892744997644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273385266</v>
      </c>
      <c r="L30" s="101">
        <v>139841278</v>
      </c>
      <c r="M30" s="101">
        <v>139841278</v>
      </c>
      <c r="N30" s="101">
        <v>139841278</v>
      </c>
      <c r="O30" s="101">
        <v>139841278</v>
      </c>
      <c r="P30" s="75">
        <f t="shared" si="1"/>
        <v>0.51151724467843118</v>
      </c>
      <c r="Q30" s="76">
        <f t="shared" si="2"/>
        <v>0.51151724467843118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331560647</v>
      </c>
      <c r="L31" s="101">
        <v>76930902</v>
      </c>
      <c r="M31" s="101">
        <v>76930902</v>
      </c>
      <c r="N31" s="101">
        <v>76930902</v>
      </c>
      <c r="O31" s="101">
        <v>76930902</v>
      </c>
      <c r="P31" s="75">
        <f t="shared" si="1"/>
        <v>0.23202663734698287</v>
      </c>
      <c r="Q31" s="76">
        <f t="shared" si="2"/>
        <v>0.23202663734698287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671566504</v>
      </c>
      <c r="L32" s="101">
        <v>628084473</v>
      </c>
      <c r="M32" s="101">
        <v>628084473</v>
      </c>
      <c r="N32" s="101">
        <v>628084473</v>
      </c>
      <c r="O32" s="101">
        <v>628084473</v>
      </c>
      <c r="P32" s="75">
        <f t="shared" si="1"/>
        <v>0.93525282940555954</v>
      </c>
      <c r="Q32" s="76">
        <f t="shared" si="2"/>
        <v>0.93525282940555954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26617898</v>
      </c>
      <c r="M33" s="101">
        <v>26617898</v>
      </c>
      <c r="N33" s="101">
        <v>26617898</v>
      </c>
      <c r="O33" s="101">
        <v>26617898</v>
      </c>
      <c r="P33" s="75">
        <f t="shared" si="1"/>
        <v>0.50541184653603577</v>
      </c>
      <c r="Q33" s="76">
        <f t="shared" si="2"/>
        <v>0.50541184653603577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88896293</v>
      </c>
      <c r="L34" s="101">
        <v>87706276</v>
      </c>
      <c r="M34" s="101">
        <v>87706276</v>
      </c>
      <c r="N34" s="101">
        <v>87706276</v>
      </c>
      <c r="O34" s="101">
        <v>87706276</v>
      </c>
      <c r="P34" s="75">
        <f t="shared" si="1"/>
        <v>0.98661342380159767</v>
      </c>
      <c r="Q34" s="76">
        <f t="shared" si="2"/>
        <v>0.98661342380159767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7069337575.9300003</v>
      </c>
      <c r="M36" s="100">
        <f>M37+M42+M53</f>
        <v>7069337575.9300003</v>
      </c>
      <c r="N36" s="100">
        <f>N37+N42+N53</f>
        <v>4531555549.8999996</v>
      </c>
      <c r="O36" s="100">
        <f>O37+O42+O53</f>
        <v>4422894324.5100002</v>
      </c>
      <c r="P36" s="75">
        <f t="shared" si="1"/>
        <v>0.69326309465065539</v>
      </c>
      <c r="Q36" s="76">
        <f t="shared" si="2"/>
        <v>0.44439244700968195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727916383</v>
      </c>
      <c r="M37" s="100">
        <f t="shared" si="5"/>
        <v>727916383</v>
      </c>
      <c r="N37" s="100">
        <f t="shared" si="5"/>
        <v>56785665</v>
      </c>
      <c r="O37" s="100">
        <f>SUM(O38:O41)</f>
        <v>53351175</v>
      </c>
      <c r="P37" s="75">
        <f t="shared" si="1"/>
        <v>0.9609228863208531</v>
      </c>
      <c r="Q37" s="76">
        <f t="shared" si="2"/>
        <v>7.4962792963335523E-2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36974100</v>
      </c>
      <c r="L38" s="101">
        <v>36574100</v>
      </c>
      <c r="M38" s="101">
        <v>36574100</v>
      </c>
      <c r="N38" s="101" t="s">
        <v>25</v>
      </c>
      <c r="O38" s="101" t="s">
        <v>25</v>
      </c>
      <c r="P38" s="75">
        <f t="shared" si="1"/>
        <v>0.98918161632061363</v>
      </c>
      <c r="Q38" s="76">
        <f t="shared" si="2"/>
        <v>0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45611550</v>
      </c>
      <c r="L39" s="101">
        <v>45611550</v>
      </c>
      <c r="M39" s="101">
        <v>45611550</v>
      </c>
      <c r="N39" s="101">
        <v>45611550</v>
      </c>
      <c r="O39" s="101">
        <v>45611550</v>
      </c>
      <c r="P39" s="75">
        <f t="shared" si="1"/>
        <v>1</v>
      </c>
      <c r="Q39" s="76">
        <f t="shared" si="2"/>
        <v>1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12379563</v>
      </c>
      <c r="L40" s="101">
        <v>12379563</v>
      </c>
      <c r="M40" s="101">
        <v>12379563</v>
      </c>
      <c r="N40" s="101">
        <v>7000000</v>
      </c>
      <c r="O40" s="101">
        <v>7000000</v>
      </c>
      <c r="P40" s="75">
        <f t="shared" si="1"/>
        <v>1</v>
      </c>
      <c r="Q40" s="76">
        <f t="shared" si="2"/>
        <v>0.5654480695320182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662552787</v>
      </c>
      <c r="L41" s="101">
        <v>633351170</v>
      </c>
      <c r="M41" s="101">
        <v>633351170</v>
      </c>
      <c r="N41" s="101">
        <v>4174115</v>
      </c>
      <c r="O41" s="101">
        <v>739625</v>
      </c>
      <c r="P41" s="75">
        <f t="shared" si="1"/>
        <v>0.95592559932888788</v>
      </c>
      <c r="Q41" s="76">
        <f t="shared" si="2"/>
        <v>6.3000489650042023E-3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208063523</v>
      </c>
      <c r="L42" s="100">
        <f>SUM(L43:L52)</f>
        <v>176485439.66999999</v>
      </c>
      <c r="M42" s="100">
        <f>SUM(M43:M52)</f>
        <v>176485439.66999999</v>
      </c>
      <c r="N42" s="100">
        <f>SUM(N43:N52)</f>
        <v>52899799.670000002</v>
      </c>
      <c r="O42" s="100">
        <f>SUM(O43:O52)</f>
        <v>39325199.670000002</v>
      </c>
      <c r="P42" s="75">
        <f t="shared" si="1"/>
        <v>0.84822864250933594</v>
      </c>
      <c r="Q42" s="76">
        <f t="shared" si="2"/>
        <v>0.2542483127616752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>
        <v>1000000</v>
      </c>
      <c r="O43" s="101">
        <v>1000000</v>
      </c>
      <c r="P43" s="75">
        <f t="shared" si="1"/>
        <v>1</v>
      </c>
      <c r="Q43" s="76">
        <f t="shared" si="2"/>
        <v>0.45723315415890131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>
        <v>12905400</v>
      </c>
      <c r="O44" s="101" t="s">
        <v>25</v>
      </c>
      <c r="P44" s="75">
        <f t="shared" si="1"/>
        <v>1</v>
      </c>
      <c r="Q44" s="76">
        <f t="shared" si="2"/>
        <v>0.70011076108767745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>
        <v>0</v>
      </c>
      <c r="Q45" s="76"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98421064</v>
      </c>
      <c r="L46" s="101">
        <v>90096685</v>
      </c>
      <c r="M46" s="101">
        <v>90096685</v>
      </c>
      <c r="N46" s="101">
        <v>34110258</v>
      </c>
      <c r="O46" s="101">
        <v>33441058</v>
      </c>
      <c r="P46" s="75">
        <f t="shared" si="1"/>
        <v>0.9154207578979231</v>
      </c>
      <c r="Q46" s="76">
        <f t="shared" si="2"/>
        <v>0.34657477387157692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>
        <v>2381825</v>
      </c>
      <c r="O48" s="101">
        <v>2381825</v>
      </c>
      <c r="P48" s="75">
        <f t="shared" si="1"/>
        <v>1</v>
      </c>
      <c r="Q48" s="76">
        <f t="shared" si="2"/>
        <v>1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1040709.17</v>
      </c>
      <c r="M50" s="101">
        <v>1040709.17</v>
      </c>
      <c r="N50" s="101">
        <v>1040709.17</v>
      </c>
      <c r="O50" s="101">
        <v>1040709.17</v>
      </c>
      <c r="P50" s="75">
        <f t="shared" si="1"/>
        <v>0.208141834</v>
      </c>
      <c r="Q50" s="76">
        <f t="shared" si="2"/>
        <v>0.208141834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1461607.5</v>
      </c>
      <c r="M51" s="101">
        <v>1461607.5</v>
      </c>
      <c r="N51" s="101">
        <v>1461607.5</v>
      </c>
      <c r="O51" s="101">
        <v>1461607.5</v>
      </c>
      <c r="P51" s="75">
        <f t="shared" si="1"/>
        <v>0.11389273005613412</v>
      </c>
      <c r="Q51" s="76">
        <f t="shared" si="2"/>
        <v>0.11389273005613412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4153112</v>
      </c>
      <c r="M52" s="101">
        <v>4153112</v>
      </c>
      <c r="N52" s="101" t="s">
        <v>25</v>
      </c>
      <c r="O52" s="101" t="s">
        <v>25</v>
      </c>
      <c r="P52" s="75">
        <f t="shared" si="1"/>
        <v>0.58794336642790934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SUM(K54:K71)</f>
        <v>9231611477</v>
      </c>
      <c r="L53" s="100">
        <f>SUM(L54:L71)</f>
        <v>6164935753.2600002</v>
      </c>
      <c r="M53" s="100">
        <f>SUM(M54:M71)</f>
        <v>6164935753.2600002</v>
      </c>
      <c r="N53" s="100">
        <f>SUM(N54:N71)</f>
        <v>4421870085.2299995</v>
      </c>
      <c r="O53" s="100">
        <f>SUM(O54:O71)</f>
        <v>4330217949.8400002</v>
      </c>
      <c r="P53" s="75">
        <f t="shared" si="1"/>
        <v>0.66780710698446999</v>
      </c>
      <c r="Q53" s="76">
        <f t="shared" si="2"/>
        <v>0.47899222104903577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155753418</v>
      </c>
      <c r="L54" s="112">
        <v>70704660.489999995</v>
      </c>
      <c r="M54" s="112">
        <v>70704660.489999995</v>
      </c>
      <c r="N54" s="112">
        <v>41236891.789999999</v>
      </c>
      <c r="O54" s="112">
        <v>41236891.789999999</v>
      </c>
      <c r="P54" s="75">
        <f t="shared" si="1"/>
        <v>0.45395254497721516</v>
      </c>
      <c r="Q54" s="76">
        <f t="shared" si="2"/>
        <v>0.264757539959733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101909026.90000001</v>
      </c>
      <c r="M55" s="101">
        <v>101909026.90000001</v>
      </c>
      <c r="N55" s="101">
        <v>95169189.299999997</v>
      </c>
      <c r="O55" s="101">
        <v>95169189.299999997</v>
      </c>
      <c r="P55" s="75">
        <f t="shared" si="1"/>
        <v>0.63715245825937883</v>
      </c>
      <c r="Q55" s="76">
        <f t="shared" si="2"/>
        <v>0.5950138545876662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13517844.92</v>
      </c>
      <c r="M56" s="101">
        <v>13517844.92</v>
      </c>
      <c r="N56" s="101">
        <v>13517844.92</v>
      </c>
      <c r="O56" s="101">
        <v>13517844.92</v>
      </c>
      <c r="P56" s="75">
        <f t="shared" si="1"/>
        <v>0.17991705619417955</v>
      </c>
      <c r="Q56" s="76">
        <f t="shared" si="2"/>
        <v>0.17991705619417955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91" t="s">
        <v>60</v>
      </c>
      <c r="G57" s="14"/>
      <c r="H57" s="15" t="s">
        <v>5</v>
      </c>
      <c r="I57" s="30" t="s">
        <v>279</v>
      </c>
      <c r="J57" s="17" t="s">
        <v>278</v>
      </c>
      <c r="K57" s="101">
        <v>7000000</v>
      </c>
      <c r="L57" s="101">
        <v>5000000</v>
      </c>
      <c r="M57" s="101">
        <v>5000000</v>
      </c>
      <c r="N57" s="101" t="s">
        <v>25</v>
      </c>
      <c r="O57" s="101" t="s">
        <v>25</v>
      </c>
      <c r="P57" s="75"/>
      <c r="Q57" s="76"/>
      <c r="R57" s="124"/>
      <c r="S57" s="123"/>
    </row>
    <row r="58" spans="1:19" s="25" customFormat="1" ht="24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35</v>
      </c>
      <c r="G58" s="14"/>
      <c r="H58" s="15" t="s">
        <v>5</v>
      </c>
      <c r="I58" s="30" t="s">
        <v>209</v>
      </c>
      <c r="J58" s="17" t="s">
        <v>213</v>
      </c>
      <c r="K58" s="101">
        <v>40782117</v>
      </c>
      <c r="L58" s="101">
        <v>40241033</v>
      </c>
      <c r="M58" s="101">
        <v>40241033</v>
      </c>
      <c r="N58" s="101">
        <v>32744180</v>
      </c>
      <c r="O58" s="101">
        <v>32744180</v>
      </c>
      <c r="P58" s="75">
        <f t="shared" si="1"/>
        <v>0.98673232191452931</v>
      </c>
      <c r="Q58" s="76">
        <f t="shared" si="2"/>
        <v>0.80290535187273382</v>
      </c>
      <c r="R58" s="124"/>
      <c r="S58" s="123"/>
    </row>
    <row r="59" spans="1:19" s="25" customFormat="1" ht="48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33</v>
      </c>
      <c r="F59" s="14" t="s">
        <v>36</v>
      </c>
      <c r="G59" s="14"/>
      <c r="H59" s="15" t="s">
        <v>5</v>
      </c>
      <c r="I59" s="30" t="s">
        <v>210</v>
      </c>
      <c r="J59" s="17" t="s">
        <v>214</v>
      </c>
      <c r="K59" s="101">
        <v>343805027</v>
      </c>
      <c r="L59" s="101">
        <v>343804943</v>
      </c>
      <c r="M59" s="101">
        <v>343804943</v>
      </c>
      <c r="N59" s="101">
        <v>316930440</v>
      </c>
      <c r="O59" s="101">
        <v>316930440</v>
      </c>
      <c r="P59" s="75">
        <f t="shared" si="1"/>
        <v>0.99999975567547472</v>
      </c>
      <c r="Q59" s="76">
        <f t="shared" si="2"/>
        <v>0.92183189630906703</v>
      </c>
      <c r="R59" s="124"/>
      <c r="S59" s="123"/>
    </row>
    <row r="60" spans="1:19" s="25" customFormat="1" ht="24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29</v>
      </c>
      <c r="G60" s="14"/>
      <c r="H60" s="15" t="s">
        <v>5</v>
      </c>
      <c r="I60" s="30" t="s">
        <v>215</v>
      </c>
      <c r="J60" s="17" t="s">
        <v>217</v>
      </c>
      <c r="K60" s="101">
        <v>69922022</v>
      </c>
      <c r="L60" s="101">
        <v>2540866</v>
      </c>
      <c r="M60" s="101">
        <v>2540866</v>
      </c>
      <c r="N60" s="101">
        <v>2540866</v>
      </c>
      <c r="O60" s="101">
        <v>2540866</v>
      </c>
      <c r="P60" s="75">
        <f t="shared" si="1"/>
        <v>3.6338565838384934E-2</v>
      </c>
      <c r="Q60" s="76">
        <f t="shared" si="2"/>
        <v>3.6338565838384934E-2</v>
      </c>
      <c r="R60" s="124"/>
      <c r="S60" s="123"/>
    </row>
    <row r="61" spans="1:19" s="25" customFormat="1" ht="14.25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34</v>
      </c>
      <c r="F61" s="14" t="s">
        <v>58</v>
      </c>
      <c r="G61" s="14"/>
      <c r="H61" s="15" t="s">
        <v>5</v>
      </c>
      <c r="I61" s="30" t="s">
        <v>216</v>
      </c>
      <c r="J61" s="17" t="s">
        <v>218</v>
      </c>
      <c r="K61" s="101">
        <v>503218043</v>
      </c>
      <c r="L61" s="101">
        <v>502784821</v>
      </c>
      <c r="M61" s="101">
        <v>502784821</v>
      </c>
      <c r="N61" s="101">
        <v>502784821</v>
      </c>
      <c r="O61" s="101">
        <v>502784821</v>
      </c>
      <c r="P61" s="75">
        <f t="shared" si="1"/>
        <v>0.99913909684673208</v>
      </c>
      <c r="Q61" s="76">
        <f t="shared" si="2"/>
        <v>0.99913909684673208</v>
      </c>
      <c r="R61" s="124"/>
      <c r="S61" s="123"/>
    </row>
    <row r="62" spans="1:19" s="25" customFormat="1" ht="24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58</v>
      </c>
      <c r="G62" s="14"/>
      <c r="H62" s="15" t="s">
        <v>5</v>
      </c>
      <c r="I62" s="30" t="s">
        <v>219</v>
      </c>
      <c r="J62" s="17" t="s">
        <v>224</v>
      </c>
      <c r="K62" s="101">
        <v>2924993989</v>
      </c>
      <c r="L62" s="101">
        <v>873882843</v>
      </c>
      <c r="M62" s="101">
        <v>873882843</v>
      </c>
      <c r="N62" s="101">
        <v>833804892.15999997</v>
      </c>
      <c r="O62" s="101">
        <v>771724360.15999997</v>
      </c>
      <c r="P62" s="75">
        <f t="shared" si="1"/>
        <v>0.29876397910094987</v>
      </c>
      <c r="Q62" s="76">
        <f t="shared" si="2"/>
        <v>0.28506208740793415</v>
      </c>
      <c r="R62" s="124"/>
      <c r="S62" s="123"/>
    </row>
    <row r="63" spans="1:19" s="25" customFormat="1" ht="36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32</v>
      </c>
      <c r="G63" s="14"/>
      <c r="H63" s="15" t="s">
        <v>5</v>
      </c>
      <c r="I63" s="30" t="s">
        <v>220</v>
      </c>
      <c r="J63" s="17" t="s">
        <v>225</v>
      </c>
      <c r="K63" s="101">
        <v>1191828588</v>
      </c>
      <c r="L63" s="101">
        <v>987991619.44000006</v>
      </c>
      <c r="M63" s="101">
        <v>987991619.44000006</v>
      </c>
      <c r="N63" s="101">
        <v>943692150.44000006</v>
      </c>
      <c r="O63" s="101">
        <v>926882864.44000006</v>
      </c>
      <c r="P63" s="75">
        <f t="shared" si="1"/>
        <v>0.8289712374645607</v>
      </c>
      <c r="Q63" s="76">
        <f t="shared" si="2"/>
        <v>0.79180190837979803</v>
      </c>
      <c r="R63" s="124"/>
      <c r="S63" s="123"/>
    </row>
    <row r="64" spans="1:19" s="25" customFormat="1" ht="48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59</v>
      </c>
      <c r="G64" s="14"/>
      <c r="H64" s="15" t="s">
        <v>5</v>
      </c>
      <c r="I64" s="30" t="s">
        <v>221</v>
      </c>
      <c r="J64" s="17" t="s">
        <v>226</v>
      </c>
      <c r="K64" s="101">
        <v>1104206183</v>
      </c>
      <c r="L64" s="101">
        <v>1063330864</v>
      </c>
      <c r="M64" s="101">
        <v>1063330864</v>
      </c>
      <c r="N64" s="101">
        <v>572518957.85000002</v>
      </c>
      <c r="O64" s="101">
        <v>572247877.85000002</v>
      </c>
      <c r="P64" s="75">
        <f t="shared" si="1"/>
        <v>0.96298216797795277</v>
      </c>
      <c r="Q64" s="76">
        <f t="shared" si="2"/>
        <v>0.5184891795249077</v>
      </c>
      <c r="R64" s="124"/>
      <c r="S64" s="123"/>
    </row>
    <row r="65" spans="1:19" s="25" customFormat="1" ht="14.25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60</v>
      </c>
      <c r="G65" s="14"/>
      <c r="H65" s="15" t="s">
        <v>5</v>
      </c>
      <c r="I65" s="30" t="s">
        <v>222</v>
      </c>
      <c r="J65" s="17" t="s">
        <v>227</v>
      </c>
      <c r="K65" s="101">
        <v>1159033365</v>
      </c>
      <c r="L65" s="101">
        <v>1060529064.6799999</v>
      </c>
      <c r="M65" s="101">
        <v>1060529064.6799999</v>
      </c>
      <c r="N65" s="101">
        <v>373872457.88999999</v>
      </c>
      <c r="O65" s="101">
        <v>373872457.88999999</v>
      </c>
      <c r="P65" s="75">
        <f t="shared" si="1"/>
        <v>0.91501167844292386</v>
      </c>
      <c r="Q65" s="76">
        <f t="shared" si="2"/>
        <v>0.3225726447400416</v>
      </c>
      <c r="R65" s="124"/>
      <c r="S65" s="123"/>
    </row>
    <row r="66" spans="1:19" s="25" customFormat="1" ht="60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35</v>
      </c>
      <c r="F66" s="14" t="s">
        <v>34</v>
      </c>
      <c r="G66" s="14"/>
      <c r="H66" s="15" t="s">
        <v>5</v>
      </c>
      <c r="I66" s="30" t="s">
        <v>223</v>
      </c>
      <c r="J66" s="17" t="s">
        <v>228</v>
      </c>
      <c r="K66" s="101">
        <v>104941360</v>
      </c>
      <c r="L66" s="101">
        <v>74842495.829999998</v>
      </c>
      <c r="M66" s="101">
        <v>74842495.829999998</v>
      </c>
      <c r="N66" s="101">
        <v>47231837.880000003</v>
      </c>
      <c r="O66" s="101">
        <v>41750604.490000002</v>
      </c>
      <c r="P66" s="75">
        <f t="shared" si="1"/>
        <v>0.71318397083857121</v>
      </c>
      <c r="Q66" s="76">
        <f t="shared" si="2"/>
        <v>0.45007838549071599</v>
      </c>
      <c r="R66" s="124"/>
      <c r="S66" s="123"/>
    </row>
    <row r="67" spans="1:19" s="25" customFormat="1" ht="14.25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58</v>
      </c>
      <c r="G67" s="14"/>
      <c r="H67" s="15" t="s">
        <v>5</v>
      </c>
      <c r="I67" s="30" t="s">
        <v>229</v>
      </c>
      <c r="J67" s="17" t="s">
        <v>231</v>
      </c>
      <c r="K67" s="101">
        <v>522964753</v>
      </c>
      <c r="L67" s="101">
        <v>472482130</v>
      </c>
      <c r="M67" s="101">
        <v>472482130</v>
      </c>
      <c r="N67" s="101">
        <v>472482130</v>
      </c>
      <c r="O67" s="101">
        <v>472482130</v>
      </c>
      <c r="P67" s="75">
        <f t="shared" si="1"/>
        <v>0.90346840258276451</v>
      </c>
      <c r="Q67" s="76">
        <f t="shared" si="2"/>
        <v>0.90346840258276451</v>
      </c>
      <c r="R67" s="124"/>
      <c r="S67" s="123"/>
    </row>
    <row r="68" spans="1:19" s="25" customFormat="1" ht="48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32</v>
      </c>
      <c r="G68" s="14"/>
      <c r="H68" s="15" t="s">
        <v>5</v>
      </c>
      <c r="I68" s="30" t="s">
        <v>269</v>
      </c>
      <c r="J68" s="17" t="s">
        <v>270</v>
      </c>
      <c r="K68" s="101">
        <v>95338705</v>
      </c>
      <c r="L68" s="101">
        <v>25338705</v>
      </c>
      <c r="M68" s="101">
        <v>25338705</v>
      </c>
      <c r="N68" s="101" t="s">
        <v>25</v>
      </c>
      <c r="O68" s="101" t="s">
        <v>25</v>
      </c>
      <c r="P68" s="75">
        <f t="shared" si="1"/>
        <v>0.26577563645321173</v>
      </c>
      <c r="Q68" s="76">
        <f t="shared" si="2"/>
        <v>0</v>
      </c>
      <c r="R68" s="124"/>
      <c r="S68" s="123"/>
    </row>
    <row r="69" spans="1:19" s="25" customFormat="1" ht="84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59</v>
      </c>
      <c r="G69" s="14"/>
      <c r="H69" s="15" t="s">
        <v>5</v>
      </c>
      <c r="I69" s="30" t="s">
        <v>230</v>
      </c>
      <c r="J69" s="17" t="s">
        <v>232</v>
      </c>
      <c r="K69" s="101">
        <v>24141614</v>
      </c>
      <c r="L69" s="101">
        <v>5500000</v>
      </c>
      <c r="M69" s="101">
        <v>5500000</v>
      </c>
      <c r="N69" s="101">
        <v>3834307</v>
      </c>
      <c r="O69" s="101">
        <v>3834307</v>
      </c>
      <c r="P69" s="75">
        <f t="shared" si="1"/>
        <v>0.22782238171814032</v>
      </c>
      <c r="Q69" s="76">
        <f t="shared" si="2"/>
        <v>0.15882562781427953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36</v>
      </c>
      <c r="F70" s="14" t="s">
        <v>33</v>
      </c>
      <c r="G70" s="14"/>
      <c r="H70" s="15"/>
      <c r="I70" s="30" t="s">
        <v>254</v>
      </c>
      <c r="J70" s="17" t="s">
        <v>255</v>
      </c>
      <c r="K70" s="101">
        <v>464192288</v>
      </c>
      <c r="L70" s="101">
        <v>460000000</v>
      </c>
      <c r="M70" s="101">
        <v>460000000</v>
      </c>
      <c r="N70" s="101">
        <v>108974283</v>
      </c>
      <c r="O70" s="101">
        <v>101964279</v>
      </c>
      <c r="P70" s="75">
        <f t="shared" si="1"/>
        <v>0.99096863927218026</v>
      </c>
      <c r="Q70" s="76">
        <f t="shared" si="2"/>
        <v>0.23476108030472062</v>
      </c>
      <c r="R70" s="124"/>
      <c r="S70" s="123"/>
    </row>
    <row r="71" spans="1:19" s="25" customFormat="1" ht="36" x14ac:dyDescent="0.2">
      <c r="A71" s="12" t="s">
        <v>26</v>
      </c>
      <c r="B71" s="13" t="s">
        <v>55</v>
      </c>
      <c r="C71" s="13" t="s">
        <v>55</v>
      </c>
      <c r="D71" s="14" t="s">
        <v>55</v>
      </c>
      <c r="E71" s="14" t="s">
        <v>37</v>
      </c>
      <c r="F71" s="14"/>
      <c r="G71" s="14"/>
      <c r="H71" s="15" t="s">
        <v>5</v>
      </c>
      <c r="I71" s="30" t="s">
        <v>101</v>
      </c>
      <c r="J71" s="17" t="s">
        <v>100</v>
      </c>
      <c r="K71" s="101">
        <v>284411752</v>
      </c>
      <c r="L71" s="101">
        <v>60534836</v>
      </c>
      <c r="M71" s="101">
        <v>60534836</v>
      </c>
      <c r="N71" s="101">
        <v>60534836</v>
      </c>
      <c r="O71" s="101">
        <v>60534836</v>
      </c>
      <c r="P71" s="75">
        <f t="shared" si="1"/>
        <v>0.21284224570298346</v>
      </c>
      <c r="Q71" s="76">
        <f t="shared" si="2"/>
        <v>0.21284224570298346</v>
      </c>
      <c r="R71" s="124"/>
      <c r="S71" s="123"/>
    </row>
    <row r="72" spans="1:19" s="27" customFormat="1" ht="30" customHeight="1" x14ac:dyDescent="0.2">
      <c r="A72" s="18" t="s">
        <v>26</v>
      </c>
      <c r="B72" s="83" t="s">
        <v>74</v>
      </c>
      <c r="C72" s="19"/>
      <c r="D72" s="21"/>
      <c r="E72" s="21"/>
      <c r="F72" s="21"/>
      <c r="G72" s="21"/>
      <c r="H72" s="20">
        <v>20</v>
      </c>
      <c r="I72" s="29" t="s">
        <v>185</v>
      </c>
      <c r="J72" s="23" t="s">
        <v>7</v>
      </c>
      <c r="K72" s="100">
        <f>K76+K79</f>
        <v>4462131000</v>
      </c>
      <c r="L72" s="100">
        <f t="shared" ref="L72:O72" si="6">L76+L79</f>
        <v>1201631491.6900001</v>
      </c>
      <c r="M72" s="100">
        <f t="shared" si="6"/>
        <v>1201631491.6900001</v>
      </c>
      <c r="N72" s="100">
        <f t="shared" si="6"/>
        <v>1201631491.6900001</v>
      </c>
      <c r="O72" s="100">
        <f t="shared" si="6"/>
        <v>1201631491.6900001</v>
      </c>
      <c r="P72" s="75">
        <f t="shared" si="1"/>
        <v>0.26929543119419846</v>
      </c>
      <c r="Q72" s="76">
        <f t="shared" si="2"/>
        <v>0.26929543119419846</v>
      </c>
      <c r="R72" s="117"/>
      <c r="S72" s="123"/>
    </row>
    <row r="73" spans="1:19" s="27" customFormat="1" ht="30" customHeight="1" x14ac:dyDescent="0.2">
      <c r="A73" s="18" t="s">
        <v>26</v>
      </c>
      <c r="B73" s="83">
        <v>3</v>
      </c>
      <c r="C73" s="19"/>
      <c r="D73" s="21"/>
      <c r="E73" s="21"/>
      <c r="F73" s="21"/>
      <c r="G73" s="21"/>
      <c r="H73" s="20">
        <v>21</v>
      </c>
      <c r="I73" s="29" t="s">
        <v>185</v>
      </c>
      <c r="J73" s="23" t="s">
        <v>7</v>
      </c>
      <c r="K73" s="100">
        <f>K74</f>
        <v>814005400000</v>
      </c>
      <c r="L73" s="100">
        <f t="shared" ref="L73:O73" si="7">L74</f>
        <v>814005400000</v>
      </c>
      <c r="M73" s="100">
        <f t="shared" si="7"/>
        <v>814005400000</v>
      </c>
      <c r="N73" s="100">
        <f t="shared" si="7"/>
        <v>814005400000</v>
      </c>
      <c r="O73" s="100">
        <f t="shared" si="7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814005400000</v>
      </c>
      <c r="L74" s="100">
        <f t="shared" ref="L74:O74" si="8">SUM(L75)</f>
        <v>814005400000</v>
      </c>
      <c r="M74" s="100">
        <f t="shared" si="8"/>
        <v>814005400000</v>
      </c>
      <c r="N74" s="100">
        <f t="shared" si="8"/>
        <v>814005400000</v>
      </c>
      <c r="O74" s="100">
        <f t="shared" si="8"/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814005400000</v>
      </c>
      <c r="L75" s="101">
        <v>814005400000</v>
      </c>
      <c r="M75" s="101">
        <v>814005400000</v>
      </c>
      <c r="N75" s="101">
        <v>814005400000</v>
      </c>
      <c r="O75" s="101">
        <v>814005400000</v>
      </c>
      <c r="P75" s="75">
        <f t="shared" si="1"/>
        <v>1</v>
      </c>
      <c r="Q75" s="76">
        <f t="shared" si="2"/>
        <v>1</v>
      </c>
      <c r="R75" s="117"/>
      <c r="S75" s="123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96307000</v>
      </c>
      <c r="L76" s="100">
        <f t="shared" ref="L76:O76" si="9">SUM(L77:L78)</f>
        <v>80054668</v>
      </c>
      <c r="M76" s="100">
        <f t="shared" si="9"/>
        <v>80054668</v>
      </c>
      <c r="N76" s="100">
        <f t="shared" si="9"/>
        <v>80054668</v>
      </c>
      <c r="O76" s="100">
        <f t="shared" si="9"/>
        <v>80054668</v>
      </c>
      <c r="P76" s="75">
        <f t="shared" ref="P76:P130" si="10">+M76/K76</f>
        <v>0.83124454089526201</v>
      </c>
      <c r="Q76" s="76">
        <f t="shared" ref="Q76:Q130" si="11">+N76/K76</f>
        <v>0.83124454089526201</v>
      </c>
      <c r="R76" s="117"/>
      <c r="S76" s="123"/>
    </row>
    <row r="77" spans="1:19" s="27" customFormat="1" ht="30" customHeight="1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76544981</v>
      </c>
      <c r="L77" s="101">
        <v>75964225</v>
      </c>
      <c r="M77" s="101">
        <v>75964225</v>
      </c>
      <c r="N77" s="101">
        <v>75964225</v>
      </c>
      <c r="O77" s="101">
        <v>75964225</v>
      </c>
      <c r="P77" s="75">
        <f t="shared" si="10"/>
        <v>0.99241287942837164</v>
      </c>
      <c r="Q77" s="76">
        <f t="shared" si="11"/>
        <v>0.99241287942837164</v>
      </c>
      <c r="R77" s="117"/>
      <c r="S77" s="123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19762019</v>
      </c>
      <c r="L78" s="101">
        <v>4090443</v>
      </c>
      <c r="M78" s="101">
        <v>4090443</v>
      </c>
      <c r="N78" s="101">
        <v>4090443</v>
      </c>
      <c r="O78" s="101">
        <v>4090443</v>
      </c>
      <c r="P78" s="75">
        <f t="shared" si="10"/>
        <v>0.20698507576579092</v>
      </c>
      <c r="Q78" s="76">
        <f t="shared" si="11"/>
        <v>0.20698507576579092</v>
      </c>
      <c r="R78" s="117"/>
      <c r="S78" s="123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4365824000</v>
      </c>
      <c r="L79" s="100">
        <f t="shared" ref="L79:O79" si="12">SUM(L80:L82)</f>
        <v>1121576823.6900001</v>
      </c>
      <c r="M79" s="100">
        <f t="shared" si="12"/>
        <v>1121576823.6900001</v>
      </c>
      <c r="N79" s="100">
        <f t="shared" si="12"/>
        <v>1121576823.6900001</v>
      </c>
      <c r="O79" s="100">
        <f t="shared" si="12"/>
        <v>1121576823.6900001</v>
      </c>
      <c r="P79" s="75">
        <f t="shared" si="10"/>
        <v>0.25689922994834424</v>
      </c>
      <c r="Q79" s="76">
        <f t="shared" si="11"/>
        <v>0.25689922994834424</v>
      </c>
      <c r="R79" s="124"/>
      <c r="S79" s="125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1751000000</v>
      </c>
      <c r="L80" s="101">
        <v>175337235</v>
      </c>
      <c r="M80" s="101">
        <v>175337235</v>
      </c>
      <c r="N80" s="101">
        <v>175337235</v>
      </c>
      <c r="O80" s="101">
        <v>175337235</v>
      </c>
      <c r="P80" s="75">
        <f t="shared" si="10"/>
        <v>0.1001354854368932</v>
      </c>
      <c r="Q80" s="76">
        <f t="shared" si="11"/>
        <v>0.1001354854368932</v>
      </c>
      <c r="R80" s="124"/>
      <c r="S80" s="125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963824000</v>
      </c>
      <c r="L81" s="101">
        <v>946239588.69000006</v>
      </c>
      <c r="M81" s="101">
        <v>946239588.69000006</v>
      </c>
      <c r="N81" s="101">
        <v>946239588.69000006</v>
      </c>
      <c r="O81" s="101">
        <v>946239588.69000006</v>
      </c>
      <c r="P81" s="75">
        <f t="shared" si="10"/>
        <v>0.98175557849773409</v>
      </c>
      <c r="Q81" s="76">
        <f t="shared" si="11"/>
        <v>0.98175557849773409</v>
      </c>
      <c r="R81" s="117"/>
      <c r="S81" s="123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1651000000</v>
      </c>
      <c r="L82" s="101" t="s">
        <v>25</v>
      </c>
      <c r="M82" s="101" t="s">
        <v>25</v>
      </c>
      <c r="N82" s="101" t="s">
        <v>25</v>
      </c>
      <c r="O82" s="101" t="s">
        <v>25</v>
      </c>
      <c r="P82" s="75">
        <f t="shared" si="10"/>
        <v>0</v>
      </c>
      <c r="Q82" s="76">
        <f t="shared" si="11"/>
        <v>0</v>
      </c>
      <c r="R82" s="124"/>
      <c r="S82" s="123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50000000000</v>
      </c>
      <c r="L83" s="100">
        <f>+L87+L84</f>
        <v>24261541214.849998</v>
      </c>
      <c r="M83" s="100">
        <f>+M87+M84</f>
        <v>24261541214.849998</v>
      </c>
      <c r="N83" s="100">
        <f>+N87+N84</f>
        <v>22604153389.099998</v>
      </c>
      <c r="O83" s="100">
        <f>+O87+O84</f>
        <v>20738319337.789997</v>
      </c>
      <c r="P83" s="75">
        <f t="shared" si="10"/>
        <v>0.48523082429699999</v>
      </c>
      <c r="Q83" s="76">
        <f t="shared" si="11"/>
        <v>0.45208306778199997</v>
      </c>
      <c r="R83" s="117"/>
      <c r="S83" s="123"/>
    </row>
    <row r="84" spans="1:19" s="27" customFormat="1" ht="42" customHeight="1" x14ac:dyDescent="0.2">
      <c r="A84" s="39" t="s">
        <v>26</v>
      </c>
      <c r="B84" s="85" t="s">
        <v>127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186</v>
      </c>
      <c r="J84" s="33" t="s">
        <v>187</v>
      </c>
      <c r="K84" s="100">
        <f>SUM(K85:K86)</f>
        <v>7834810000</v>
      </c>
      <c r="L84" s="100">
        <f t="shared" ref="L84:O84" si="13">SUM(L85:L86)</f>
        <v>4035432159.4400001</v>
      </c>
      <c r="M84" s="100">
        <f t="shared" si="13"/>
        <v>4035432159.4400001</v>
      </c>
      <c r="N84" s="100">
        <f t="shared" si="13"/>
        <v>3858575999.0999999</v>
      </c>
      <c r="O84" s="100">
        <f t="shared" si="13"/>
        <v>3101627528.0999999</v>
      </c>
      <c r="P84" s="75">
        <f t="shared" si="10"/>
        <v>0.51506445713935634</v>
      </c>
      <c r="Q84" s="76">
        <f t="shared" si="11"/>
        <v>0.49249133024285208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272</v>
      </c>
      <c r="J85" s="17" t="s">
        <v>271</v>
      </c>
      <c r="K85" s="101">
        <v>43062287</v>
      </c>
      <c r="L85" s="101" t="s">
        <v>25</v>
      </c>
      <c r="M85" s="101" t="s">
        <v>25</v>
      </c>
      <c r="N85" s="101" t="s">
        <v>25</v>
      </c>
      <c r="O85" s="101" t="s">
        <v>25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127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233</v>
      </c>
      <c r="J86" s="17" t="s">
        <v>204</v>
      </c>
      <c r="K86" s="101">
        <v>7791747713</v>
      </c>
      <c r="L86" s="101">
        <v>4035432159.4400001</v>
      </c>
      <c r="M86" s="101">
        <v>4035432159.4400001</v>
      </c>
      <c r="N86" s="101">
        <v>3858575999.0999999</v>
      </c>
      <c r="O86" s="101">
        <v>3101627528.0999999</v>
      </c>
      <c r="P86" s="75">
        <f t="shared" si="10"/>
        <v>0.51791103974107844</v>
      </c>
      <c r="Q86" s="76">
        <f t="shared" si="11"/>
        <v>0.49521315900182816</v>
      </c>
      <c r="R86" s="117"/>
      <c r="S86" s="123"/>
    </row>
    <row r="87" spans="1:19" s="27" customFormat="1" ht="30" customHeight="1" x14ac:dyDescent="0.2">
      <c r="A87" s="39" t="s">
        <v>26</v>
      </c>
      <c r="B87" s="85" t="s">
        <v>127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129</v>
      </c>
      <c r="J87" s="33" t="s">
        <v>130</v>
      </c>
      <c r="K87" s="100">
        <f>SUM(K88:K95)</f>
        <v>42165190000</v>
      </c>
      <c r="L87" s="100">
        <f t="shared" ref="L87:O87" si="14">SUM(L88:L95)</f>
        <v>20226109055.41</v>
      </c>
      <c r="M87" s="100">
        <f t="shared" si="14"/>
        <v>20226109055.41</v>
      </c>
      <c r="N87" s="100">
        <f t="shared" si="14"/>
        <v>18745577390</v>
      </c>
      <c r="O87" s="100">
        <f t="shared" si="14"/>
        <v>17636691809.689999</v>
      </c>
      <c r="P87" s="75">
        <f t="shared" si="10"/>
        <v>0.47968736902193493</v>
      </c>
      <c r="Q87" s="76">
        <f t="shared" si="11"/>
        <v>0.44457471649007158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60</v>
      </c>
      <c r="F88" s="92" t="s">
        <v>59</v>
      </c>
      <c r="G88" s="32"/>
      <c r="H88" s="37">
        <v>20</v>
      </c>
      <c r="I88" s="42" t="s">
        <v>276</v>
      </c>
      <c r="J88" s="36" t="s">
        <v>206</v>
      </c>
      <c r="K88" s="101">
        <v>1000000000</v>
      </c>
      <c r="L88" s="101">
        <v>0</v>
      </c>
      <c r="M88" s="101" t="s">
        <v>25</v>
      </c>
      <c r="N88" s="101" t="s">
        <v>25</v>
      </c>
      <c r="O88" s="101" t="s">
        <v>25</v>
      </c>
      <c r="P88" s="114">
        <f t="shared" si="10"/>
        <v>0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33</v>
      </c>
      <c r="F89" s="92" t="s">
        <v>59</v>
      </c>
      <c r="G89" s="32"/>
      <c r="H89" s="37">
        <v>20</v>
      </c>
      <c r="I89" s="42" t="s">
        <v>274</v>
      </c>
      <c r="J89" s="36" t="s">
        <v>212</v>
      </c>
      <c r="K89" s="101">
        <v>1000000000</v>
      </c>
      <c r="L89" s="101">
        <v>500000000</v>
      </c>
      <c r="M89" s="101">
        <v>500000000</v>
      </c>
      <c r="N89" s="101">
        <v>500000000</v>
      </c>
      <c r="O89" s="101">
        <v>500000000</v>
      </c>
      <c r="P89" s="114">
        <f t="shared" si="10"/>
        <v>0.5</v>
      </c>
      <c r="Q89" s="115">
        <f t="shared" si="11"/>
        <v>0.5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34</v>
      </c>
      <c r="F90" s="35" t="s">
        <v>29</v>
      </c>
      <c r="G90" s="32"/>
      <c r="H90" s="37">
        <v>20</v>
      </c>
      <c r="I90" s="42" t="s">
        <v>256</v>
      </c>
      <c r="J90" s="36" t="s">
        <v>217</v>
      </c>
      <c r="K90" s="101">
        <v>1007187616</v>
      </c>
      <c r="L90" s="101" t="s">
        <v>25</v>
      </c>
      <c r="M90" s="101" t="s">
        <v>25</v>
      </c>
      <c r="N90" s="101" t="s">
        <v>25</v>
      </c>
      <c r="O90" s="101" t="s">
        <v>25</v>
      </c>
      <c r="P90" s="114">
        <f t="shared" si="10"/>
        <v>0</v>
      </c>
      <c r="Q90" s="115">
        <f t="shared" si="11"/>
        <v>0</v>
      </c>
      <c r="R90" s="117"/>
      <c r="S90" s="123"/>
    </row>
    <row r="91" spans="1:19" s="27" customFormat="1" ht="30" customHeight="1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58</v>
      </c>
      <c r="G91" s="32"/>
      <c r="H91" s="37">
        <v>20</v>
      </c>
      <c r="I91" s="42" t="s">
        <v>234</v>
      </c>
      <c r="J91" s="36" t="s">
        <v>224</v>
      </c>
      <c r="K91" s="101">
        <v>10491723762</v>
      </c>
      <c r="L91" s="101">
        <v>3780475655.0999999</v>
      </c>
      <c r="M91" s="101">
        <v>3780475655.0999999</v>
      </c>
      <c r="N91" s="101">
        <v>3470396190.8600001</v>
      </c>
      <c r="O91" s="101">
        <v>3340774765.4099998</v>
      </c>
      <c r="P91" s="114">
        <f t="shared" si="10"/>
        <v>0.36032931678896407</v>
      </c>
      <c r="Q91" s="115">
        <f t="shared" si="11"/>
        <v>0.33077464386066252</v>
      </c>
      <c r="R91" s="117"/>
      <c r="S91" s="123"/>
    </row>
    <row r="92" spans="1:19" s="27" customFormat="1" ht="36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32</v>
      </c>
      <c r="G92" s="32"/>
      <c r="H92" s="37">
        <v>20</v>
      </c>
      <c r="I92" s="42" t="s">
        <v>235</v>
      </c>
      <c r="J92" s="36" t="s">
        <v>225</v>
      </c>
      <c r="K92" s="101">
        <v>27052038163</v>
      </c>
      <c r="L92" s="101">
        <v>15134374302.309999</v>
      </c>
      <c r="M92" s="101">
        <v>15134374302.309999</v>
      </c>
      <c r="N92" s="101">
        <v>14422395476.07</v>
      </c>
      <c r="O92" s="101">
        <v>13443131321.209999</v>
      </c>
      <c r="P92" s="114">
        <f t="shared" si="10"/>
        <v>0.55945412360868996</v>
      </c>
      <c r="Q92" s="115">
        <f t="shared" si="11"/>
        <v>0.53313526282821844</v>
      </c>
      <c r="R92" s="117"/>
      <c r="S92" s="123"/>
    </row>
    <row r="93" spans="1:19" s="27" customFormat="1" ht="48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59</v>
      </c>
      <c r="G93" s="32"/>
      <c r="H93" s="37">
        <v>20</v>
      </c>
      <c r="I93" s="42" t="s">
        <v>236</v>
      </c>
      <c r="J93" s="36" t="s">
        <v>226</v>
      </c>
      <c r="K93" s="101">
        <v>218366753</v>
      </c>
      <c r="L93" s="101">
        <v>218055600</v>
      </c>
      <c r="M93" s="101">
        <v>218055600</v>
      </c>
      <c r="N93" s="101">
        <v>187194129.06999999</v>
      </c>
      <c r="O93" s="101">
        <v>187194129.06999999</v>
      </c>
      <c r="P93" s="114">
        <f t="shared" si="10"/>
        <v>0.99857508986269539</v>
      </c>
      <c r="Q93" s="115">
        <f t="shared" si="11"/>
        <v>0.85724647410038646</v>
      </c>
      <c r="R93" s="117"/>
      <c r="S93" s="123"/>
    </row>
    <row r="94" spans="1:19" s="27" customFormat="1" ht="30" customHeight="1" x14ac:dyDescent="0.2">
      <c r="A94" s="39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60</v>
      </c>
      <c r="G94" s="32"/>
      <c r="H94" s="37">
        <v>20</v>
      </c>
      <c r="I94" s="42" t="s">
        <v>237</v>
      </c>
      <c r="J94" s="36" t="s">
        <v>227</v>
      </c>
      <c r="K94" s="101">
        <v>719060286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60" x14ac:dyDescent="0.2">
      <c r="A95" s="34" t="s">
        <v>26</v>
      </c>
      <c r="B95" s="91" t="s">
        <v>127</v>
      </c>
      <c r="C95" s="89" t="s">
        <v>28</v>
      </c>
      <c r="D95" s="92" t="s">
        <v>55</v>
      </c>
      <c r="E95" s="92" t="s">
        <v>35</v>
      </c>
      <c r="F95" s="35" t="s">
        <v>34</v>
      </c>
      <c r="G95" s="35"/>
      <c r="H95" s="37">
        <v>20</v>
      </c>
      <c r="I95" s="42" t="s">
        <v>238</v>
      </c>
      <c r="J95" s="36" t="s">
        <v>228</v>
      </c>
      <c r="K95" s="101">
        <v>676813420</v>
      </c>
      <c r="L95" s="101">
        <v>593203498</v>
      </c>
      <c r="M95" s="101">
        <v>593203498</v>
      </c>
      <c r="N95" s="101">
        <v>165591594</v>
      </c>
      <c r="O95" s="101">
        <v>165591594</v>
      </c>
      <c r="P95" s="114">
        <f t="shared" si="10"/>
        <v>0.87646533072585942</v>
      </c>
      <c r="Q95" s="115">
        <f t="shared" si="11"/>
        <v>0.24466357951353859</v>
      </c>
      <c r="R95" s="117"/>
      <c r="S95" s="123"/>
    </row>
    <row r="96" spans="1:19" s="27" customFormat="1" ht="36" x14ac:dyDescent="0.2">
      <c r="A96" s="39" t="s">
        <v>26</v>
      </c>
      <c r="B96" s="85" t="s">
        <v>128</v>
      </c>
      <c r="C96" s="83"/>
      <c r="D96" s="93"/>
      <c r="E96" s="93"/>
      <c r="F96" s="32"/>
      <c r="G96" s="32"/>
      <c r="H96" s="31"/>
      <c r="I96" s="43" t="s">
        <v>131</v>
      </c>
      <c r="J96" s="33" t="s">
        <v>132</v>
      </c>
      <c r="K96" s="100">
        <f>K97+K102</f>
        <v>3543228000</v>
      </c>
      <c r="L96" s="100">
        <f t="shared" ref="L96:O96" si="15">L97+L102</f>
        <v>3053391489</v>
      </c>
      <c r="M96" s="100">
        <f t="shared" si="15"/>
        <v>3053391489</v>
      </c>
      <c r="N96" s="100">
        <f t="shared" si="15"/>
        <v>3053391489</v>
      </c>
      <c r="O96" s="100">
        <f t="shared" si="15"/>
        <v>3053391489</v>
      </c>
      <c r="P96" s="75">
        <f t="shared" si="10"/>
        <v>0.86175416569297825</v>
      </c>
      <c r="Q96" s="76">
        <f t="shared" si="11"/>
        <v>0.86175416569297825</v>
      </c>
      <c r="R96" s="117"/>
      <c r="S96" s="123"/>
    </row>
    <row r="97" spans="1:19" s="27" customFormat="1" ht="14.25" x14ac:dyDescent="0.2">
      <c r="A97" s="34" t="s">
        <v>26</v>
      </c>
      <c r="B97" s="85" t="s">
        <v>128</v>
      </c>
      <c r="C97" s="83" t="s">
        <v>28</v>
      </c>
      <c r="D97" s="93" t="s">
        <v>55</v>
      </c>
      <c r="E97" s="93"/>
      <c r="F97" s="32"/>
      <c r="G97" s="32"/>
      <c r="H97" s="31"/>
      <c r="I97" s="43" t="s">
        <v>133</v>
      </c>
      <c r="J97" s="33" t="s">
        <v>134</v>
      </c>
      <c r="K97" s="100">
        <f>SUM(K98:K101)</f>
        <v>808375130</v>
      </c>
      <c r="L97" s="100">
        <f t="shared" ref="L97:O97" si="16">SUM(L98:L101)</f>
        <v>318538619</v>
      </c>
      <c r="M97" s="100">
        <f t="shared" si="16"/>
        <v>318538619</v>
      </c>
      <c r="N97" s="100">
        <f t="shared" si="16"/>
        <v>318538619</v>
      </c>
      <c r="O97" s="100">
        <f t="shared" si="16"/>
        <v>318538619</v>
      </c>
      <c r="P97" s="75">
        <f t="shared" si="10"/>
        <v>0.39404801951292096</v>
      </c>
      <c r="Q97" s="76">
        <f t="shared" si="11"/>
        <v>0.39404801951292096</v>
      </c>
      <c r="R97" s="117"/>
      <c r="S97" s="123"/>
    </row>
    <row r="98" spans="1:19" s="27" customFormat="1" ht="30" customHeight="1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29</v>
      </c>
      <c r="F98" s="35"/>
      <c r="G98" s="35"/>
      <c r="H98" s="37"/>
      <c r="I98" s="42" t="s">
        <v>135</v>
      </c>
      <c r="J98" s="36" t="s">
        <v>139</v>
      </c>
      <c r="K98" s="101">
        <v>763489187</v>
      </c>
      <c r="L98" s="101">
        <v>315978000</v>
      </c>
      <c r="M98" s="101">
        <v>315978000</v>
      </c>
      <c r="N98" s="101">
        <v>315978000</v>
      </c>
      <c r="O98" s="101">
        <v>315978000</v>
      </c>
      <c r="P98" s="75">
        <f t="shared" si="10"/>
        <v>0.41386047815762977</v>
      </c>
      <c r="Q98" s="76">
        <f t="shared" si="11"/>
        <v>0.41386047815762977</v>
      </c>
      <c r="R98" s="117"/>
      <c r="S98" s="123"/>
    </row>
    <row r="99" spans="1:19" s="27" customFormat="1" ht="24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32</v>
      </c>
      <c r="F99" s="35"/>
      <c r="G99" s="35"/>
      <c r="H99" s="37"/>
      <c r="I99" s="42" t="s">
        <v>136</v>
      </c>
      <c r="J99" s="36" t="s">
        <v>140</v>
      </c>
      <c r="K99" s="101">
        <v>31782294</v>
      </c>
      <c r="L99" s="101">
        <v>1132000</v>
      </c>
      <c r="M99" s="101">
        <v>1132000</v>
      </c>
      <c r="N99" s="101">
        <v>1132000</v>
      </c>
      <c r="O99" s="101">
        <v>1132000</v>
      </c>
      <c r="P99" s="75">
        <f t="shared" si="10"/>
        <v>3.5617315729317714E-2</v>
      </c>
      <c r="Q99" s="76">
        <f t="shared" si="11"/>
        <v>3.5617315729317714E-2</v>
      </c>
      <c r="R99" s="117"/>
      <c r="S99" s="123"/>
    </row>
    <row r="100" spans="1:19" s="27" customFormat="1" ht="18.7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60</v>
      </c>
      <c r="F100" s="35"/>
      <c r="G100" s="35"/>
      <c r="H100" s="37"/>
      <c r="I100" s="42" t="s">
        <v>137</v>
      </c>
      <c r="J100" s="36" t="s">
        <v>141</v>
      </c>
      <c r="K100" s="101">
        <v>9849346</v>
      </c>
      <c r="L100" s="101">
        <v>1000000</v>
      </c>
      <c r="M100" s="101">
        <v>1000000</v>
      </c>
      <c r="N100" s="101">
        <v>1000000</v>
      </c>
      <c r="O100" s="101">
        <v>1000000</v>
      </c>
      <c r="P100" s="75">
        <f t="shared" si="10"/>
        <v>0.10152958379165479</v>
      </c>
      <c r="Q100" s="76">
        <f t="shared" si="11"/>
        <v>0.10152958379165479</v>
      </c>
      <c r="R100" s="117"/>
      <c r="S100" s="123"/>
    </row>
    <row r="101" spans="1:19" s="27" customFormat="1" ht="28.5" customHeight="1" x14ac:dyDescent="0.2">
      <c r="A101" s="34" t="s">
        <v>26</v>
      </c>
      <c r="B101" s="91" t="s">
        <v>128</v>
      </c>
      <c r="C101" s="89" t="s">
        <v>28</v>
      </c>
      <c r="D101" s="92" t="s">
        <v>55</v>
      </c>
      <c r="E101" s="92" t="s">
        <v>33</v>
      </c>
      <c r="F101" s="35"/>
      <c r="G101" s="35"/>
      <c r="H101" s="37"/>
      <c r="I101" s="42" t="s">
        <v>138</v>
      </c>
      <c r="J101" s="36" t="s">
        <v>142</v>
      </c>
      <c r="K101" s="101">
        <v>3254303</v>
      </c>
      <c r="L101" s="101">
        <v>428619</v>
      </c>
      <c r="M101" s="101">
        <v>428619</v>
      </c>
      <c r="N101" s="101">
        <v>428619</v>
      </c>
      <c r="O101" s="101">
        <v>428619</v>
      </c>
      <c r="P101" s="75">
        <f t="shared" si="10"/>
        <v>0.13170838732594967</v>
      </c>
      <c r="Q101" s="76">
        <f t="shared" si="11"/>
        <v>0.13170838732594967</v>
      </c>
      <c r="R101" s="117"/>
      <c r="S101" s="123"/>
    </row>
    <row r="102" spans="1:19" s="27" customFormat="1" ht="28.5" customHeight="1" x14ac:dyDescent="0.2">
      <c r="A102" s="39" t="s">
        <v>26</v>
      </c>
      <c r="B102" s="85" t="s">
        <v>128</v>
      </c>
      <c r="C102" s="83" t="s">
        <v>28</v>
      </c>
      <c r="D102" s="93" t="s">
        <v>91</v>
      </c>
      <c r="E102" s="93"/>
      <c r="F102" s="32"/>
      <c r="G102" s="32"/>
      <c r="H102" s="31"/>
      <c r="I102" s="43" t="s">
        <v>143</v>
      </c>
      <c r="J102" s="33" t="s">
        <v>145</v>
      </c>
      <c r="K102" s="100">
        <f>SUM(K103)</f>
        <v>2734852870</v>
      </c>
      <c r="L102" s="100">
        <f t="shared" ref="L102:O102" si="17">SUM(L103)</f>
        <v>2734852870</v>
      </c>
      <c r="M102" s="100">
        <f t="shared" si="17"/>
        <v>2734852870</v>
      </c>
      <c r="N102" s="100">
        <f t="shared" si="17"/>
        <v>2734852870</v>
      </c>
      <c r="O102" s="100">
        <f t="shared" si="17"/>
        <v>2734852870</v>
      </c>
      <c r="P102" s="75">
        <f t="shared" si="10"/>
        <v>1</v>
      </c>
      <c r="Q102" s="76">
        <f t="shared" si="11"/>
        <v>1</v>
      </c>
      <c r="R102" s="117"/>
      <c r="S102" s="123"/>
    </row>
    <row r="103" spans="1:19" s="25" customFormat="1" ht="43.5" customHeight="1" thickBot="1" x14ac:dyDescent="0.25">
      <c r="A103" s="34" t="s">
        <v>26</v>
      </c>
      <c r="B103" s="91" t="s">
        <v>128</v>
      </c>
      <c r="C103" s="89" t="s">
        <v>28</v>
      </c>
      <c r="D103" s="92" t="s">
        <v>91</v>
      </c>
      <c r="E103" s="92" t="s">
        <v>29</v>
      </c>
      <c r="F103" s="35"/>
      <c r="G103" s="35"/>
      <c r="H103" s="41">
        <v>20</v>
      </c>
      <c r="I103" s="42" t="s">
        <v>144</v>
      </c>
      <c r="J103" s="36" t="s">
        <v>146</v>
      </c>
      <c r="K103" s="101">
        <v>2734852870</v>
      </c>
      <c r="L103" s="101">
        <v>2734852870</v>
      </c>
      <c r="M103" s="101">
        <v>2734852870</v>
      </c>
      <c r="N103" s="101">
        <v>2734852870</v>
      </c>
      <c r="O103" s="101">
        <v>2734852870</v>
      </c>
      <c r="P103" s="75">
        <f t="shared" si="10"/>
        <v>1</v>
      </c>
      <c r="Q103" s="76">
        <f t="shared" si="11"/>
        <v>1</v>
      </c>
      <c r="R103" s="117"/>
      <c r="S103" s="125"/>
    </row>
    <row r="104" spans="1:19" s="45" customFormat="1" ht="30" customHeight="1" thickBot="1" x14ac:dyDescent="0.25">
      <c r="A104" s="155" t="s">
        <v>22</v>
      </c>
      <c r="B104" s="156"/>
      <c r="C104" s="156"/>
      <c r="D104" s="156"/>
      <c r="E104" s="156"/>
      <c r="F104" s="156"/>
      <c r="G104" s="156"/>
      <c r="H104" s="156"/>
      <c r="I104" s="156"/>
      <c r="J104" s="156"/>
      <c r="K104" s="98">
        <f>K105+K106+K121+K122+K126</f>
        <v>280458971902</v>
      </c>
      <c r="L104" s="98">
        <f t="shared" ref="L104:O104" si="18">L105+L106+L121+L122+L126</f>
        <v>235040104348.39001</v>
      </c>
      <c r="M104" s="98">
        <f t="shared" si="18"/>
        <v>235040104348.39001</v>
      </c>
      <c r="N104" s="98">
        <f t="shared" si="18"/>
        <v>171272748803.42001</v>
      </c>
      <c r="O104" s="98">
        <f t="shared" si="18"/>
        <v>164744138748.42001</v>
      </c>
      <c r="P104" s="71">
        <f t="shared" si="10"/>
        <v>0.83805521625644208</v>
      </c>
      <c r="Q104" s="72">
        <f t="shared" si="11"/>
        <v>0.61068735880293878</v>
      </c>
      <c r="R104" s="128"/>
      <c r="S104" s="129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20</v>
      </c>
      <c r="I105" s="51" t="s">
        <v>23</v>
      </c>
      <c r="J105" s="52" t="s">
        <v>170</v>
      </c>
      <c r="K105" s="99">
        <f>K110</f>
        <v>9316000000</v>
      </c>
      <c r="L105" s="99">
        <f t="shared" ref="L105:O105" si="19">L110</f>
        <v>8991980000</v>
      </c>
      <c r="M105" s="99">
        <f t="shared" si="19"/>
        <v>8991980000</v>
      </c>
      <c r="N105" s="99">
        <f t="shared" si="19"/>
        <v>8457355851</v>
      </c>
      <c r="O105" s="99">
        <f t="shared" si="19"/>
        <v>8457355851</v>
      </c>
      <c r="P105" s="73">
        <f t="shared" si="10"/>
        <v>0.96521897810218982</v>
      </c>
      <c r="Q105" s="74">
        <f t="shared" si="11"/>
        <v>0.90783124205667665</v>
      </c>
      <c r="R105" s="130"/>
      <c r="S105" s="127"/>
    </row>
    <row r="106" spans="1:19" s="28" customFormat="1" ht="46.15" customHeight="1" x14ac:dyDescent="0.25">
      <c r="A106" s="46">
        <v>2103</v>
      </c>
      <c r="B106" s="47"/>
      <c r="C106" s="48"/>
      <c r="D106" s="49"/>
      <c r="E106" s="49"/>
      <c r="F106" s="49"/>
      <c r="G106" s="49"/>
      <c r="H106" s="50">
        <v>21</v>
      </c>
      <c r="I106" s="51" t="s">
        <v>23</v>
      </c>
      <c r="J106" s="52" t="s">
        <v>170</v>
      </c>
      <c r="K106" s="99">
        <f>K107+K111+K118</f>
        <v>50375759325</v>
      </c>
      <c r="L106" s="99">
        <f>L107+L111+L118</f>
        <v>44185353325.739998</v>
      </c>
      <c r="M106" s="99">
        <f>M107+M111+M118</f>
        <v>44185353325.739998</v>
      </c>
      <c r="N106" s="99">
        <f>N107+N111+N118</f>
        <v>43989370713.739998</v>
      </c>
      <c r="O106" s="99">
        <f>O107+O111+O118</f>
        <v>42353567176.739998</v>
      </c>
      <c r="P106" s="73">
        <f t="shared" si="10"/>
        <v>0.87711538084572582</v>
      </c>
      <c r="Q106" s="74">
        <f t="shared" si="11"/>
        <v>0.87322496580035414</v>
      </c>
      <c r="R106" s="130"/>
      <c r="S106" s="127"/>
    </row>
    <row r="107" spans="1:19" s="44" customFormat="1" ht="72" customHeight="1" x14ac:dyDescent="0.25">
      <c r="A107" s="18">
        <v>2103</v>
      </c>
      <c r="B107" s="20">
        <v>1900</v>
      </c>
      <c r="C107" s="19">
        <v>4</v>
      </c>
      <c r="D107" s="32"/>
      <c r="E107" s="32"/>
      <c r="F107" s="32"/>
      <c r="G107" s="32"/>
      <c r="H107" s="31">
        <v>20</v>
      </c>
      <c r="I107" s="40" t="s">
        <v>147</v>
      </c>
      <c r="J107" s="33" t="s">
        <v>148</v>
      </c>
      <c r="K107" s="100">
        <f>SUM(K108:K109)</f>
        <v>8691759325</v>
      </c>
      <c r="L107" s="100">
        <f>SUM(L108:L109)</f>
        <v>5313981235.7399998</v>
      </c>
      <c r="M107" s="100">
        <f t="shared" ref="M107:O107" si="20">SUM(M108:M109)</f>
        <v>5313981235.7399998</v>
      </c>
      <c r="N107" s="100">
        <f t="shared" si="20"/>
        <v>5224256235.7399998</v>
      </c>
      <c r="O107" s="100">
        <f t="shared" si="20"/>
        <v>5070636755.7399998</v>
      </c>
      <c r="P107" s="75">
        <f t="shared" si="10"/>
        <v>0.61138154394766331</v>
      </c>
      <c r="Q107" s="76">
        <f t="shared" si="11"/>
        <v>0.60105854757316346</v>
      </c>
      <c r="R107" s="131"/>
      <c r="S107" s="132"/>
    </row>
    <row r="108" spans="1:19" s="44" customFormat="1" ht="96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2103012</v>
      </c>
      <c r="G108" s="92" t="s">
        <v>55</v>
      </c>
      <c r="H108" s="37">
        <v>20</v>
      </c>
      <c r="I108" s="38" t="s">
        <v>154</v>
      </c>
      <c r="J108" s="36" t="s">
        <v>239</v>
      </c>
      <c r="K108" s="101">
        <v>5614512815</v>
      </c>
      <c r="L108" s="101">
        <v>4485876565.7399998</v>
      </c>
      <c r="M108" s="101">
        <v>4485876565.7399998</v>
      </c>
      <c r="N108" s="101">
        <v>4426151565.7399998</v>
      </c>
      <c r="O108" s="101">
        <v>4426151565.7399998</v>
      </c>
      <c r="P108" s="75">
        <f t="shared" si="10"/>
        <v>0.79897877403633633</v>
      </c>
      <c r="Q108" s="76">
        <f t="shared" si="11"/>
        <v>0.78834116362062301</v>
      </c>
      <c r="R108" s="131"/>
      <c r="S108" s="132"/>
    </row>
    <row r="109" spans="1:19" s="44" customFormat="1" ht="144" x14ac:dyDescent="0.25">
      <c r="A109" s="12" t="s">
        <v>8</v>
      </c>
      <c r="B109" s="14" t="s">
        <v>149</v>
      </c>
      <c r="C109" s="13" t="s">
        <v>150</v>
      </c>
      <c r="D109" s="35" t="s">
        <v>151</v>
      </c>
      <c r="E109" s="35" t="s">
        <v>152</v>
      </c>
      <c r="F109" s="35">
        <v>2103018</v>
      </c>
      <c r="G109" s="92" t="s">
        <v>55</v>
      </c>
      <c r="H109" s="37">
        <v>20</v>
      </c>
      <c r="I109" s="38" t="s">
        <v>155</v>
      </c>
      <c r="J109" s="36" t="s">
        <v>240</v>
      </c>
      <c r="K109" s="101">
        <v>3077246510</v>
      </c>
      <c r="L109" s="101">
        <v>828104670</v>
      </c>
      <c r="M109" s="101">
        <v>828104670</v>
      </c>
      <c r="N109" s="101">
        <v>798104670</v>
      </c>
      <c r="O109" s="101">
        <v>644485190</v>
      </c>
      <c r="P109" s="75">
        <f t="shared" si="10"/>
        <v>0.26910573049930925</v>
      </c>
      <c r="Q109" s="76">
        <f t="shared" si="11"/>
        <v>0.25935675527015223</v>
      </c>
      <c r="R109" s="131"/>
      <c r="S109" s="132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20</v>
      </c>
      <c r="I110" s="40" t="s">
        <v>157</v>
      </c>
      <c r="J110" s="33" t="s">
        <v>158</v>
      </c>
      <c r="K110" s="100">
        <f>SUM(K112:K114)</f>
        <v>9316000000</v>
      </c>
      <c r="L110" s="100">
        <f t="shared" ref="L110:O110" si="21">SUM(L112:L114)</f>
        <v>8991980000</v>
      </c>
      <c r="M110" s="100">
        <f t="shared" si="21"/>
        <v>8991980000</v>
      </c>
      <c r="N110" s="100">
        <f t="shared" si="21"/>
        <v>8457355851</v>
      </c>
      <c r="O110" s="100">
        <f t="shared" si="21"/>
        <v>8457355851</v>
      </c>
      <c r="P110" s="75">
        <f t="shared" si="10"/>
        <v>0.96521897810218982</v>
      </c>
      <c r="Q110" s="76">
        <f t="shared" si="11"/>
        <v>0.90783124205667665</v>
      </c>
      <c r="R110" s="130"/>
      <c r="S110" s="127"/>
    </row>
    <row r="111" spans="1:19" s="28" customFormat="1" ht="72" x14ac:dyDescent="0.25">
      <c r="A111" s="18">
        <v>2103</v>
      </c>
      <c r="B111" s="20">
        <v>1900</v>
      </c>
      <c r="C111" s="19">
        <v>5</v>
      </c>
      <c r="D111" s="32"/>
      <c r="E111" s="32"/>
      <c r="F111" s="32"/>
      <c r="G111" s="32"/>
      <c r="H111" s="31">
        <v>21</v>
      </c>
      <c r="I111" s="40" t="s">
        <v>157</v>
      </c>
      <c r="J111" s="33" t="s">
        <v>158</v>
      </c>
      <c r="K111" s="100">
        <f>SUM(K115:K117)</f>
        <v>25684000000</v>
      </c>
      <c r="L111" s="100">
        <f>SUM(L115:L117)</f>
        <v>23836837612</v>
      </c>
      <c r="M111" s="100">
        <f>SUM(M115:M117)</f>
        <v>23836837612</v>
      </c>
      <c r="N111" s="100">
        <f>SUM(N115:N117)</f>
        <v>23730580000</v>
      </c>
      <c r="O111" s="100">
        <f>SUM(O115:O117)</f>
        <v>23730580000</v>
      </c>
      <c r="P111" s="75">
        <f t="shared" si="10"/>
        <v>0.92808120277215389</v>
      </c>
      <c r="Q111" s="76">
        <f t="shared" si="11"/>
        <v>0.92394408970565334</v>
      </c>
      <c r="R111" s="130"/>
      <c r="S111" s="127"/>
    </row>
    <row r="112" spans="1:19" s="28" customFormat="1" ht="156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2103012</v>
      </c>
      <c r="G112" s="35" t="s">
        <v>55</v>
      </c>
      <c r="H112" s="37" t="s">
        <v>5</v>
      </c>
      <c r="I112" s="38" t="s">
        <v>161</v>
      </c>
      <c r="J112" s="36" t="s">
        <v>241</v>
      </c>
      <c r="K112" s="101">
        <v>892000000</v>
      </c>
      <c r="L112" s="101">
        <v>567980000</v>
      </c>
      <c r="M112" s="101">
        <v>567980000</v>
      </c>
      <c r="N112" s="101">
        <v>567980000</v>
      </c>
      <c r="O112" s="101">
        <v>567980000</v>
      </c>
      <c r="P112" s="75">
        <f t="shared" si="10"/>
        <v>0.63674887892376686</v>
      </c>
      <c r="Q112" s="76">
        <f t="shared" si="11"/>
        <v>0.63674887892376686</v>
      </c>
      <c r="R112" s="130"/>
      <c r="S112" s="127"/>
    </row>
    <row r="113" spans="1:19" s="28" customFormat="1" ht="10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 t="s">
        <v>5</v>
      </c>
      <c r="I113" s="38" t="s">
        <v>164</v>
      </c>
      <c r="J113" s="36" t="s">
        <v>242</v>
      </c>
      <c r="K113" s="101">
        <v>7588123751</v>
      </c>
      <c r="L113" s="101">
        <v>7588123751</v>
      </c>
      <c r="M113" s="101">
        <v>7588123751</v>
      </c>
      <c r="N113" s="101">
        <v>7588123751</v>
      </c>
      <c r="O113" s="112">
        <v>7588123751</v>
      </c>
      <c r="P113" s="75">
        <f t="shared" si="10"/>
        <v>1</v>
      </c>
      <c r="Q113" s="76">
        <f t="shared" si="11"/>
        <v>1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2103017</v>
      </c>
      <c r="G114" s="35" t="s">
        <v>55</v>
      </c>
      <c r="H114" s="37">
        <v>21</v>
      </c>
      <c r="I114" s="38" t="s">
        <v>164</v>
      </c>
      <c r="J114" s="36" t="s">
        <v>243</v>
      </c>
      <c r="K114" s="101">
        <v>835876249</v>
      </c>
      <c r="L114" s="101">
        <v>835876249</v>
      </c>
      <c r="M114" s="101">
        <v>835876249</v>
      </c>
      <c r="N114" s="101">
        <v>301252100</v>
      </c>
      <c r="O114" s="112">
        <v>301252100</v>
      </c>
      <c r="P114" s="75">
        <f t="shared" si="10"/>
        <v>1</v>
      </c>
      <c r="Q114" s="76">
        <f t="shared" si="11"/>
        <v>0.36040275143647488</v>
      </c>
      <c r="R114" s="130"/>
      <c r="S114" s="127"/>
    </row>
    <row r="115" spans="1:19" s="28" customFormat="1" ht="16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2103018</v>
      </c>
      <c r="G115" s="35" t="s">
        <v>55</v>
      </c>
      <c r="H115" s="37">
        <v>21</v>
      </c>
      <c r="I115" s="38" t="s">
        <v>160</v>
      </c>
      <c r="J115" s="36" t="s">
        <v>243</v>
      </c>
      <c r="K115" s="101">
        <v>7329000000</v>
      </c>
      <c r="L115" s="101">
        <v>5555257612</v>
      </c>
      <c r="M115" s="101">
        <v>5555257612</v>
      </c>
      <c r="N115" s="101">
        <v>5449000000</v>
      </c>
      <c r="O115" s="112">
        <v>5449000000</v>
      </c>
      <c r="P115" s="75">
        <f t="shared" si="10"/>
        <v>0.75798302797107386</v>
      </c>
      <c r="Q115" s="76">
        <f t="shared" si="11"/>
        <v>0.74348478646472915</v>
      </c>
      <c r="R115" s="130"/>
      <c r="S115" s="127"/>
    </row>
    <row r="116" spans="1:19" s="28" customFormat="1" ht="108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2103011</v>
      </c>
      <c r="G116" s="35" t="s">
        <v>55</v>
      </c>
      <c r="H116" s="37">
        <v>21</v>
      </c>
      <c r="I116" s="38" t="s">
        <v>162</v>
      </c>
      <c r="J116" s="36" t="s">
        <v>244</v>
      </c>
      <c r="K116" s="101">
        <v>5044000000</v>
      </c>
      <c r="L116" s="101">
        <v>5023824000</v>
      </c>
      <c r="M116" s="101">
        <v>5023824000</v>
      </c>
      <c r="N116" s="101">
        <v>5023824000</v>
      </c>
      <c r="O116" s="112">
        <v>5023824000</v>
      </c>
      <c r="P116" s="75">
        <f t="shared" si="10"/>
        <v>0.996</v>
      </c>
      <c r="Q116" s="76">
        <f t="shared" si="11"/>
        <v>0.996</v>
      </c>
      <c r="R116" s="130"/>
      <c r="S116" s="127"/>
    </row>
    <row r="117" spans="1:19" s="28" customFormat="1" ht="156" x14ac:dyDescent="0.25">
      <c r="A117" s="12" t="s">
        <v>8</v>
      </c>
      <c r="B117" s="14" t="s">
        <v>149</v>
      </c>
      <c r="C117" s="13" t="s">
        <v>150</v>
      </c>
      <c r="D117" s="35" t="s">
        <v>120</v>
      </c>
      <c r="E117" s="35" t="s">
        <v>152</v>
      </c>
      <c r="F117" s="35">
        <v>2103027</v>
      </c>
      <c r="G117" s="35" t="s">
        <v>55</v>
      </c>
      <c r="H117" s="37" t="s">
        <v>159</v>
      </c>
      <c r="I117" s="38" t="s">
        <v>163</v>
      </c>
      <c r="J117" s="36" t="s">
        <v>245</v>
      </c>
      <c r="K117" s="101">
        <v>13311000000</v>
      </c>
      <c r="L117" s="101">
        <v>13257756000</v>
      </c>
      <c r="M117" s="101">
        <v>13257756000</v>
      </c>
      <c r="N117" s="101">
        <v>13257756000</v>
      </c>
      <c r="O117" s="112">
        <v>13257756000</v>
      </c>
      <c r="P117" s="75">
        <f t="shared" si="10"/>
        <v>0.996</v>
      </c>
      <c r="Q117" s="76">
        <f t="shared" si="11"/>
        <v>0.996</v>
      </c>
      <c r="R117" s="130"/>
      <c r="S117" s="127"/>
    </row>
    <row r="118" spans="1:19" s="44" customFormat="1" ht="60.75" customHeight="1" x14ac:dyDescent="0.25">
      <c r="A118" s="18">
        <v>2103</v>
      </c>
      <c r="B118" s="20">
        <v>1900</v>
      </c>
      <c r="C118" s="19">
        <v>6</v>
      </c>
      <c r="D118" s="32"/>
      <c r="E118" s="32"/>
      <c r="F118" s="32"/>
      <c r="G118" s="32"/>
      <c r="H118" s="31">
        <v>20</v>
      </c>
      <c r="I118" s="40" t="s">
        <v>165</v>
      </c>
      <c r="J118" s="33" t="s">
        <v>166</v>
      </c>
      <c r="K118" s="100">
        <f>SUM(K119:K120)</f>
        <v>16000000000</v>
      </c>
      <c r="L118" s="100">
        <f t="shared" ref="L118:O118" si="22">SUM(L119:L120)</f>
        <v>15034534478</v>
      </c>
      <c r="M118" s="100">
        <f t="shared" si="22"/>
        <v>15034534478</v>
      </c>
      <c r="N118" s="100">
        <f t="shared" si="22"/>
        <v>15034534478</v>
      </c>
      <c r="O118" s="100">
        <f t="shared" si="22"/>
        <v>13552350421</v>
      </c>
      <c r="P118" s="75">
        <f t="shared" si="10"/>
        <v>0.93965840487499996</v>
      </c>
      <c r="Q118" s="76">
        <f t="shared" si="11"/>
        <v>0.93965840487499996</v>
      </c>
      <c r="R118" s="131"/>
      <c r="S118" s="132"/>
    </row>
    <row r="119" spans="1:19" s="28" customFormat="1" ht="96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153</v>
      </c>
      <c r="G119" s="35" t="s">
        <v>55</v>
      </c>
      <c r="H119" s="37">
        <v>20</v>
      </c>
      <c r="I119" s="38" t="s">
        <v>168</v>
      </c>
      <c r="J119" s="36" t="s">
        <v>246</v>
      </c>
      <c r="K119" s="101">
        <v>15000000000</v>
      </c>
      <c r="L119" s="101">
        <v>14955534478</v>
      </c>
      <c r="M119" s="101">
        <v>14955534478</v>
      </c>
      <c r="N119" s="101">
        <v>14955534478</v>
      </c>
      <c r="O119" s="101">
        <v>13473350421</v>
      </c>
      <c r="P119" s="75">
        <f t="shared" si="10"/>
        <v>0.99703563186666666</v>
      </c>
      <c r="Q119" s="76">
        <f t="shared" si="11"/>
        <v>0.99703563186666666</v>
      </c>
      <c r="R119" s="130"/>
      <c r="S119" s="127"/>
    </row>
    <row r="120" spans="1:19" s="28" customFormat="1" ht="108" x14ac:dyDescent="0.25">
      <c r="A120" s="12" t="s">
        <v>8</v>
      </c>
      <c r="B120" s="14" t="s">
        <v>149</v>
      </c>
      <c r="C120" s="13" t="s">
        <v>150</v>
      </c>
      <c r="D120" s="35" t="s">
        <v>103</v>
      </c>
      <c r="E120" s="35" t="s">
        <v>152</v>
      </c>
      <c r="F120" s="35" t="s">
        <v>167</v>
      </c>
      <c r="G120" s="35" t="s">
        <v>55</v>
      </c>
      <c r="H120" s="37">
        <v>20</v>
      </c>
      <c r="I120" s="38" t="s">
        <v>169</v>
      </c>
      <c r="J120" s="36" t="s">
        <v>247</v>
      </c>
      <c r="K120" s="101">
        <v>1000000000</v>
      </c>
      <c r="L120" s="101">
        <v>79000000</v>
      </c>
      <c r="M120" s="101">
        <v>79000000</v>
      </c>
      <c r="N120" s="101">
        <v>79000000</v>
      </c>
      <c r="O120" s="101">
        <v>79000000</v>
      </c>
      <c r="P120" s="75">
        <f t="shared" si="10"/>
        <v>7.9000000000000001E-2</v>
      </c>
      <c r="Q120" s="76">
        <f t="shared" si="11"/>
        <v>7.9000000000000001E-2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20</v>
      </c>
      <c r="I121" s="40" t="s">
        <v>177</v>
      </c>
      <c r="J121" s="33" t="s">
        <v>171</v>
      </c>
      <c r="K121" s="100">
        <f>K123+K124</f>
        <v>22115914417</v>
      </c>
      <c r="L121" s="100">
        <f t="shared" ref="L121:O121" si="23">L123+L124</f>
        <v>11660136239.85</v>
      </c>
      <c r="M121" s="100">
        <f t="shared" si="23"/>
        <v>11660136239.85</v>
      </c>
      <c r="N121" s="100">
        <f t="shared" si="23"/>
        <v>6319266711.1199999</v>
      </c>
      <c r="O121" s="100">
        <f t="shared" si="23"/>
        <v>6298941269.1199999</v>
      </c>
      <c r="P121" s="75">
        <f t="shared" si="10"/>
        <v>0.52722831260764502</v>
      </c>
      <c r="Q121" s="76">
        <f t="shared" si="11"/>
        <v>0.2857339105211279</v>
      </c>
      <c r="R121" s="130"/>
      <c r="S121" s="127"/>
    </row>
    <row r="122" spans="1:19" s="28" customFormat="1" ht="60" customHeight="1" x14ac:dyDescent="0.25">
      <c r="A122" s="18" t="s">
        <v>8</v>
      </c>
      <c r="B122" s="20">
        <v>2106</v>
      </c>
      <c r="C122" s="19">
        <v>1900</v>
      </c>
      <c r="D122" s="32">
        <v>2</v>
      </c>
      <c r="E122" s="32">
        <v>0</v>
      </c>
      <c r="F122" s="32"/>
      <c r="G122" s="32"/>
      <c r="H122" s="31">
        <v>21</v>
      </c>
      <c r="I122" s="40" t="s">
        <v>177</v>
      </c>
      <c r="J122" s="33" t="s">
        <v>171</v>
      </c>
      <c r="K122" s="100">
        <f>K125</f>
        <v>181384085583</v>
      </c>
      <c r="L122" s="100">
        <f t="shared" ref="L122:O122" si="24">L125</f>
        <v>155312044222.64001</v>
      </c>
      <c r="M122" s="100">
        <f t="shared" si="24"/>
        <v>155312044222.64001</v>
      </c>
      <c r="N122" s="100">
        <f t="shared" si="24"/>
        <v>105675914766.64</v>
      </c>
      <c r="O122" s="100">
        <f t="shared" si="24"/>
        <v>103988600777.64</v>
      </c>
      <c r="P122" s="75">
        <f t="shared" si="10"/>
        <v>0.85626059046712999</v>
      </c>
      <c r="Q122" s="76">
        <f t="shared" si="11"/>
        <v>0.58260852613932046</v>
      </c>
      <c r="R122" s="130"/>
      <c r="S122" s="127"/>
    </row>
    <row r="123" spans="1:19" s="28" customFormat="1" ht="96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174</v>
      </c>
      <c r="G123" s="35" t="s">
        <v>55</v>
      </c>
      <c r="H123" s="37" t="s">
        <v>5</v>
      </c>
      <c r="I123" s="38" t="s">
        <v>176</v>
      </c>
      <c r="J123" s="36" t="s">
        <v>248</v>
      </c>
      <c r="K123" s="101">
        <v>4865914417</v>
      </c>
      <c r="L123" s="101">
        <v>4158204250</v>
      </c>
      <c r="M123" s="101">
        <v>4158204250</v>
      </c>
      <c r="N123" s="101">
        <v>158204250</v>
      </c>
      <c r="O123" s="101">
        <v>158204250</v>
      </c>
      <c r="P123" s="75">
        <f t="shared" si="10"/>
        <v>0.85455762137379987</v>
      </c>
      <c r="Q123" s="76">
        <f t="shared" si="11"/>
        <v>3.2512748158348877E-2</v>
      </c>
      <c r="R123" s="130"/>
      <c r="S123" s="127"/>
    </row>
    <row r="124" spans="1:19" s="28" customFormat="1" ht="120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173</v>
      </c>
      <c r="G124" s="35" t="s">
        <v>55</v>
      </c>
      <c r="H124" s="37" t="s">
        <v>5</v>
      </c>
      <c r="I124" s="38" t="s">
        <v>175</v>
      </c>
      <c r="J124" s="36" t="s">
        <v>249</v>
      </c>
      <c r="K124" s="101">
        <v>17250000000</v>
      </c>
      <c r="L124" s="101">
        <v>7501931989.8500004</v>
      </c>
      <c r="M124" s="101">
        <v>7501931989.8500004</v>
      </c>
      <c r="N124" s="101">
        <v>6161062461.1199999</v>
      </c>
      <c r="O124" s="101">
        <v>6140737019.1199999</v>
      </c>
      <c r="P124" s="75">
        <f t="shared" si="10"/>
        <v>0.43489460810724639</v>
      </c>
      <c r="Q124" s="76">
        <f t="shared" si="11"/>
        <v>0.35716304122434783</v>
      </c>
      <c r="R124" s="130"/>
      <c r="S124" s="127"/>
    </row>
    <row r="125" spans="1:19" s="28" customFormat="1" ht="96" x14ac:dyDescent="0.25">
      <c r="A125" s="12" t="s">
        <v>8</v>
      </c>
      <c r="B125" s="14" t="s">
        <v>172</v>
      </c>
      <c r="C125" s="13" t="s">
        <v>150</v>
      </c>
      <c r="D125" s="35" t="s">
        <v>102</v>
      </c>
      <c r="E125" s="35" t="s">
        <v>152</v>
      </c>
      <c r="F125" s="35" t="s">
        <v>174</v>
      </c>
      <c r="G125" s="35" t="s">
        <v>55</v>
      </c>
      <c r="H125" s="37" t="s">
        <v>159</v>
      </c>
      <c r="I125" s="38" t="s">
        <v>176</v>
      </c>
      <c r="J125" s="36" t="s">
        <v>248</v>
      </c>
      <c r="K125" s="101">
        <v>181384085583</v>
      </c>
      <c r="L125" s="101">
        <v>155312044222.64001</v>
      </c>
      <c r="M125" s="101">
        <v>155312044222.64001</v>
      </c>
      <c r="N125" s="101">
        <v>105675914766.64</v>
      </c>
      <c r="O125" s="101">
        <v>103988600777.64</v>
      </c>
      <c r="P125" s="75">
        <f t="shared" si="10"/>
        <v>0.85626059046712999</v>
      </c>
      <c r="Q125" s="76">
        <f t="shared" si="11"/>
        <v>0.58260852613932046</v>
      </c>
      <c r="R125" s="130"/>
      <c r="S125" s="127"/>
    </row>
    <row r="126" spans="1:19" s="28" customFormat="1" ht="97.5" customHeight="1" x14ac:dyDescent="0.25">
      <c r="A126" s="18" t="s">
        <v>8</v>
      </c>
      <c r="B126" s="20">
        <v>2199</v>
      </c>
      <c r="C126" s="19">
        <v>1900</v>
      </c>
      <c r="D126" s="32">
        <v>2</v>
      </c>
      <c r="E126" s="32">
        <v>0</v>
      </c>
      <c r="F126" s="32"/>
      <c r="G126" s="32"/>
      <c r="H126" s="31">
        <v>20</v>
      </c>
      <c r="I126" s="40" t="s">
        <v>178</v>
      </c>
      <c r="J126" s="33" t="s">
        <v>179</v>
      </c>
      <c r="K126" s="111">
        <f>SUM(K127:K129)</f>
        <v>17267212577</v>
      </c>
      <c r="L126" s="100">
        <f t="shared" ref="L126:O126" si="25">SUM(L127:L129)</f>
        <v>14890590560.160002</v>
      </c>
      <c r="M126" s="100">
        <f t="shared" si="25"/>
        <v>14890590560.160002</v>
      </c>
      <c r="N126" s="100">
        <f t="shared" si="25"/>
        <v>6830840760.9200001</v>
      </c>
      <c r="O126" s="100">
        <f t="shared" si="25"/>
        <v>3645673673.9200001</v>
      </c>
      <c r="P126" s="75">
        <f t="shared" si="10"/>
        <v>0.86236214986976711</v>
      </c>
      <c r="Q126" s="76">
        <f t="shared" si="11"/>
        <v>0.3955960309435646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>
        <v>2199055</v>
      </c>
      <c r="G127" s="35" t="s">
        <v>55</v>
      </c>
      <c r="H127" s="37">
        <v>20</v>
      </c>
      <c r="I127" s="38" t="s">
        <v>183</v>
      </c>
      <c r="J127" s="36" t="s">
        <v>250</v>
      </c>
      <c r="K127" s="101">
        <v>1375000000</v>
      </c>
      <c r="L127" s="101">
        <v>1310439885.6900001</v>
      </c>
      <c r="M127" s="101">
        <v>1310439885.6900001</v>
      </c>
      <c r="N127" s="101">
        <v>46701235</v>
      </c>
      <c r="O127" s="101" t="s">
        <v>25</v>
      </c>
      <c r="P127" s="75">
        <f t="shared" si="10"/>
        <v>0.95304718959272727</v>
      </c>
      <c r="Q127" s="76">
        <f t="shared" si="11"/>
        <v>3.3964534545454547E-2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181</v>
      </c>
      <c r="G128" s="35" t="s">
        <v>55</v>
      </c>
      <c r="H128" s="37">
        <v>20</v>
      </c>
      <c r="I128" s="38" t="s">
        <v>188</v>
      </c>
      <c r="J128" s="36" t="s">
        <v>251</v>
      </c>
      <c r="K128" s="101">
        <v>9455341050</v>
      </c>
      <c r="L128" s="101">
        <v>9408222722.8600006</v>
      </c>
      <c r="M128" s="101">
        <v>9408222722.8600006</v>
      </c>
      <c r="N128" s="101">
        <v>4224263991.9200001</v>
      </c>
      <c r="O128" s="101">
        <v>1143930099.9200001</v>
      </c>
      <c r="P128" s="75">
        <f t="shared" si="10"/>
        <v>0.99501675012135082</v>
      </c>
      <c r="Q128" s="76">
        <f t="shared" si="11"/>
        <v>0.44675955838948822</v>
      </c>
      <c r="R128" s="130"/>
      <c r="S128" s="127"/>
    </row>
    <row r="129" spans="1:19" s="28" customFormat="1" ht="144" x14ac:dyDescent="0.25">
      <c r="A129" s="12" t="s">
        <v>8</v>
      </c>
      <c r="B129" s="14" t="s">
        <v>180</v>
      </c>
      <c r="C129" s="13" t="s">
        <v>150</v>
      </c>
      <c r="D129" s="35" t="s">
        <v>102</v>
      </c>
      <c r="E129" s="35" t="s">
        <v>152</v>
      </c>
      <c r="F129" s="35" t="s">
        <v>182</v>
      </c>
      <c r="G129" s="35" t="s">
        <v>55</v>
      </c>
      <c r="H129" s="37">
        <v>20</v>
      </c>
      <c r="I129" s="38" t="s">
        <v>189</v>
      </c>
      <c r="J129" s="36" t="s">
        <v>252</v>
      </c>
      <c r="K129" s="101">
        <v>6436871527</v>
      </c>
      <c r="L129" s="101">
        <v>4171927951.6100001</v>
      </c>
      <c r="M129" s="101">
        <v>4171927951.6100001</v>
      </c>
      <c r="N129" s="101">
        <v>2559875534</v>
      </c>
      <c r="O129" s="101">
        <v>2501743574</v>
      </c>
      <c r="P129" s="75">
        <f t="shared" si="10"/>
        <v>0.64812975280157403</v>
      </c>
      <c r="Q129" s="76">
        <f t="shared" si="11"/>
        <v>0.39768939356058086</v>
      </c>
      <c r="R129" s="130"/>
      <c r="S129" s="127"/>
    </row>
    <row r="130" spans="1:19" s="59" customFormat="1" ht="30" customHeight="1" thickBot="1" x14ac:dyDescent="0.3">
      <c r="A130" s="157" t="s">
        <v>24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02">
        <f>+K10+K104</f>
        <v>1189638660902</v>
      </c>
      <c r="L130" s="102">
        <f>+L10+L104</f>
        <v>1110132121937.8599</v>
      </c>
      <c r="M130" s="102">
        <f>+M10+M104</f>
        <v>1110132121937.8599</v>
      </c>
      <c r="N130" s="102">
        <f>+N10+N104</f>
        <v>1042169596541.11</v>
      </c>
      <c r="O130" s="102">
        <f>+O10+O104</f>
        <v>1033666491209.41</v>
      </c>
      <c r="P130" s="77">
        <f t="shared" si="10"/>
        <v>0.9331674889383158</v>
      </c>
      <c r="Q130" s="78">
        <f t="shared" si="11"/>
        <v>0.87603877613637993</v>
      </c>
      <c r="R130" s="126"/>
      <c r="S130" s="133"/>
    </row>
    <row r="131" spans="1:19" x14ac:dyDescent="0.2">
      <c r="A131" s="60"/>
      <c r="B131" s="61"/>
      <c r="C131" s="62"/>
      <c r="D131" s="62"/>
      <c r="E131" s="62"/>
      <c r="F131" s="62"/>
      <c r="G131" s="62"/>
      <c r="H131" s="62"/>
      <c r="I131" s="62"/>
      <c r="J131" s="63"/>
      <c r="K131" s="103"/>
      <c r="L131" s="104"/>
      <c r="M131" s="105"/>
      <c r="N131" s="106"/>
      <c r="O131" s="105"/>
      <c r="P131" s="79"/>
      <c r="Q131" s="113"/>
      <c r="R131" s="134"/>
    </row>
    <row r="132" spans="1:19" ht="29.25" customHeight="1" x14ac:dyDescent="0.2">
      <c r="K132" s="107">
        <v>1189638660902</v>
      </c>
      <c r="L132" s="107">
        <v>1110132121937.8601</v>
      </c>
      <c r="M132" s="107">
        <v>1110132121937.8601</v>
      </c>
      <c r="N132" s="107">
        <v>1042169596541.11</v>
      </c>
      <c r="O132" s="107">
        <v>1033666491209.41</v>
      </c>
      <c r="Q132" s="81"/>
    </row>
    <row r="133" spans="1:19" x14ac:dyDescent="0.2">
      <c r="K133" s="107"/>
      <c r="L133" s="107"/>
      <c r="M133" s="107"/>
      <c r="N133" s="107"/>
      <c r="O133" s="107"/>
      <c r="P133" s="81"/>
      <c r="Q133" s="81"/>
    </row>
    <row r="134" spans="1:19" x14ac:dyDescent="0.2">
      <c r="K134" s="116">
        <f>K132-K130</f>
        <v>0</v>
      </c>
      <c r="L134" s="116">
        <f t="shared" ref="L134:O134" si="26">L132-L130</f>
        <v>0</v>
      </c>
      <c r="M134" s="116">
        <f t="shared" si="26"/>
        <v>0</v>
      </c>
      <c r="N134" s="116">
        <f t="shared" si="26"/>
        <v>0</v>
      </c>
      <c r="O134" s="116">
        <f t="shared" si="26"/>
        <v>0</v>
      </c>
    </row>
    <row r="135" spans="1:19" x14ac:dyDescent="0.2">
      <c r="K135" s="107"/>
      <c r="L135" s="107"/>
      <c r="M135" s="107"/>
      <c r="N135" s="107"/>
      <c r="O135" s="107"/>
      <c r="P135" s="81"/>
      <c r="Q135" s="81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7"/>
      <c r="M137" s="107"/>
      <c r="N137" s="107"/>
      <c r="O137" s="107"/>
    </row>
    <row r="138" spans="1:19" x14ac:dyDescent="0.2">
      <c r="K138" s="107"/>
      <c r="L138" s="108"/>
      <c r="M138" s="108"/>
      <c r="N138" s="108"/>
      <c r="O138" s="107"/>
    </row>
    <row r="139" spans="1:19" x14ac:dyDescent="0.2">
      <c r="K139" s="107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  <row r="141" spans="1:19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108"/>
      <c r="L141" s="108"/>
      <c r="M141" s="108"/>
      <c r="N141" s="108"/>
      <c r="O141" s="108"/>
    </row>
  </sheetData>
  <autoFilter ref="A11:Q131" xr:uid="{00000000-0009-0000-0000-000000000000}"/>
  <mergeCells count="19">
    <mergeCell ref="A10:J10"/>
    <mergeCell ref="A104:J104"/>
    <mergeCell ref="A130:J130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DAF4D-3CE4-4C05-ACA2-EABFB9F7A762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2022-02-01T17:14:10Z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