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8E23A649-68D9-4738-AD6E-C8F0E3C4564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0" i="4" l="1"/>
  <c r="P130" i="4"/>
  <c r="Q129" i="4"/>
  <c r="P129" i="4"/>
  <c r="Q128" i="4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K110" i="4" l="1"/>
  <c r="L110" i="4"/>
  <c r="M110" i="4"/>
  <c r="N110" i="4"/>
  <c r="O110" i="4"/>
  <c r="O85" i="4" l="1"/>
  <c r="L85" i="4"/>
  <c r="M85" i="4"/>
  <c r="N85" i="4"/>
  <c r="K85" i="4"/>
  <c r="O102" i="4" l="1"/>
  <c r="N102" i="4"/>
  <c r="M102" i="4"/>
  <c r="L102" i="4"/>
  <c r="K102" i="4"/>
  <c r="O122" i="4" l="1"/>
  <c r="N122" i="4"/>
  <c r="M122" i="4"/>
  <c r="L122" i="4"/>
  <c r="K122" i="4"/>
  <c r="O111" i="4" l="1"/>
  <c r="N111" i="4"/>
  <c r="M111" i="4"/>
  <c r="L111" i="4"/>
  <c r="K111" i="4"/>
  <c r="O88" i="4"/>
  <c r="N88" i="4"/>
  <c r="M88" i="4"/>
  <c r="L88" i="4"/>
  <c r="K88" i="4"/>
  <c r="K84" i="4" s="1"/>
  <c r="O37" i="4" l="1"/>
  <c r="O84" i="4" l="1"/>
  <c r="L107" i="4" l="1"/>
  <c r="O126" i="4"/>
  <c r="N126" i="4"/>
  <c r="M126" i="4"/>
  <c r="L126" i="4"/>
  <c r="K126" i="4"/>
  <c r="O121" i="4"/>
  <c r="N121" i="4"/>
  <c r="M121" i="4"/>
  <c r="L121" i="4"/>
  <c r="K121" i="4"/>
  <c r="O118" i="4"/>
  <c r="N118" i="4"/>
  <c r="M118" i="4"/>
  <c r="L118" i="4"/>
  <c r="K118" i="4"/>
  <c r="O105" i="4"/>
  <c r="N105" i="4"/>
  <c r="L105" i="4"/>
  <c r="K105" i="4"/>
  <c r="O107" i="4"/>
  <c r="N107" i="4"/>
  <c r="M107" i="4"/>
  <c r="K107" i="4"/>
  <c r="N84" i="4"/>
  <c r="M84" i="4"/>
  <c r="L84" i="4"/>
  <c r="O97" i="4"/>
  <c r="N97" i="4"/>
  <c r="M97" i="4"/>
  <c r="L97" i="4"/>
  <c r="K97" i="4"/>
  <c r="O80" i="4"/>
  <c r="N80" i="4"/>
  <c r="M80" i="4"/>
  <c r="L80" i="4"/>
  <c r="K80" i="4"/>
  <c r="O77" i="4"/>
  <c r="N77" i="4"/>
  <c r="M77" i="4"/>
  <c r="L77" i="4"/>
  <c r="K75" i="4"/>
  <c r="K73" i="4" s="1"/>
  <c r="K77" i="4"/>
  <c r="O72" i="4" l="1"/>
  <c r="M72" i="4"/>
  <c r="N72" i="4"/>
  <c r="K72" i="4"/>
  <c r="L72" i="4"/>
  <c r="K106" i="4"/>
  <c r="K104" i="4" s="1"/>
  <c r="N96" i="4"/>
  <c r="O106" i="4"/>
  <c r="O104" i="4" s="1"/>
  <c r="N106" i="4"/>
  <c r="M106" i="4"/>
  <c r="L106" i="4"/>
  <c r="L104" i="4" s="1"/>
  <c r="M105" i="4"/>
  <c r="L96" i="4"/>
  <c r="O96" i="4"/>
  <c r="M96" i="4"/>
  <c r="K96" i="4"/>
  <c r="O75" i="4"/>
  <c r="O73" i="4" s="1"/>
  <c r="N75" i="4"/>
  <c r="N73" i="4" s="1"/>
  <c r="M75" i="4"/>
  <c r="M73" i="4" s="1"/>
  <c r="L75" i="4"/>
  <c r="L73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M104" i="4" l="1"/>
  <c r="N104" i="4"/>
  <c r="M36" i="4"/>
  <c r="N36" i="4"/>
  <c r="L36" i="4"/>
  <c r="O36" i="4"/>
  <c r="K36" i="4"/>
  <c r="L28" i="4" l="1"/>
  <c r="L11" i="4" s="1"/>
  <c r="M28" i="4"/>
  <c r="N28" i="4"/>
  <c r="O28" i="4"/>
  <c r="O11" i="4" s="1"/>
  <c r="N11" i="4" l="1"/>
  <c r="M11" i="4"/>
  <c r="M10" i="4" s="1"/>
  <c r="L10" i="4"/>
  <c r="K28" i="4"/>
  <c r="K11" i="4" s="1"/>
  <c r="N10" i="4" l="1"/>
  <c r="N130" i="4" s="1"/>
  <c r="O10" i="4"/>
  <c r="O130" i="4" s="1"/>
  <c r="L130" i="4"/>
  <c r="M130" i="4"/>
  <c r="K10" i="4" l="1"/>
  <c r="L134" i="4" l="1"/>
  <c r="O134" i="4"/>
  <c r="K130" i="4" l="1"/>
  <c r="N134" i="4"/>
  <c r="M134" i="4"/>
  <c r="K134" i="4" l="1"/>
  <c r="P10" i="4"/>
  <c r="Q10" i="4"/>
</calcChain>
</file>

<file path=xl/sharedStrings.xml><?xml version="1.0" encoding="utf-8"?>
<sst xmlns="http://schemas.openxmlformats.org/spreadsheetml/2006/main" count="971" uniqueCount="283">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</sst>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1"/>
  <sheetViews>
    <sheetView tabSelected="1" zoomScaleNormal="100" workbookViewId="0">
      <pane xSplit="10" ySplit="9" topLeftCell="M10" activePane="bottomRight" state="frozen"/>
      <selection pane="topRight" activeCell="I1" sqref="I1"/>
      <selection pane="bottomLeft" activeCell="A10" sqref="A10"/>
      <selection pane="bottomRight" activeCell="M10" sqref="M10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194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282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K11+K36+K72+K73+K84+K96</f>
        <v>864691513914</v>
      </c>
      <c r="L10" s="98">
        <f>L11+L36+L72+L73+L84+L96</f>
        <v>852155805057.33997</v>
      </c>
      <c r="M10" s="98">
        <f>M11+M36+M72+M73+M84+M96</f>
        <v>852155805057.33997</v>
      </c>
      <c r="N10" s="98">
        <f>N11+N36+N72+N73+N84+N96</f>
        <v>844288837697.83997</v>
      </c>
      <c r="O10" s="98">
        <f>O11+O36+O72+O73+O84+O96</f>
        <v>844110049561.83997</v>
      </c>
      <c r="P10" s="71">
        <f>+M10/K10</f>
        <v>0.98550268083478987</v>
      </c>
      <c r="Q10" s="72">
        <f>+N10/K10</f>
        <v>0.97640467624828664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22461013673.02</v>
      </c>
      <c r="M11" s="99">
        <f t="shared" si="0"/>
        <v>22461013673.02</v>
      </c>
      <c r="N11" s="99">
        <f t="shared" si="0"/>
        <v>22460818773.02</v>
      </c>
      <c r="O11" s="99">
        <f t="shared" si="0"/>
        <v>22454646073.02</v>
      </c>
      <c r="P11" s="73">
        <f t="shared" ref="P11:P74" si="1">+M11/K11</f>
        <v>0.85274737500705688</v>
      </c>
      <c r="Q11" s="74">
        <f t="shared" ref="Q11:Q74" si="2">+N11/K11</f>
        <v>0.85273997549847691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15654502361</v>
      </c>
      <c r="M12" s="100">
        <f t="shared" si="3"/>
        <v>15654502361</v>
      </c>
      <c r="N12" s="100">
        <f t="shared" si="3"/>
        <v>15654502361</v>
      </c>
      <c r="O12" s="100">
        <f t="shared" si="3"/>
        <v>15650288728</v>
      </c>
      <c r="P12" s="75">
        <f t="shared" si="1"/>
        <v>0.96998829353280713</v>
      </c>
      <c r="Q12" s="76">
        <f t="shared" si="2"/>
        <v>0.96998829353280713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12035054167</v>
      </c>
      <c r="L13" s="101">
        <v>11985882539</v>
      </c>
      <c r="M13" s="101">
        <v>11985882539</v>
      </c>
      <c r="N13" s="101">
        <v>11985882539</v>
      </c>
      <c r="O13" s="101">
        <v>11981674316</v>
      </c>
      <c r="P13" s="75">
        <f t="shared" si="1"/>
        <v>0.9959142994025878</v>
      </c>
      <c r="Q13" s="76">
        <f t="shared" si="2"/>
        <v>0.9959142994025878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1262233071</v>
      </c>
      <c r="L14" s="101">
        <v>1228722514</v>
      </c>
      <c r="M14" s="101">
        <v>1228722514</v>
      </c>
      <c r="N14" s="101">
        <v>1228722514</v>
      </c>
      <c r="O14" s="101">
        <v>1228722514</v>
      </c>
      <c r="P14" s="75">
        <f t="shared" si="1"/>
        <v>0.97345137140682636</v>
      </c>
      <c r="Q14" s="76">
        <f t="shared" si="2"/>
        <v>0.97345137140682636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537200252</v>
      </c>
      <c r="M15" s="101">
        <v>537200252</v>
      </c>
      <c r="N15" s="101">
        <v>537200252</v>
      </c>
      <c r="O15" s="101">
        <v>537200252</v>
      </c>
      <c r="P15" s="75">
        <f t="shared" si="1"/>
        <v>0.94323860669170734</v>
      </c>
      <c r="Q15" s="76">
        <f t="shared" si="2"/>
        <v>0.94323860669170734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345559347</v>
      </c>
      <c r="M16" s="101">
        <v>345559347</v>
      </c>
      <c r="N16" s="101">
        <v>345559347</v>
      </c>
      <c r="O16" s="101">
        <v>345559347</v>
      </c>
      <c r="P16" s="75">
        <f t="shared" si="1"/>
        <v>0.89206330838323888</v>
      </c>
      <c r="Q16" s="76">
        <f t="shared" si="2"/>
        <v>0.89206330838323888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51460126</v>
      </c>
      <c r="L17" s="101">
        <v>21334759</v>
      </c>
      <c r="M17" s="101">
        <v>21334759</v>
      </c>
      <c r="N17" s="101">
        <v>21334759</v>
      </c>
      <c r="O17" s="101">
        <v>21329349</v>
      </c>
      <c r="P17" s="75">
        <f t="shared" si="1"/>
        <v>0.4145881609384322</v>
      </c>
      <c r="Q17" s="76">
        <f t="shared" si="2"/>
        <v>0.4145881609384322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1255953606</v>
      </c>
      <c r="L18" s="101">
        <v>1251086755</v>
      </c>
      <c r="M18" s="101">
        <v>1251086755</v>
      </c>
      <c r="N18" s="101">
        <v>1251086755</v>
      </c>
      <c r="O18" s="101">
        <v>1251086755</v>
      </c>
      <c r="P18" s="75">
        <f t="shared" si="1"/>
        <v>0.99612497549531298</v>
      </c>
      <c r="Q18" s="76">
        <f t="shared" si="2"/>
        <v>0.99612497549531298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577257730</v>
      </c>
      <c r="L19" s="101">
        <v>284716195</v>
      </c>
      <c r="M19" s="101">
        <v>284716195</v>
      </c>
      <c r="N19" s="101">
        <v>284716195</v>
      </c>
      <c r="O19" s="101">
        <v>284716195</v>
      </c>
      <c r="P19" s="75">
        <f t="shared" si="1"/>
        <v>0.49322197036668525</v>
      </c>
      <c r="Q19" s="76">
        <f t="shared" si="2"/>
        <v>0.49322197036668525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4">SUM(L21:L27)</f>
        <v>5417721502.0200005</v>
      </c>
      <c r="M20" s="100">
        <f t="shared" si="4"/>
        <v>5417721502.0200005</v>
      </c>
      <c r="N20" s="100">
        <f t="shared" si="4"/>
        <v>5417526602.0200005</v>
      </c>
      <c r="O20" s="111">
        <f t="shared" si="4"/>
        <v>5415567535.0200005</v>
      </c>
      <c r="P20" s="75">
        <f t="shared" si="1"/>
        <v>0.88527074320975674</v>
      </c>
      <c r="Q20" s="76">
        <f t="shared" si="2"/>
        <v>0.88523889600834804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1616725233.6700001</v>
      </c>
      <c r="M21" s="101">
        <v>1616725233.6700001</v>
      </c>
      <c r="N21" s="101">
        <v>1616725233.6700001</v>
      </c>
      <c r="O21" s="101">
        <v>1616392596.6700001</v>
      </c>
      <c r="P21" s="75">
        <f t="shared" si="1"/>
        <v>0.89240208687126321</v>
      </c>
      <c r="Q21" s="76">
        <f t="shared" si="2"/>
        <v>0.89240208687126321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1175471066.6700001</v>
      </c>
      <c r="M22" s="101">
        <v>1175471066.6700001</v>
      </c>
      <c r="N22" s="101">
        <v>1175471066.6700001</v>
      </c>
      <c r="O22" s="101">
        <v>1175145780.6700001</v>
      </c>
      <c r="P22" s="75">
        <f t="shared" si="1"/>
        <v>0.91600664601115789</v>
      </c>
      <c r="Q22" s="76">
        <f t="shared" si="2"/>
        <v>0.91600664601115789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1421188088</v>
      </c>
      <c r="L23" s="101">
        <v>1247404167</v>
      </c>
      <c r="M23" s="101">
        <v>1247404167</v>
      </c>
      <c r="N23" s="101">
        <v>1247404167</v>
      </c>
      <c r="O23" s="101">
        <v>1247404167</v>
      </c>
      <c r="P23" s="75">
        <f t="shared" si="1"/>
        <v>0.87771926709253423</v>
      </c>
      <c r="Q23" s="76">
        <f t="shared" si="2"/>
        <v>0.87771926709253423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556012044.66999996</v>
      </c>
      <c r="M24" s="101">
        <v>556012044.66999996</v>
      </c>
      <c r="N24" s="101">
        <v>556012044.66999996</v>
      </c>
      <c r="O24" s="101">
        <v>555686758.66999996</v>
      </c>
      <c r="P24" s="75">
        <f t="shared" si="1"/>
        <v>0.84888605412382057</v>
      </c>
      <c r="Q24" s="76">
        <f t="shared" si="2"/>
        <v>0.84888605412382057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130019326</v>
      </c>
      <c r="L25" s="101">
        <v>124426114.67</v>
      </c>
      <c r="M25" s="101">
        <v>124426114.67</v>
      </c>
      <c r="N25" s="101">
        <v>124231214.67</v>
      </c>
      <c r="O25" s="101">
        <v>123905928.67</v>
      </c>
      <c r="P25" s="75">
        <f t="shared" si="1"/>
        <v>0.95698169262929422</v>
      </c>
      <c r="Q25" s="76">
        <f t="shared" si="2"/>
        <v>0.95548268470488762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418262723.67000002</v>
      </c>
      <c r="M26" s="101">
        <v>418262723.67000002</v>
      </c>
      <c r="N26" s="101">
        <v>418262723.67000002</v>
      </c>
      <c r="O26" s="101">
        <v>417612151.67000002</v>
      </c>
      <c r="P26" s="75">
        <f t="shared" si="1"/>
        <v>0.85143813423544612</v>
      </c>
      <c r="Q26" s="76">
        <f t="shared" si="2"/>
        <v>0.85143813423544612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279420151.67000002</v>
      </c>
      <c r="M27" s="101">
        <v>279420151.67000002</v>
      </c>
      <c r="N27" s="101">
        <v>279420151.67000002</v>
      </c>
      <c r="O27" s="101">
        <v>279420151.67000002</v>
      </c>
      <c r="P27" s="75">
        <f t="shared" si="1"/>
        <v>0.85320407091038641</v>
      </c>
      <c r="Q27" s="76">
        <f t="shared" si="2"/>
        <v>0.85320407091038641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1388789810</v>
      </c>
      <c r="M28" s="100">
        <f>SUM(M29:M34)</f>
        <v>1388789810</v>
      </c>
      <c r="N28" s="100">
        <f>SUM(N29:N34)</f>
        <v>1388789810</v>
      </c>
      <c r="O28" s="100">
        <f>SUM(O29:O34)</f>
        <v>1388789810</v>
      </c>
      <c r="P28" s="75">
        <f t="shared" si="1"/>
        <v>0.43066828809339813</v>
      </c>
      <c r="Q28" s="76">
        <f t="shared" si="2"/>
        <v>0.43066828809339813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349654773</v>
      </c>
      <c r="M29" s="101">
        <v>349654773</v>
      </c>
      <c r="N29" s="101">
        <v>349654773</v>
      </c>
      <c r="O29" s="101">
        <v>349654773</v>
      </c>
      <c r="P29" s="75">
        <f t="shared" si="1"/>
        <v>0.5311959907791165</v>
      </c>
      <c r="Q29" s="76">
        <f t="shared" si="2"/>
        <v>0.5311959907791165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65569175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33785789</v>
      </c>
      <c r="M31" s="101">
        <v>33785789</v>
      </c>
      <c r="N31" s="101">
        <v>33785789</v>
      </c>
      <c r="O31" s="101">
        <v>33785789</v>
      </c>
      <c r="P31" s="75">
        <f t="shared" si="1"/>
        <v>0.77580195980197431</v>
      </c>
      <c r="Q31" s="76">
        <f t="shared" si="2"/>
        <v>0.77580195980197431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824314761</v>
      </c>
      <c r="M32" s="101">
        <v>824314761</v>
      </c>
      <c r="N32" s="101">
        <v>824314761</v>
      </c>
      <c r="O32" s="101">
        <v>824314761</v>
      </c>
      <c r="P32" s="75">
        <f t="shared" si="1"/>
        <v>0.4421661396188582</v>
      </c>
      <c r="Q32" s="76">
        <f t="shared" si="2"/>
        <v>0.4421661396188582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145492138</v>
      </c>
      <c r="L33" s="101">
        <v>40436934</v>
      </c>
      <c r="M33" s="101">
        <v>40436934</v>
      </c>
      <c r="N33" s="101">
        <v>40436934</v>
      </c>
      <c r="O33" s="101">
        <v>40436934</v>
      </c>
      <c r="P33" s="75">
        <f t="shared" si="1"/>
        <v>0.27793209004874203</v>
      </c>
      <c r="Q33" s="76">
        <f t="shared" si="2"/>
        <v>0.27793209004874203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76025687</v>
      </c>
      <c r="L34" s="101">
        <v>75028378</v>
      </c>
      <c r="M34" s="101">
        <v>75028378</v>
      </c>
      <c r="N34" s="101">
        <v>75028378</v>
      </c>
      <c r="O34" s="101">
        <v>75028378</v>
      </c>
      <c r="P34" s="75">
        <f t="shared" si="1"/>
        <v>0.98688194688724085</v>
      </c>
      <c r="Q34" s="76">
        <f t="shared" si="2"/>
        <v>0.98688194688724085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9511939919</v>
      </c>
      <c r="L36" s="100">
        <f>L37+L42+L53</f>
        <v>8555773391.5799999</v>
      </c>
      <c r="M36" s="100">
        <f>M37+M42+M53</f>
        <v>8555773391.5799999</v>
      </c>
      <c r="N36" s="100">
        <f>N37+N42+N53</f>
        <v>6877892427.9700003</v>
      </c>
      <c r="O36" s="100">
        <f>O37+O42+O53</f>
        <v>6840530307.9700003</v>
      </c>
      <c r="P36" s="75">
        <f t="shared" si="1"/>
        <v>0.89947723224049514</v>
      </c>
      <c r="Q36" s="76">
        <f t="shared" si="2"/>
        <v>0.72307988554800295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157518025</v>
      </c>
      <c r="L37" s="100">
        <f t="shared" ref="L37:N37" si="5">SUM(L38:L41)</f>
        <v>1809402</v>
      </c>
      <c r="M37" s="100">
        <f t="shared" si="5"/>
        <v>1809402</v>
      </c>
      <c r="N37" s="100">
        <f t="shared" si="5"/>
        <v>1039468</v>
      </c>
      <c r="O37" s="100">
        <f>SUM(O38:O41)</f>
        <v>1039468</v>
      </c>
      <c r="P37" s="75">
        <f t="shared" si="1"/>
        <v>1.1486952048821079E-2</v>
      </c>
      <c r="Q37" s="76">
        <f t="shared" si="2"/>
        <v>6.5990416017468476E-3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v>64911115</v>
      </c>
      <c r="L38" s="101" t="s">
        <v>25</v>
      </c>
      <c r="M38" s="101" t="s">
        <v>25</v>
      </c>
      <c r="N38" s="101" t="s">
        <v>25</v>
      </c>
      <c r="O38" s="101" t="s">
        <v>25</v>
      </c>
      <c r="P38" s="75">
        <f t="shared" si="1"/>
        <v>0</v>
      </c>
      <c r="Q38" s="76">
        <f t="shared" si="2"/>
        <v>0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280</v>
      </c>
      <c r="J39" s="17" t="s">
        <v>278</v>
      </c>
      <c r="K39" s="101">
        <v>73000000</v>
      </c>
      <c r="L39" s="101" t="s">
        <v>25</v>
      </c>
      <c r="M39" s="101" t="s">
        <v>25</v>
      </c>
      <c r="N39" s="101" t="s">
        <v>25</v>
      </c>
      <c r="O39" s="101" t="s">
        <v>25</v>
      </c>
      <c r="P39" s="75">
        <f t="shared" si="1"/>
        <v>0</v>
      </c>
      <c r="Q39" s="76">
        <f t="shared" si="2"/>
        <v>0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265</v>
      </c>
      <c r="J40" s="17" t="s">
        <v>264</v>
      </c>
      <c r="K40" s="101">
        <v>17574202</v>
      </c>
      <c r="L40" s="101">
        <v>769934</v>
      </c>
      <c r="M40" s="101">
        <v>769934</v>
      </c>
      <c r="N40" s="101" t="s">
        <v>25</v>
      </c>
      <c r="O40" s="101" t="s">
        <v>25</v>
      </c>
      <c r="P40" s="75">
        <f t="shared" si="1"/>
        <v>4.3810467183659323E-2</v>
      </c>
      <c r="Q40" s="76">
        <f t="shared" si="2"/>
        <v>0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198</v>
      </c>
      <c r="J41" s="17" t="s">
        <v>199</v>
      </c>
      <c r="K41" s="101">
        <v>2032708</v>
      </c>
      <c r="L41" s="101">
        <v>1039468</v>
      </c>
      <c r="M41" s="101">
        <v>1039468</v>
      </c>
      <c r="N41" s="101">
        <v>1039468</v>
      </c>
      <c r="O41" s="101">
        <v>1039468</v>
      </c>
      <c r="P41" s="75">
        <f t="shared" si="1"/>
        <v>0.51137103804383122</v>
      </c>
      <c r="Q41" s="76">
        <f t="shared" si="2"/>
        <v>0.51137103804383122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258</v>
      </c>
      <c r="J42" s="23" t="s">
        <v>191</v>
      </c>
      <c r="K42" s="100">
        <f>SUM(K43:K52)</f>
        <v>253404274</v>
      </c>
      <c r="L42" s="100">
        <f>SUM(L43:L52)</f>
        <v>207623609.36000001</v>
      </c>
      <c r="M42" s="100">
        <f>SUM(M43:M52)</f>
        <v>207623609.36000001</v>
      </c>
      <c r="N42" s="100">
        <f>SUM(N43:N52)</f>
        <v>66333804.350000001</v>
      </c>
      <c r="O42" s="100">
        <f>SUM(O43:O52)</f>
        <v>66333804.350000001</v>
      </c>
      <c r="P42" s="75">
        <f t="shared" si="1"/>
        <v>0.81933744085153049</v>
      </c>
      <c r="Q42" s="76">
        <f t="shared" si="2"/>
        <v>0.26177066117677245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267</v>
      </c>
      <c r="J43" s="17" t="s">
        <v>266</v>
      </c>
      <c r="K43" s="101">
        <v>40928293</v>
      </c>
      <c r="L43" s="101">
        <v>23890786</v>
      </c>
      <c r="M43" s="101">
        <v>23890786</v>
      </c>
      <c r="N43" s="101">
        <v>6242899</v>
      </c>
      <c r="O43" s="101">
        <v>6242899</v>
      </c>
      <c r="P43" s="75">
        <f t="shared" si="1"/>
        <v>0.58372300061475813</v>
      </c>
      <c r="Q43" s="76">
        <f t="shared" si="2"/>
        <v>0.15253260134743465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200</v>
      </c>
      <c r="J44" s="17" t="s">
        <v>201</v>
      </c>
      <c r="K44" s="101">
        <v>22230765</v>
      </c>
      <c r="L44" s="101">
        <v>19027825</v>
      </c>
      <c r="M44" s="101">
        <v>19027825</v>
      </c>
      <c r="N44" s="101">
        <v>13357825</v>
      </c>
      <c r="O44" s="101">
        <v>13357825</v>
      </c>
      <c r="P44" s="75">
        <f t="shared" si="1"/>
        <v>0.8559230867673695</v>
      </c>
      <c r="Q44" s="76">
        <f t="shared" si="2"/>
        <v>0.60087113511388379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269</v>
      </c>
      <c r="J45" s="17" t="s">
        <v>268</v>
      </c>
      <c r="K45" s="101">
        <v>2913600</v>
      </c>
      <c r="L45" s="101">
        <v>2913600</v>
      </c>
      <c r="M45" s="101">
        <v>2913600</v>
      </c>
      <c r="N45" s="101" t="s">
        <v>25</v>
      </c>
      <c r="O45" s="101" t="s">
        <v>25</v>
      </c>
      <c r="P45" s="75">
        <f t="shared" si="1"/>
        <v>1</v>
      </c>
      <c r="Q45" s="76">
        <f t="shared" si="2"/>
        <v>0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202</v>
      </c>
      <c r="J46" s="17" t="s">
        <v>204</v>
      </c>
      <c r="K46" s="101">
        <v>80603555</v>
      </c>
      <c r="L46" s="101">
        <v>76464608</v>
      </c>
      <c r="M46" s="101">
        <v>76464608</v>
      </c>
      <c r="N46" s="101">
        <v>23773739</v>
      </c>
      <c r="O46" s="101">
        <v>23773739</v>
      </c>
      <c r="P46" s="75">
        <f t="shared" si="1"/>
        <v>0.94865056510224643</v>
      </c>
      <c r="Q46" s="76">
        <f t="shared" si="2"/>
        <v>0.29494653182480601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203</v>
      </c>
      <c r="J47" s="17" t="s">
        <v>205</v>
      </c>
      <c r="K47" s="101">
        <v>51275895</v>
      </c>
      <c r="L47" s="101">
        <v>51195083.280000001</v>
      </c>
      <c r="M47" s="101">
        <v>51195083.280000001</v>
      </c>
      <c r="N47" s="101">
        <v>11835149.279999999</v>
      </c>
      <c r="O47" s="101">
        <v>11835149.279999999</v>
      </c>
      <c r="P47" s="75">
        <f t="shared" si="1"/>
        <v>0.99842398226301077</v>
      </c>
      <c r="Q47" s="76">
        <f t="shared" si="2"/>
        <v>0.23081311949796293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273</v>
      </c>
      <c r="J48" s="17" t="s">
        <v>270</v>
      </c>
      <c r="K48" s="101">
        <v>19829000</v>
      </c>
      <c r="L48" s="101">
        <v>14475440</v>
      </c>
      <c r="M48" s="101">
        <v>14475440</v>
      </c>
      <c r="N48" s="101">
        <v>6236198</v>
      </c>
      <c r="O48" s="101">
        <v>6236198</v>
      </c>
      <c r="P48" s="75">
        <f t="shared" si="1"/>
        <v>0.73001361642039442</v>
      </c>
      <c r="Q48" s="76">
        <f t="shared" si="2"/>
        <v>0.31449886529830046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274</v>
      </c>
      <c r="J49" s="17" t="s">
        <v>271</v>
      </c>
      <c r="K49" s="101">
        <v>10142848</v>
      </c>
      <c r="L49" s="101">
        <v>10142848</v>
      </c>
      <c r="M49" s="101">
        <v>10142848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275</v>
      </c>
      <c r="J50" s="17" t="s">
        <v>272</v>
      </c>
      <c r="K50" s="101">
        <v>1799400</v>
      </c>
      <c r="L50" s="101">
        <v>1799400</v>
      </c>
      <c r="M50" s="101">
        <v>1799400</v>
      </c>
      <c r="N50" s="101" t="s">
        <v>25</v>
      </c>
      <c r="O50" s="101" t="s">
        <v>25</v>
      </c>
      <c r="P50" s="75">
        <f t="shared" si="1"/>
        <v>1</v>
      </c>
      <c r="Q50" s="76">
        <f t="shared" si="2"/>
        <v>0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206</v>
      </c>
      <c r="J51" s="17" t="s">
        <v>208</v>
      </c>
      <c r="K51" s="101">
        <v>16112118</v>
      </c>
      <c r="L51" s="101">
        <v>4490519.08</v>
      </c>
      <c r="M51" s="101">
        <v>4490519.08</v>
      </c>
      <c r="N51" s="101">
        <v>1664494.08</v>
      </c>
      <c r="O51" s="101">
        <v>1664494.08</v>
      </c>
      <c r="P51" s="75">
        <f t="shared" si="1"/>
        <v>0.27870445586359288</v>
      </c>
      <c r="Q51" s="76">
        <f t="shared" si="2"/>
        <v>0.10330696932582048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207</v>
      </c>
      <c r="J52" s="17" t="s">
        <v>209</v>
      </c>
      <c r="K52" s="101">
        <v>7568800</v>
      </c>
      <c r="L52" s="101">
        <v>3223500</v>
      </c>
      <c r="M52" s="101">
        <v>3223500</v>
      </c>
      <c r="N52" s="101">
        <v>3223499.99</v>
      </c>
      <c r="O52" s="101">
        <v>3223499.99</v>
      </c>
      <c r="P52" s="75">
        <f t="shared" si="1"/>
        <v>0.42589314026001479</v>
      </c>
      <c r="Q52" s="76">
        <f t="shared" si="2"/>
        <v>0.42589313893880143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SUM(K54:K71)</f>
        <v>9101017620</v>
      </c>
      <c r="L53" s="100">
        <f t="shared" ref="L53:O53" si="6">SUM(L54:L71)</f>
        <v>8346340380.2200003</v>
      </c>
      <c r="M53" s="100">
        <f t="shared" si="6"/>
        <v>8346340380.2200003</v>
      </c>
      <c r="N53" s="100">
        <f t="shared" si="6"/>
        <v>6810519155.6199999</v>
      </c>
      <c r="O53" s="100">
        <f t="shared" si="6"/>
        <v>6773157035.6199999</v>
      </c>
      <c r="P53" s="75">
        <f t="shared" si="1"/>
        <v>0.91707770808820832</v>
      </c>
      <c r="Q53" s="76">
        <f t="shared" si="2"/>
        <v>0.748325015946953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210</v>
      </c>
      <c r="J54" s="17" t="s">
        <v>211</v>
      </c>
      <c r="K54" s="101">
        <v>150864816</v>
      </c>
      <c r="L54" s="101">
        <v>87266498.799999997</v>
      </c>
      <c r="M54" s="101">
        <v>87266498.799999997</v>
      </c>
      <c r="N54" s="101">
        <v>84310029.75</v>
      </c>
      <c r="O54" s="101">
        <v>84310029.75</v>
      </c>
      <c r="P54" s="75">
        <f t="shared" si="1"/>
        <v>0.57844168782202998</v>
      </c>
      <c r="Q54" s="76">
        <f t="shared" si="2"/>
        <v>0.55884487838436758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212</v>
      </c>
      <c r="J55" s="17" t="s">
        <v>216</v>
      </c>
      <c r="K55" s="101">
        <v>158499976</v>
      </c>
      <c r="L55" s="101">
        <v>94356611.469999999</v>
      </c>
      <c r="M55" s="101">
        <v>94356611.469999999</v>
      </c>
      <c r="N55" s="101">
        <v>88321496.650000006</v>
      </c>
      <c r="O55" s="101">
        <v>88321496.650000006</v>
      </c>
      <c r="P55" s="75">
        <f t="shared" si="1"/>
        <v>0.59530994168730977</v>
      </c>
      <c r="Q55" s="76">
        <f t="shared" si="2"/>
        <v>0.55723350172620845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213</v>
      </c>
      <c r="J56" s="17" t="s">
        <v>217</v>
      </c>
      <c r="K56" s="101">
        <v>74455200</v>
      </c>
      <c r="L56" s="101">
        <v>5976630</v>
      </c>
      <c r="M56" s="101">
        <v>5976630</v>
      </c>
      <c r="N56" s="101">
        <v>5976630</v>
      </c>
      <c r="O56" s="101">
        <v>5976630</v>
      </c>
      <c r="P56" s="75">
        <f t="shared" si="1"/>
        <v>8.0271492118750606E-2</v>
      </c>
      <c r="Q56" s="76">
        <f t="shared" si="2"/>
        <v>8.0271492118750606E-2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34</v>
      </c>
      <c r="G57" s="14"/>
      <c r="H57" s="15" t="s">
        <v>5</v>
      </c>
      <c r="I57" s="30" t="s">
        <v>259</v>
      </c>
      <c r="J57" s="17" t="s">
        <v>260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1" t="s">
        <v>25</v>
      </c>
      <c r="P57" s="75">
        <v>0</v>
      </c>
      <c r="Q57" s="76">
        <v>0</v>
      </c>
      <c r="R57" s="124"/>
      <c r="S57" s="123"/>
    </row>
    <row r="58" spans="1:19" s="25" customFormat="1" ht="24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35</v>
      </c>
      <c r="G58" s="14"/>
      <c r="H58" s="15" t="s">
        <v>5</v>
      </c>
      <c r="I58" s="30" t="s">
        <v>214</v>
      </c>
      <c r="J58" s="17" t="s">
        <v>218</v>
      </c>
      <c r="K58" s="101">
        <v>38431863</v>
      </c>
      <c r="L58" s="101">
        <v>38384272</v>
      </c>
      <c r="M58" s="101">
        <v>38384272</v>
      </c>
      <c r="N58" s="101">
        <v>24114724</v>
      </c>
      <c r="O58" s="101">
        <v>24114724</v>
      </c>
      <c r="P58" s="75">
        <f t="shared" si="1"/>
        <v>0.99876167855823172</v>
      </c>
      <c r="Q58" s="76">
        <f t="shared" si="2"/>
        <v>0.627466953657698</v>
      </c>
      <c r="R58" s="124"/>
      <c r="S58" s="123"/>
    </row>
    <row r="59" spans="1:19" s="25" customFormat="1" ht="48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33</v>
      </c>
      <c r="F59" s="14" t="s">
        <v>36</v>
      </c>
      <c r="G59" s="14"/>
      <c r="H59" s="15" t="s">
        <v>5</v>
      </c>
      <c r="I59" s="30" t="s">
        <v>215</v>
      </c>
      <c r="J59" s="17" t="s">
        <v>219</v>
      </c>
      <c r="K59" s="101">
        <v>340700000</v>
      </c>
      <c r="L59" s="101">
        <v>340649693</v>
      </c>
      <c r="M59" s="101">
        <v>340649693</v>
      </c>
      <c r="N59" s="101">
        <v>304290203</v>
      </c>
      <c r="O59" s="101">
        <v>304290203</v>
      </c>
      <c r="P59" s="75">
        <f t="shared" si="1"/>
        <v>0.99985234223657171</v>
      </c>
      <c r="Q59" s="76">
        <f t="shared" si="2"/>
        <v>0.89313238332844147</v>
      </c>
      <c r="R59" s="124"/>
      <c r="S59" s="123"/>
    </row>
    <row r="60" spans="1:19" s="25" customFormat="1" ht="24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29</v>
      </c>
      <c r="G60" s="14"/>
      <c r="H60" s="15" t="s">
        <v>5</v>
      </c>
      <c r="I60" s="30" t="s">
        <v>220</v>
      </c>
      <c r="J60" s="17" t="s">
        <v>222</v>
      </c>
      <c r="K60" s="101">
        <v>1768375439</v>
      </c>
      <c r="L60" s="101">
        <v>1767741492</v>
      </c>
      <c r="M60" s="101">
        <v>1767741492</v>
      </c>
      <c r="N60" s="101">
        <v>1767741492</v>
      </c>
      <c r="O60" s="101">
        <v>1767741492</v>
      </c>
      <c r="P60" s="75">
        <f t="shared" si="1"/>
        <v>0.99964150881876168</v>
      </c>
      <c r="Q60" s="76">
        <f t="shared" si="2"/>
        <v>0.99964150881876168</v>
      </c>
      <c r="R60" s="124"/>
      <c r="S60" s="123"/>
    </row>
    <row r="61" spans="1:19" s="25" customFormat="1" ht="14.25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34</v>
      </c>
      <c r="F61" s="14" t="s">
        <v>58</v>
      </c>
      <c r="G61" s="14"/>
      <c r="H61" s="15" t="s">
        <v>5</v>
      </c>
      <c r="I61" s="30" t="s">
        <v>221</v>
      </c>
      <c r="J61" s="17" t="s">
        <v>223</v>
      </c>
      <c r="K61" s="101">
        <v>466466819</v>
      </c>
      <c r="L61" s="101">
        <v>466383293</v>
      </c>
      <c r="M61" s="101">
        <v>466383293</v>
      </c>
      <c r="N61" s="101">
        <v>466383293</v>
      </c>
      <c r="O61" s="101">
        <v>466383293</v>
      </c>
      <c r="P61" s="75">
        <f t="shared" si="1"/>
        <v>0.99982093903232161</v>
      </c>
      <c r="Q61" s="76">
        <f t="shared" si="2"/>
        <v>0.99982093903232161</v>
      </c>
      <c r="R61" s="124"/>
      <c r="S61" s="123"/>
    </row>
    <row r="62" spans="1:19" s="25" customFormat="1" ht="24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58</v>
      </c>
      <c r="G62" s="14"/>
      <c r="H62" s="15" t="s">
        <v>5</v>
      </c>
      <c r="I62" s="30" t="s">
        <v>224</v>
      </c>
      <c r="J62" s="17" t="s">
        <v>229</v>
      </c>
      <c r="K62" s="101">
        <v>1682868549</v>
      </c>
      <c r="L62" s="101">
        <v>1680621551</v>
      </c>
      <c r="M62" s="101">
        <v>1680621551</v>
      </c>
      <c r="N62" s="101">
        <v>1560061812</v>
      </c>
      <c r="O62" s="101">
        <v>1527061812</v>
      </c>
      <c r="P62" s="75">
        <f t="shared" si="1"/>
        <v>0.99866478103632328</v>
      </c>
      <c r="Q62" s="76">
        <f t="shared" si="2"/>
        <v>0.92702535377883521</v>
      </c>
      <c r="R62" s="124"/>
      <c r="S62" s="123"/>
    </row>
    <row r="63" spans="1:19" s="25" customFormat="1" ht="36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32</v>
      </c>
      <c r="G63" s="14"/>
      <c r="H63" s="15" t="s">
        <v>5</v>
      </c>
      <c r="I63" s="30" t="s">
        <v>225</v>
      </c>
      <c r="J63" s="17" t="s">
        <v>230</v>
      </c>
      <c r="K63" s="101">
        <v>1017777662</v>
      </c>
      <c r="L63" s="101">
        <v>964626617</v>
      </c>
      <c r="M63" s="101">
        <v>964626617</v>
      </c>
      <c r="N63" s="101">
        <v>846230291</v>
      </c>
      <c r="O63" s="101">
        <v>841868171</v>
      </c>
      <c r="P63" s="75">
        <f t="shared" si="1"/>
        <v>0.94777735159213983</v>
      </c>
      <c r="Q63" s="76">
        <f t="shared" si="2"/>
        <v>0.83144907045523264</v>
      </c>
      <c r="R63" s="124"/>
      <c r="S63" s="123"/>
    </row>
    <row r="64" spans="1:19" s="25" customFormat="1" ht="48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59</v>
      </c>
      <c r="G64" s="14"/>
      <c r="H64" s="15" t="s">
        <v>5</v>
      </c>
      <c r="I64" s="30" t="s">
        <v>226</v>
      </c>
      <c r="J64" s="17" t="s">
        <v>231</v>
      </c>
      <c r="K64" s="101">
        <v>1044685267</v>
      </c>
      <c r="L64" s="101">
        <v>1044685267</v>
      </c>
      <c r="M64" s="101">
        <v>1044685267</v>
      </c>
      <c r="N64" s="101">
        <v>523311101</v>
      </c>
      <c r="O64" s="101">
        <v>523311101</v>
      </c>
      <c r="P64" s="75">
        <f t="shared" si="1"/>
        <v>1</v>
      </c>
      <c r="Q64" s="76">
        <f t="shared" si="2"/>
        <v>0.50092704236442531</v>
      </c>
      <c r="R64" s="124"/>
      <c r="S64" s="123"/>
    </row>
    <row r="65" spans="1:19" s="25" customFormat="1" ht="14.25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60</v>
      </c>
      <c r="G65" s="14"/>
      <c r="H65" s="15" t="s">
        <v>5</v>
      </c>
      <c r="I65" s="30" t="s">
        <v>227</v>
      </c>
      <c r="J65" s="17" t="s">
        <v>232</v>
      </c>
      <c r="K65" s="101">
        <v>975556036</v>
      </c>
      <c r="L65" s="101">
        <v>933129894.95000005</v>
      </c>
      <c r="M65" s="101">
        <v>933129894.95000005</v>
      </c>
      <c r="N65" s="101">
        <v>428878834.22000003</v>
      </c>
      <c r="O65" s="101">
        <v>428878834.22000003</v>
      </c>
      <c r="P65" s="75">
        <f t="shared" si="1"/>
        <v>0.95651081077417477</v>
      </c>
      <c r="Q65" s="76">
        <f t="shared" si="2"/>
        <v>0.43962501219150885</v>
      </c>
      <c r="R65" s="124"/>
      <c r="S65" s="123"/>
    </row>
    <row r="66" spans="1:19" s="25" customFormat="1" ht="60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35</v>
      </c>
      <c r="F66" s="14" t="s">
        <v>34</v>
      </c>
      <c r="G66" s="14"/>
      <c r="H66" s="15" t="s">
        <v>5</v>
      </c>
      <c r="I66" s="30" t="s">
        <v>228</v>
      </c>
      <c r="J66" s="17" t="s">
        <v>233</v>
      </c>
      <c r="K66" s="101">
        <v>78327614</v>
      </c>
      <c r="L66" s="101">
        <v>46927614</v>
      </c>
      <c r="M66" s="101">
        <v>46927614</v>
      </c>
      <c r="N66" s="101">
        <v>32536523</v>
      </c>
      <c r="O66" s="101">
        <v>32536523</v>
      </c>
      <c r="P66" s="75">
        <f t="shared" si="1"/>
        <v>0.599119666788267</v>
      </c>
      <c r="Q66" s="76">
        <f t="shared" si="2"/>
        <v>0.41539019687233164</v>
      </c>
      <c r="R66" s="124"/>
      <c r="S66" s="123"/>
    </row>
    <row r="67" spans="1:19" s="25" customFormat="1" ht="14.25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58</v>
      </c>
      <c r="G67" s="14"/>
      <c r="H67" s="15" t="s">
        <v>5</v>
      </c>
      <c r="I67" s="30" t="s">
        <v>234</v>
      </c>
      <c r="J67" s="17" t="s">
        <v>236</v>
      </c>
      <c r="K67" s="101">
        <v>518241670</v>
      </c>
      <c r="L67" s="101">
        <v>382340325</v>
      </c>
      <c r="M67" s="101">
        <v>382340325</v>
      </c>
      <c r="N67" s="101">
        <v>382340325</v>
      </c>
      <c r="O67" s="101">
        <v>382340325</v>
      </c>
      <c r="P67" s="75">
        <f t="shared" si="1"/>
        <v>0.73776453560748989</v>
      </c>
      <c r="Q67" s="76">
        <f t="shared" si="2"/>
        <v>0.73776453560748989</v>
      </c>
      <c r="R67" s="124"/>
      <c r="S67" s="123"/>
    </row>
    <row r="68" spans="1:19" s="25" customFormat="1" ht="48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32</v>
      </c>
      <c r="G68" s="14"/>
      <c r="H68" s="15" t="s">
        <v>5</v>
      </c>
      <c r="I68" s="30" t="s">
        <v>276</v>
      </c>
      <c r="J68" s="17" t="s">
        <v>277</v>
      </c>
      <c r="K68" s="101">
        <v>20000000</v>
      </c>
      <c r="L68" s="101" t="s">
        <v>25</v>
      </c>
      <c r="M68" s="101" t="s">
        <v>25</v>
      </c>
      <c r="N68" s="101" t="s">
        <v>25</v>
      </c>
      <c r="O68" s="101" t="s">
        <v>25</v>
      </c>
      <c r="P68" s="75">
        <f t="shared" si="1"/>
        <v>0</v>
      </c>
      <c r="Q68" s="76">
        <f t="shared" si="2"/>
        <v>0</v>
      </c>
      <c r="R68" s="124"/>
      <c r="S68" s="123"/>
    </row>
    <row r="69" spans="1:19" s="25" customFormat="1" ht="84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59</v>
      </c>
      <c r="G69" s="14"/>
      <c r="H69" s="15" t="s">
        <v>5</v>
      </c>
      <c r="I69" s="30" t="s">
        <v>235</v>
      </c>
      <c r="J69" s="17" t="s">
        <v>237</v>
      </c>
      <c r="K69" s="101">
        <v>23923582</v>
      </c>
      <c r="L69" s="101">
        <v>11923582</v>
      </c>
      <c r="M69" s="101">
        <v>11923582</v>
      </c>
      <c r="N69" s="101">
        <v>8390183</v>
      </c>
      <c r="O69" s="101">
        <v>8390183</v>
      </c>
      <c r="P69" s="75">
        <f t="shared" si="1"/>
        <v>0.49840287294770491</v>
      </c>
      <c r="Q69" s="76">
        <f t="shared" si="2"/>
        <v>0.35070764068691718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36</v>
      </c>
      <c r="F70" s="14" t="s">
        <v>33</v>
      </c>
      <c r="G70" s="14"/>
      <c r="H70" s="15"/>
      <c r="I70" s="30" t="s">
        <v>261</v>
      </c>
      <c r="J70" s="17" t="s">
        <v>262</v>
      </c>
      <c r="K70" s="101">
        <v>460000000</v>
      </c>
      <c r="L70" s="101">
        <v>460000000</v>
      </c>
      <c r="M70" s="101">
        <v>460000000</v>
      </c>
      <c r="N70" s="101">
        <v>266305179</v>
      </c>
      <c r="O70" s="101">
        <v>266305179</v>
      </c>
      <c r="P70" s="75">
        <f t="shared" si="1"/>
        <v>1</v>
      </c>
      <c r="Q70" s="76">
        <f t="shared" si="2"/>
        <v>0.578924302173913</v>
      </c>
      <c r="R70" s="124"/>
      <c r="S70" s="123"/>
    </row>
    <row r="71" spans="1:19" s="25" customFormat="1" ht="36" x14ac:dyDescent="0.2">
      <c r="A71" s="12" t="s">
        <v>26</v>
      </c>
      <c r="B71" s="13" t="s">
        <v>55</v>
      </c>
      <c r="C71" s="13" t="s">
        <v>55</v>
      </c>
      <c r="D71" s="14" t="s">
        <v>55</v>
      </c>
      <c r="E71" s="14" t="s">
        <v>37</v>
      </c>
      <c r="F71" s="14"/>
      <c r="G71" s="14"/>
      <c r="H71" s="15" t="s">
        <v>5</v>
      </c>
      <c r="I71" s="30" t="s">
        <v>101</v>
      </c>
      <c r="J71" s="17" t="s">
        <v>100</v>
      </c>
      <c r="K71" s="101">
        <v>281843127</v>
      </c>
      <c r="L71" s="101">
        <v>21327039</v>
      </c>
      <c r="M71" s="101">
        <v>21327039</v>
      </c>
      <c r="N71" s="101">
        <v>21327039</v>
      </c>
      <c r="O71" s="101">
        <v>21327039</v>
      </c>
      <c r="P71" s="75">
        <f t="shared" si="1"/>
        <v>7.5669892067298836E-2</v>
      </c>
      <c r="Q71" s="76">
        <f t="shared" si="2"/>
        <v>7.5669892067298836E-2</v>
      </c>
      <c r="R71" s="124"/>
      <c r="S71" s="123"/>
    </row>
    <row r="72" spans="1:19" s="27" customFormat="1" ht="30" customHeight="1" x14ac:dyDescent="0.2">
      <c r="A72" s="18" t="s">
        <v>26</v>
      </c>
      <c r="B72" s="83" t="s">
        <v>74</v>
      </c>
      <c r="C72" s="19"/>
      <c r="D72" s="21"/>
      <c r="E72" s="21"/>
      <c r="F72" s="21"/>
      <c r="G72" s="21"/>
      <c r="H72" s="20">
        <v>20</v>
      </c>
      <c r="I72" s="29" t="s">
        <v>189</v>
      </c>
      <c r="J72" s="23" t="s">
        <v>7</v>
      </c>
      <c r="K72" s="100">
        <f>K74+K77+K80</f>
        <v>4805826000</v>
      </c>
      <c r="L72" s="100">
        <f t="shared" ref="L72:O72" si="7">L74+L77+L80</f>
        <v>324688106</v>
      </c>
      <c r="M72" s="100">
        <f t="shared" si="7"/>
        <v>324688106</v>
      </c>
      <c r="N72" s="100">
        <f t="shared" si="7"/>
        <v>292200946</v>
      </c>
      <c r="O72" s="100">
        <f t="shared" si="7"/>
        <v>291753460</v>
      </c>
      <c r="P72" s="75">
        <f t="shared" si="1"/>
        <v>6.7561352824675722E-2</v>
      </c>
      <c r="Q72" s="76">
        <f t="shared" si="2"/>
        <v>6.0801399384829993E-2</v>
      </c>
      <c r="R72" s="117"/>
      <c r="S72" s="123"/>
    </row>
    <row r="73" spans="1:19" s="27" customFormat="1" ht="30" customHeight="1" x14ac:dyDescent="0.2">
      <c r="A73" s="18" t="s">
        <v>26</v>
      </c>
      <c r="B73" s="83">
        <v>3</v>
      </c>
      <c r="C73" s="19"/>
      <c r="D73" s="21"/>
      <c r="E73" s="21"/>
      <c r="F73" s="21"/>
      <c r="G73" s="21"/>
      <c r="H73" s="20">
        <v>21</v>
      </c>
      <c r="I73" s="29" t="s">
        <v>189</v>
      </c>
      <c r="J73" s="23" t="s">
        <v>7</v>
      </c>
      <c r="K73" s="100">
        <f>K75</f>
        <v>773575800000</v>
      </c>
      <c r="L73" s="100">
        <f t="shared" ref="L73:O73" si="8">L75</f>
        <v>773575800000</v>
      </c>
      <c r="M73" s="100">
        <f t="shared" si="8"/>
        <v>773575800000</v>
      </c>
      <c r="N73" s="100">
        <f t="shared" si="8"/>
        <v>773575800000</v>
      </c>
      <c r="O73" s="100">
        <f t="shared" si="8"/>
        <v>773575800000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28</v>
      </c>
      <c r="E74" s="21" t="s">
        <v>127</v>
      </c>
      <c r="F74" s="21"/>
      <c r="G74" s="21"/>
      <c r="H74" s="20">
        <v>20</v>
      </c>
      <c r="I74" s="29" t="s">
        <v>128</v>
      </c>
      <c r="J74" s="23" t="s">
        <v>129</v>
      </c>
      <c r="K74" s="100">
        <v>473112000</v>
      </c>
      <c r="L74" s="100">
        <v>0</v>
      </c>
      <c r="M74" s="100">
        <v>0</v>
      </c>
      <c r="N74" s="100">
        <v>0</v>
      </c>
      <c r="O74" s="100">
        <v>0</v>
      </c>
      <c r="P74" s="75">
        <f t="shared" si="1"/>
        <v>0</v>
      </c>
      <c r="Q74" s="76">
        <f t="shared" si="2"/>
        <v>0</v>
      </c>
      <c r="R74" s="117"/>
      <c r="S74" s="123"/>
    </row>
    <row r="75" spans="1:19" s="27" customFormat="1" ht="30" customHeight="1" x14ac:dyDescent="0.2">
      <c r="A75" s="18" t="s">
        <v>26</v>
      </c>
      <c r="B75" s="83" t="s">
        <v>74</v>
      </c>
      <c r="C75" s="83" t="s">
        <v>74</v>
      </c>
      <c r="D75" s="84" t="s">
        <v>91</v>
      </c>
      <c r="E75" s="21"/>
      <c r="F75" s="21"/>
      <c r="G75" s="21"/>
      <c r="H75" s="20">
        <v>21</v>
      </c>
      <c r="I75" s="29" t="s">
        <v>104</v>
      </c>
      <c r="J75" s="23" t="s">
        <v>105</v>
      </c>
      <c r="K75" s="100">
        <f>SUM(K76)</f>
        <v>773575800000</v>
      </c>
      <c r="L75" s="100">
        <f t="shared" ref="L75:O75" si="9">SUM(L76)</f>
        <v>773575800000</v>
      </c>
      <c r="M75" s="100">
        <f t="shared" si="9"/>
        <v>773575800000</v>
      </c>
      <c r="N75" s="100">
        <f t="shared" si="9"/>
        <v>773575800000</v>
      </c>
      <c r="O75" s="100">
        <f t="shared" si="9"/>
        <v>773575800000</v>
      </c>
      <c r="P75" s="75">
        <f t="shared" ref="P75:P122" si="10">+M75/K75</f>
        <v>1</v>
      </c>
      <c r="Q75" s="76">
        <f t="shared" ref="Q75:Q122" si="11">+N75/K75</f>
        <v>1</v>
      </c>
      <c r="R75" s="117"/>
      <c r="S75" s="123"/>
    </row>
    <row r="76" spans="1:19" s="27" customFormat="1" ht="45" customHeight="1" x14ac:dyDescent="0.2">
      <c r="A76" s="12" t="s">
        <v>26</v>
      </c>
      <c r="B76" s="89" t="s">
        <v>74</v>
      </c>
      <c r="C76" s="89" t="s">
        <v>74</v>
      </c>
      <c r="D76" s="90" t="s">
        <v>91</v>
      </c>
      <c r="E76" s="15" t="s">
        <v>106</v>
      </c>
      <c r="F76" s="21"/>
      <c r="G76" s="21"/>
      <c r="H76" s="31">
        <v>21</v>
      </c>
      <c r="I76" s="30" t="s">
        <v>107</v>
      </c>
      <c r="J76" s="17" t="s">
        <v>108</v>
      </c>
      <c r="K76" s="101">
        <v>773575800000</v>
      </c>
      <c r="L76" s="101">
        <v>773575800000</v>
      </c>
      <c r="M76" s="101">
        <v>773575800000</v>
      </c>
      <c r="N76" s="101">
        <v>773575800000</v>
      </c>
      <c r="O76" s="101">
        <v>773575800000</v>
      </c>
      <c r="P76" s="75">
        <f t="shared" si="10"/>
        <v>1</v>
      </c>
      <c r="Q76" s="76">
        <f t="shared" si="11"/>
        <v>1</v>
      </c>
      <c r="R76" s="117"/>
      <c r="S76" s="123"/>
    </row>
    <row r="77" spans="1:19" s="27" customFormat="1" ht="54.75" customHeight="1" x14ac:dyDescent="0.2">
      <c r="A77" s="18" t="s">
        <v>26</v>
      </c>
      <c r="B77" s="83" t="s">
        <v>74</v>
      </c>
      <c r="C77" s="83" t="s">
        <v>91</v>
      </c>
      <c r="D77" s="84" t="s">
        <v>55</v>
      </c>
      <c r="E77" s="21" t="s">
        <v>109</v>
      </c>
      <c r="F77" s="21"/>
      <c r="G77" s="21"/>
      <c r="H77" s="20">
        <v>20</v>
      </c>
      <c r="I77" s="29" t="s">
        <v>110</v>
      </c>
      <c r="J77" s="23" t="s">
        <v>111</v>
      </c>
      <c r="K77" s="100">
        <f>SUM(K78:K79)</f>
        <v>94050000</v>
      </c>
      <c r="L77" s="100">
        <f t="shared" ref="L77:O77" si="12">SUM(L78:L79)</f>
        <v>48962941</v>
      </c>
      <c r="M77" s="100">
        <f t="shared" si="12"/>
        <v>48962941</v>
      </c>
      <c r="N77" s="100">
        <f t="shared" si="12"/>
        <v>48962941</v>
      </c>
      <c r="O77" s="100">
        <f t="shared" si="12"/>
        <v>48962941</v>
      </c>
      <c r="P77" s="75">
        <f t="shared" si="10"/>
        <v>0.52060543328017017</v>
      </c>
      <c r="Q77" s="76">
        <f t="shared" si="11"/>
        <v>0.52060543328017017</v>
      </c>
      <c r="R77" s="117"/>
      <c r="S77" s="123"/>
    </row>
    <row r="78" spans="1:19" s="27" customFormat="1" ht="30" customHeight="1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29</v>
      </c>
      <c r="G78" s="35"/>
      <c r="H78" s="31">
        <v>20</v>
      </c>
      <c r="I78" s="30" t="s">
        <v>113</v>
      </c>
      <c r="J78" s="36" t="s">
        <v>115</v>
      </c>
      <c r="K78" s="101">
        <v>49360436</v>
      </c>
      <c r="L78" s="101">
        <v>47692882</v>
      </c>
      <c r="M78" s="101">
        <v>47692882</v>
      </c>
      <c r="N78" s="101">
        <v>47692882</v>
      </c>
      <c r="O78" s="101">
        <v>47692882</v>
      </c>
      <c r="P78" s="75">
        <f t="shared" si="10"/>
        <v>0.96621678949513334</v>
      </c>
      <c r="Q78" s="76">
        <f t="shared" si="11"/>
        <v>0.96621678949513334</v>
      </c>
      <c r="R78" s="117"/>
      <c r="S78" s="123"/>
    </row>
    <row r="79" spans="1:19" s="27" customFormat="1" ht="36" x14ac:dyDescent="0.2">
      <c r="A79" s="12" t="s">
        <v>26</v>
      </c>
      <c r="B79" s="13" t="s">
        <v>74</v>
      </c>
      <c r="C79" s="13" t="s">
        <v>91</v>
      </c>
      <c r="D79" s="35" t="s">
        <v>55</v>
      </c>
      <c r="E79" s="35" t="s">
        <v>112</v>
      </c>
      <c r="F79" s="35" t="s">
        <v>58</v>
      </c>
      <c r="G79" s="35"/>
      <c r="H79" s="31">
        <v>20</v>
      </c>
      <c r="I79" s="30" t="s">
        <v>114</v>
      </c>
      <c r="J79" s="36" t="s">
        <v>116</v>
      </c>
      <c r="K79" s="101">
        <v>44689564</v>
      </c>
      <c r="L79" s="101">
        <v>1270059</v>
      </c>
      <c r="M79" s="101">
        <v>1270059</v>
      </c>
      <c r="N79" s="101">
        <v>1270059</v>
      </c>
      <c r="O79" s="101">
        <v>1270059</v>
      </c>
      <c r="P79" s="75">
        <f t="shared" si="10"/>
        <v>2.8419588072060849E-2</v>
      </c>
      <c r="Q79" s="76">
        <f t="shared" si="11"/>
        <v>2.8419588072060849E-2</v>
      </c>
      <c r="R79" s="117"/>
      <c r="S79" s="123"/>
    </row>
    <row r="80" spans="1:19" s="25" customFormat="1" ht="30" customHeight="1" x14ac:dyDescent="0.2">
      <c r="A80" s="39" t="s">
        <v>26</v>
      </c>
      <c r="B80" s="85" t="s">
        <v>74</v>
      </c>
      <c r="C80" s="20">
        <v>10</v>
      </c>
      <c r="D80" s="85" t="s">
        <v>28</v>
      </c>
      <c r="E80" s="32" t="s">
        <v>0</v>
      </c>
      <c r="F80" s="32"/>
      <c r="G80" s="32"/>
      <c r="H80" s="20">
        <v>20</v>
      </c>
      <c r="I80" s="29" t="s">
        <v>117</v>
      </c>
      <c r="J80" s="33" t="s">
        <v>118</v>
      </c>
      <c r="K80" s="100">
        <f>SUM(K81:K83)</f>
        <v>4238664000</v>
      </c>
      <c r="L80" s="100">
        <f t="shared" ref="L80:O80" si="13">SUM(L81:L83)</f>
        <v>275725165</v>
      </c>
      <c r="M80" s="100">
        <f t="shared" si="13"/>
        <v>275725165</v>
      </c>
      <c r="N80" s="100">
        <f t="shared" si="13"/>
        <v>243238005</v>
      </c>
      <c r="O80" s="100">
        <f t="shared" si="13"/>
        <v>242790519</v>
      </c>
      <c r="P80" s="75">
        <f t="shared" si="10"/>
        <v>6.5050016939299737E-2</v>
      </c>
      <c r="Q80" s="76">
        <f t="shared" si="11"/>
        <v>5.7385535866961851E-2</v>
      </c>
      <c r="R80" s="124"/>
      <c r="S80" s="125"/>
    </row>
    <row r="81" spans="1:19" s="25" customFormat="1" ht="30" customHeight="1" x14ac:dyDescent="0.2">
      <c r="A81" s="34" t="s">
        <v>26</v>
      </c>
      <c r="B81" s="14" t="s">
        <v>74</v>
      </c>
      <c r="C81" s="14">
        <v>10</v>
      </c>
      <c r="D81" s="35" t="s">
        <v>28</v>
      </c>
      <c r="E81" s="92" t="s">
        <v>29</v>
      </c>
      <c r="F81" s="35"/>
      <c r="G81" s="35"/>
      <c r="H81" s="37">
        <v>20</v>
      </c>
      <c r="I81" s="38" t="s">
        <v>119</v>
      </c>
      <c r="J81" s="36" t="s">
        <v>121</v>
      </c>
      <c r="K81" s="101">
        <v>1700000000</v>
      </c>
      <c r="L81" s="101" t="s">
        <v>25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5"/>
    </row>
    <row r="82" spans="1:19" s="27" customFormat="1" ht="30" customHeight="1" x14ac:dyDescent="0.2">
      <c r="A82" s="34" t="s">
        <v>26</v>
      </c>
      <c r="B82" s="14" t="s">
        <v>74</v>
      </c>
      <c r="C82" s="13" t="s">
        <v>122</v>
      </c>
      <c r="D82" s="15" t="s">
        <v>28</v>
      </c>
      <c r="E82" s="15" t="s">
        <v>58</v>
      </c>
      <c r="F82" s="15"/>
      <c r="G82" s="15"/>
      <c r="H82" s="37">
        <v>20</v>
      </c>
      <c r="I82" s="38" t="s">
        <v>123</v>
      </c>
      <c r="J82" s="17" t="s">
        <v>125</v>
      </c>
      <c r="K82" s="101">
        <v>838664000</v>
      </c>
      <c r="L82" s="101">
        <v>275725165</v>
      </c>
      <c r="M82" s="101">
        <v>275725165</v>
      </c>
      <c r="N82" s="101">
        <v>243238005</v>
      </c>
      <c r="O82" s="101">
        <v>242790519</v>
      </c>
      <c r="P82" s="75">
        <f t="shared" si="10"/>
        <v>0.32876714035656712</v>
      </c>
      <c r="Q82" s="76">
        <f t="shared" si="11"/>
        <v>0.29003033992158955</v>
      </c>
      <c r="R82" s="117"/>
      <c r="S82" s="123"/>
    </row>
    <row r="83" spans="1:19" s="27" customFormat="1" ht="30" customHeight="1" x14ac:dyDescent="0.2">
      <c r="A83" s="12" t="s">
        <v>26</v>
      </c>
      <c r="B83" s="13" t="s">
        <v>74</v>
      </c>
      <c r="C83" s="13" t="s">
        <v>122</v>
      </c>
      <c r="D83" s="14" t="s">
        <v>28</v>
      </c>
      <c r="E83" s="15" t="s">
        <v>32</v>
      </c>
      <c r="F83" s="15"/>
      <c r="G83" s="15"/>
      <c r="H83" s="37">
        <v>20</v>
      </c>
      <c r="I83" s="38" t="s">
        <v>124</v>
      </c>
      <c r="J83" s="17" t="s">
        <v>126</v>
      </c>
      <c r="K83" s="101">
        <v>1700000000</v>
      </c>
      <c r="L83" s="101" t="s">
        <v>25</v>
      </c>
      <c r="M83" s="101" t="s">
        <v>25</v>
      </c>
      <c r="N83" s="101" t="s">
        <v>25</v>
      </c>
      <c r="O83" s="101" t="s">
        <v>25</v>
      </c>
      <c r="P83" s="75">
        <f t="shared" si="10"/>
        <v>0</v>
      </c>
      <c r="Q83" s="76">
        <f t="shared" si="11"/>
        <v>0</v>
      </c>
      <c r="R83" s="124"/>
      <c r="S83" s="123"/>
    </row>
    <row r="84" spans="1:19" s="27" customFormat="1" ht="42" customHeight="1" x14ac:dyDescent="0.2">
      <c r="A84" s="18" t="s">
        <v>26</v>
      </c>
      <c r="B84" s="19">
        <v>5</v>
      </c>
      <c r="C84" s="19"/>
      <c r="D84" s="32"/>
      <c r="E84" s="32"/>
      <c r="F84" s="32"/>
      <c r="G84" s="32"/>
      <c r="H84" s="31">
        <v>20</v>
      </c>
      <c r="I84" s="43" t="s">
        <v>20</v>
      </c>
      <c r="J84" s="33" t="s">
        <v>21</v>
      </c>
      <c r="K84" s="100">
        <f>+K88+K85</f>
        <v>47826039633</v>
      </c>
      <c r="L84" s="100">
        <f>+L88+L85</f>
        <v>44620765316.739998</v>
      </c>
      <c r="M84" s="100">
        <f>+M88+M85</f>
        <v>44620765316.739998</v>
      </c>
      <c r="N84" s="100">
        <f>+N88+N85</f>
        <v>38474360980.849998</v>
      </c>
      <c r="O84" s="100">
        <f>+O88+O85</f>
        <v>38339555150.849998</v>
      </c>
      <c r="P84" s="75">
        <f t="shared" si="10"/>
        <v>0.93298056161755949</v>
      </c>
      <c r="Q84" s="76">
        <f t="shared" si="11"/>
        <v>0.80446470742901877</v>
      </c>
      <c r="R84" s="117"/>
      <c r="S84" s="123"/>
    </row>
    <row r="85" spans="1:19" s="27" customFormat="1" ht="42" customHeight="1" x14ac:dyDescent="0.2">
      <c r="A85" s="39" t="s">
        <v>26</v>
      </c>
      <c r="B85" s="85" t="s">
        <v>130</v>
      </c>
      <c r="C85" s="83" t="s">
        <v>28</v>
      </c>
      <c r="D85" s="93">
        <v>1</v>
      </c>
      <c r="E85" s="93"/>
      <c r="F85" s="32"/>
      <c r="G85" s="32"/>
      <c r="H85" s="31">
        <v>20</v>
      </c>
      <c r="I85" s="43" t="s">
        <v>190</v>
      </c>
      <c r="J85" s="33" t="s">
        <v>191</v>
      </c>
      <c r="K85" s="100">
        <f>SUM(K86:K87)</f>
        <v>3274010000</v>
      </c>
      <c r="L85" s="100">
        <f t="shared" ref="L85:O85" si="14">SUM(L86:L87)</f>
        <v>2793324966.8499999</v>
      </c>
      <c r="M85" s="100">
        <f t="shared" si="14"/>
        <v>2793324966.8499999</v>
      </c>
      <c r="N85" s="100">
        <f t="shared" si="14"/>
        <v>2612560934.6999998</v>
      </c>
      <c r="O85" s="100">
        <f t="shared" si="14"/>
        <v>2612560934.6999998</v>
      </c>
      <c r="P85" s="75">
        <f t="shared" si="10"/>
        <v>0.85318156231960196</v>
      </c>
      <c r="Q85" s="76">
        <f t="shared" si="11"/>
        <v>0.79796974801543052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92" t="s">
        <v>60</v>
      </c>
      <c r="G86" s="35"/>
      <c r="H86" s="37">
        <v>20</v>
      </c>
      <c r="I86" s="42" t="s">
        <v>279</v>
      </c>
      <c r="J86" s="17" t="s">
        <v>278</v>
      </c>
      <c r="K86" s="101">
        <v>15000000</v>
      </c>
      <c r="L86" s="101" t="s">
        <v>25</v>
      </c>
      <c r="M86" s="101" t="s">
        <v>25</v>
      </c>
      <c r="N86" s="101" t="s">
        <v>25</v>
      </c>
      <c r="O86" s="101" t="s">
        <v>25</v>
      </c>
      <c r="P86" s="75">
        <f t="shared" si="10"/>
        <v>0</v>
      </c>
      <c r="Q86" s="76">
        <f t="shared" si="11"/>
        <v>0</v>
      </c>
      <c r="R86" s="117"/>
      <c r="S86" s="123"/>
    </row>
    <row r="87" spans="1:19" s="27" customFormat="1" ht="42" customHeight="1" x14ac:dyDescent="0.2">
      <c r="A87" s="34" t="s">
        <v>26</v>
      </c>
      <c r="B87" s="91" t="s">
        <v>130</v>
      </c>
      <c r="C87" s="89" t="s">
        <v>28</v>
      </c>
      <c r="D87" s="92" t="s">
        <v>55</v>
      </c>
      <c r="E87" s="92" t="s">
        <v>35</v>
      </c>
      <c r="F87" s="35" t="s">
        <v>34</v>
      </c>
      <c r="G87" s="35"/>
      <c r="H87" s="37">
        <v>20</v>
      </c>
      <c r="I87" s="42" t="s">
        <v>238</v>
      </c>
      <c r="J87" s="17" t="s">
        <v>209</v>
      </c>
      <c r="K87" s="101">
        <v>3259010000</v>
      </c>
      <c r="L87" s="101">
        <v>2793324966.8499999</v>
      </c>
      <c r="M87" s="101">
        <v>2793324966.8499999</v>
      </c>
      <c r="N87" s="101">
        <v>2612560934.6999998</v>
      </c>
      <c r="O87" s="101">
        <v>2612560934.6999998</v>
      </c>
      <c r="P87" s="75">
        <f t="shared" si="10"/>
        <v>0.8571084368719335</v>
      </c>
      <c r="Q87" s="76">
        <f t="shared" si="11"/>
        <v>0.80164250330621867</v>
      </c>
      <c r="R87" s="117"/>
      <c r="S87" s="123"/>
    </row>
    <row r="88" spans="1:19" s="27" customFormat="1" ht="30" customHeight="1" x14ac:dyDescent="0.2">
      <c r="A88" s="39" t="s">
        <v>26</v>
      </c>
      <c r="B88" s="85" t="s">
        <v>130</v>
      </c>
      <c r="C88" s="83" t="s">
        <v>28</v>
      </c>
      <c r="D88" s="93" t="s">
        <v>55</v>
      </c>
      <c r="E88" s="93"/>
      <c r="F88" s="32"/>
      <c r="G88" s="32"/>
      <c r="H88" s="31">
        <v>20</v>
      </c>
      <c r="I88" s="43" t="s">
        <v>132</v>
      </c>
      <c r="J88" s="33" t="s">
        <v>133</v>
      </c>
      <c r="K88" s="100">
        <f>SUM(K89:K95)</f>
        <v>44552029633</v>
      </c>
      <c r="L88" s="100">
        <f t="shared" ref="L88:O88" si="15">SUM(L89:L95)</f>
        <v>41827440349.889999</v>
      </c>
      <c r="M88" s="100">
        <f t="shared" si="15"/>
        <v>41827440349.889999</v>
      </c>
      <c r="N88" s="100">
        <f t="shared" si="15"/>
        <v>35861800046.150002</v>
      </c>
      <c r="O88" s="100">
        <f t="shared" si="15"/>
        <v>35726994216.150002</v>
      </c>
      <c r="P88" s="75">
        <f t="shared" si="10"/>
        <v>0.93884477754315643</v>
      </c>
      <c r="Q88" s="76">
        <f t="shared" si="11"/>
        <v>0.8049420046979614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33</v>
      </c>
      <c r="F89" s="92" t="s">
        <v>59</v>
      </c>
      <c r="G89" s="32"/>
      <c r="H89" s="37">
        <v>20</v>
      </c>
      <c r="I89" s="42" t="s">
        <v>281</v>
      </c>
      <c r="J89" s="36" t="s">
        <v>217</v>
      </c>
      <c r="K89" s="101">
        <v>200000000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34</v>
      </c>
      <c r="F90" s="35" t="s">
        <v>29</v>
      </c>
      <c r="G90" s="32"/>
      <c r="H90" s="37">
        <v>20</v>
      </c>
      <c r="I90" s="42" t="s">
        <v>263</v>
      </c>
      <c r="J90" s="36" t="s">
        <v>222</v>
      </c>
      <c r="K90" s="101">
        <v>1064201359</v>
      </c>
      <c r="L90" s="101">
        <v>1064201358</v>
      </c>
      <c r="M90" s="101">
        <v>1064201358</v>
      </c>
      <c r="N90" s="101">
        <v>1064201358</v>
      </c>
      <c r="O90" s="101">
        <v>1064201358</v>
      </c>
      <c r="P90" s="114">
        <f t="shared" si="10"/>
        <v>0.99999999906032822</v>
      </c>
      <c r="Q90" s="115">
        <f t="shared" si="11"/>
        <v>0.99999999906032822</v>
      </c>
      <c r="R90" s="117"/>
      <c r="S90" s="123"/>
    </row>
    <row r="91" spans="1:19" s="27" customFormat="1" ht="30" customHeight="1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58</v>
      </c>
      <c r="G91" s="32"/>
      <c r="H91" s="37">
        <v>20</v>
      </c>
      <c r="I91" s="42" t="s">
        <v>239</v>
      </c>
      <c r="J91" s="36" t="s">
        <v>229</v>
      </c>
      <c r="K91" s="101">
        <v>10093342551</v>
      </c>
      <c r="L91" s="101">
        <v>9627853851</v>
      </c>
      <c r="M91" s="101">
        <v>9627853851</v>
      </c>
      <c r="N91" s="101">
        <v>8633556236</v>
      </c>
      <c r="O91" s="101">
        <v>8503544236</v>
      </c>
      <c r="P91" s="114">
        <f t="shared" si="10"/>
        <v>0.95388161080950518</v>
      </c>
      <c r="Q91" s="115">
        <f t="shared" si="11"/>
        <v>0.85537136903618005</v>
      </c>
      <c r="R91" s="117"/>
      <c r="S91" s="123"/>
    </row>
    <row r="92" spans="1:19" s="27" customFormat="1" ht="36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32</v>
      </c>
      <c r="G92" s="32"/>
      <c r="H92" s="37">
        <v>20</v>
      </c>
      <c r="I92" s="42" t="s">
        <v>240</v>
      </c>
      <c r="J92" s="36" t="s">
        <v>230</v>
      </c>
      <c r="K92" s="101">
        <v>32092694065</v>
      </c>
      <c r="L92" s="101">
        <v>30719256680.330002</v>
      </c>
      <c r="M92" s="101">
        <v>30719256680.330002</v>
      </c>
      <c r="N92" s="101">
        <v>25943401554.150002</v>
      </c>
      <c r="O92" s="101">
        <v>25938607724.150002</v>
      </c>
      <c r="P92" s="114">
        <f t="shared" si="10"/>
        <v>0.9572040483142904</v>
      </c>
      <c r="Q92" s="115">
        <f t="shared" si="11"/>
        <v>0.80838964474608066</v>
      </c>
      <c r="R92" s="117"/>
      <c r="S92" s="123"/>
    </row>
    <row r="93" spans="1:19" s="27" customFormat="1" ht="48" x14ac:dyDescent="0.2">
      <c r="A93" s="39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59</v>
      </c>
      <c r="G93" s="32"/>
      <c r="H93" s="37">
        <v>20</v>
      </c>
      <c r="I93" s="42" t="s">
        <v>241</v>
      </c>
      <c r="J93" s="36" t="s">
        <v>231</v>
      </c>
      <c r="K93" s="101">
        <v>44000000</v>
      </c>
      <c r="L93" s="101">
        <v>33660816</v>
      </c>
      <c r="M93" s="101">
        <v>33660816</v>
      </c>
      <c r="N93" s="101">
        <v>30519930</v>
      </c>
      <c r="O93" s="101">
        <v>30519930</v>
      </c>
      <c r="P93" s="114">
        <f t="shared" si="10"/>
        <v>0.76501854545454551</v>
      </c>
      <c r="Q93" s="115">
        <f t="shared" si="11"/>
        <v>0.6936347727272727</v>
      </c>
      <c r="R93" s="117"/>
      <c r="S93" s="123"/>
    </row>
    <row r="94" spans="1:19" s="27" customFormat="1" ht="30" customHeight="1" x14ac:dyDescent="0.2">
      <c r="A94" s="39" t="s">
        <v>26</v>
      </c>
      <c r="B94" s="91" t="s">
        <v>130</v>
      </c>
      <c r="C94" s="89" t="s">
        <v>28</v>
      </c>
      <c r="D94" s="92" t="s">
        <v>55</v>
      </c>
      <c r="E94" s="92" t="s">
        <v>35</v>
      </c>
      <c r="F94" s="35" t="s">
        <v>60</v>
      </c>
      <c r="G94" s="32"/>
      <c r="H94" s="37">
        <v>20</v>
      </c>
      <c r="I94" s="42" t="s">
        <v>242</v>
      </c>
      <c r="J94" s="36" t="s">
        <v>232</v>
      </c>
      <c r="K94" s="101">
        <v>31416043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60" x14ac:dyDescent="0.2">
      <c r="A95" s="34" t="s">
        <v>26</v>
      </c>
      <c r="B95" s="91" t="s">
        <v>130</v>
      </c>
      <c r="C95" s="89" t="s">
        <v>28</v>
      </c>
      <c r="D95" s="92" t="s">
        <v>55</v>
      </c>
      <c r="E95" s="92" t="s">
        <v>35</v>
      </c>
      <c r="F95" s="35" t="s">
        <v>34</v>
      </c>
      <c r="G95" s="35"/>
      <c r="H95" s="37">
        <v>20</v>
      </c>
      <c r="I95" s="42" t="s">
        <v>243</v>
      </c>
      <c r="J95" s="36" t="s">
        <v>233</v>
      </c>
      <c r="K95" s="101">
        <v>1026375615</v>
      </c>
      <c r="L95" s="101">
        <v>382467644.56</v>
      </c>
      <c r="M95" s="101">
        <v>382467644.56</v>
      </c>
      <c r="N95" s="101">
        <v>190120968</v>
      </c>
      <c r="O95" s="101">
        <v>190120968</v>
      </c>
      <c r="P95" s="114">
        <f t="shared" si="10"/>
        <v>0.37263906017486592</v>
      </c>
      <c r="Q95" s="115">
        <f t="shared" si="11"/>
        <v>0.185235273735532</v>
      </c>
      <c r="R95" s="117"/>
      <c r="S95" s="123"/>
    </row>
    <row r="96" spans="1:19" s="27" customFormat="1" ht="36" x14ac:dyDescent="0.2">
      <c r="A96" s="39" t="s">
        <v>26</v>
      </c>
      <c r="B96" s="85" t="s">
        <v>131</v>
      </c>
      <c r="C96" s="83"/>
      <c r="D96" s="93"/>
      <c r="E96" s="93"/>
      <c r="F96" s="32"/>
      <c r="G96" s="32"/>
      <c r="H96" s="31"/>
      <c r="I96" s="43" t="s">
        <v>134</v>
      </c>
      <c r="J96" s="33" t="s">
        <v>135</v>
      </c>
      <c r="K96" s="100">
        <f>K97+K102</f>
        <v>2632321362</v>
      </c>
      <c r="L96" s="100">
        <f t="shared" ref="L96:O96" si="16">L97+L102</f>
        <v>2617764570</v>
      </c>
      <c r="M96" s="100">
        <f t="shared" si="16"/>
        <v>2617764570</v>
      </c>
      <c r="N96" s="100">
        <f t="shared" si="16"/>
        <v>2607764570</v>
      </c>
      <c r="O96" s="100">
        <f t="shared" si="16"/>
        <v>2607764570</v>
      </c>
      <c r="P96" s="75">
        <f t="shared" si="10"/>
        <v>0.99446997915598723</v>
      </c>
      <c r="Q96" s="76">
        <f t="shared" si="11"/>
        <v>0.99067105090035734</v>
      </c>
      <c r="R96" s="117"/>
      <c r="S96" s="123"/>
    </row>
    <row r="97" spans="1:19" s="27" customFormat="1" ht="14.25" x14ac:dyDescent="0.2">
      <c r="A97" s="34" t="s">
        <v>26</v>
      </c>
      <c r="B97" s="85" t="s">
        <v>131</v>
      </c>
      <c r="C97" s="83" t="s">
        <v>28</v>
      </c>
      <c r="D97" s="93" t="s">
        <v>55</v>
      </c>
      <c r="E97" s="93"/>
      <c r="F97" s="32"/>
      <c r="G97" s="32"/>
      <c r="H97" s="31"/>
      <c r="I97" s="43" t="s">
        <v>136</v>
      </c>
      <c r="J97" s="33" t="s">
        <v>137</v>
      </c>
      <c r="K97" s="100">
        <f>SUM(K98:K101)</f>
        <v>340027000</v>
      </c>
      <c r="L97" s="100">
        <f t="shared" ref="L97:O97" si="17">SUM(L98:L101)</f>
        <v>325470208</v>
      </c>
      <c r="M97" s="100">
        <f t="shared" si="17"/>
        <v>325470208</v>
      </c>
      <c r="N97" s="100">
        <f t="shared" si="17"/>
        <v>315470208</v>
      </c>
      <c r="O97" s="100">
        <f t="shared" si="17"/>
        <v>315470208</v>
      </c>
      <c r="P97" s="75">
        <f t="shared" si="10"/>
        <v>0.95718930555514714</v>
      </c>
      <c r="Q97" s="76">
        <f t="shared" si="11"/>
        <v>0.92777987630394054</v>
      </c>
      <c r="R97" s="117"/>
      <c r="S97" s="123"/>
    </row>
    <row r="98" spans="1:19" s="27" customFormat="1" ht="30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29</v>
      </c>
      <c r="F98" s="35"/>
      <c r="G98" s="35"/>
      <c r="H98" s="37"/>
      <c r="I98" s="42" t="s">
        <v>138</v>
      </c>
      <c r="J98" s="36" t="s">
        <v>142</v>
      </c>
      <c r="K98" s="101">
        <v>324263737</v>
      </c>
      <c r="L98" s="101">
        <v>315057208</v>
      </c>
      <c r="M98" s="101">
        <v>315057208</v>
      </c>
      <c r="N98" s="101">
        <v>315057208</v>
      </c>
      <c r="O98" s="101">
        <v>315057208</v>
      </c>
      <c r="P98" s="75">
        <f t="shared" si="10"/>
        <v>0.97160789829545446</v>
      </c>
      <c r="Q98" s="76">
        <f t="shared" si="11"/>
        <v>0.97160789829545446</v>
      </c>
      <c r="R98" s="117"/>
      <c r="S98" s="123"/>
    </row>
    <row r="99" spans="1:19" s="27" customFormat="1" ht="24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32</v>
      </c>
      <c r="F99" s="35"/>
      <c r="G99" s="35"/>
      <c r="H99" s="37"/>
      <c r="I99" s="42" t="s">
        <v>139</v>
      </c>
      <c r="J99" s="36" t="s">
        <v>143</v>
      </c>
      <c r="K99" s="101">
        <v>11161460</v>
      </c>
      <c r="L99" s="101">
        <v>10000000</v>
      </c>
      <c r="M99" s="101">
        <v>10000000</v>
      </c>
      <c r="N99" s="101" t="s">
        <v>25</v>
      </c>
      <c r="O99" s="101" t="s">
        <v>25</v>
      </c>
      <c r="P99" s="75">
        <f t="shared" si="10"/>
        <v>0.89594013686381535</v>
      </c>
      <c r="Q99" s="76">
        <f t="shared" si="11"/>
        <v>0</v>
      </c>
      <c r="R99" s="117"/>
      <c r="S99" s="123"/>
    </row>
    <row r="100" spans="1:19" s="27" customFormat="1" ht="18.75" customHeight="1" x14ac:dyDescent="0.2">
      <c r="A100" s="34" t="s">
        <v>26</v>
      </c>
      <c r="B100" s="91" t="s">
        <v>131</v>
      </c>
      <c r="C100" s="89" t="s">
        <v>28</v>
      </c>
      <c r="D100" s="92" t="s">
        <v>55</v>
      </c>
      <c r="E100" s="92" t="s">
        <v>60</v>
      </c>
      <c r="F100" s="35"/>
      <c r="G100" s="35"/>
      <c r="H100" s="37"/>
      <c r="I100" s="42" t="s">
        <v>140</v>
      </c>
      <c r="J100" s="36" t="s">
        <v>144</v>
      </c>
      <c r="K100" s="101">
        <v>3458941</v>
      </c>
      <c r="L100" s="101" t="s">
        <v>25</v>
      </c>
      <c r="M100" s="101" t="s">
        <v>25</v>
      </c>
      <c r="N100" s="101" t="s">
        <v>25</v>
      </c>
      <c r="O100" s="101" t="s">
        <v>25</v>
      </c>
      <c r="P100" s="75">
        <f t="shared" si="10"/>
        <v>0</v>
      </c>
      <c r="Q100" s="76">
        <f t="shared" si="11"/>
        <v>0</v>
      </c>
      <c r="R100" s="117"/>
      <c r="S100" s="123"/>
    </row>
    <row r="101" spans="1:19" s="27" customFormat="1" ht="28.5" customHeight="1" x14ac:dyDescent="0.2">
      <c r="A101" s="34" t="s">
        <v>26</v>
      </c>
      <c r="B101" s="91" t="s">
        <v>131</v>
      </c>
      <c r="C101" s="89" t="s">
        <v>28</v>
      </c>
      <c r="D101" s="92" t="s">
        <v>55</v>
      </c>
      <c r="E101" s="92" t="s">
        <v>33</v>
      </c>
      <c r="F101" s="35"/>
      <c r="G101" s="35"/>
      <c r="H101" s="37"/>
      <c r="I101" s="42" t="s">
        <v>141</v>
      </c>
      <c r="J101" s="36" t="s">
        <v>145</v>
      </c>
      <c r="K101" s="101">
        <v>1142862</v>
      </c>
      <c r="L101" s="101">
        <v>413000</v>
      </c>
      <c r="M101" s="101">
        <v>413000</v>
      </c>
      <c r="N101" s="101">
        <v>413000</v>
      </c>
      <c r="O101" s="101">
        <v>413000</v>
      </c>
      <c r="P101" s="75">
        <f t="shared" si="10"/>
        <v>0.36137346416277732</v>
      </c>
      <c r="Q101" s="76">
        <f t="shared" si="11"/>
        <v>0.36137346416277732</v>
      </c>
      <c r="R101" s="117"/>
      <c r="S101" s="123"/>
    </row>
    <row r="102" spans="1:19" s="27" customFormat="1" ht="28.5" customHeight="1" x14ac:dyDescent="0.2">
      <c r="A102" s="39" t="s">
        <v>26</v>
      </c>
      <c r="B102" s="85" t="s">
        <v>131</v>
      </c>
      <c r="C102" s="83" t="s">
        <v>28</v>
      </c>
      <c r="D102" s="93" t="s">
        <v>91</v>
      </c>
      <c r="E102" s="93"/>
      <c r="F102" s="32"/>
      <c r="G102" s="32"/>
      <c r="H102" s="31"/>
      <c r="I102" s="43" t="s">
        <v>146</v>
      </c>
      <c r="J102" s="33" t="s">
        <v>148</v>
      </c>
      <c r="K102" s="100">
        <f>SUM(K103)</f>
        <v>2292294362</v>
      </c>
      <c r="L102" s="100">
        <f t="shared" ref="L102:O102" si="18">SUM(L103)</f>
        <v>2292294362</v>
      </c>
      <c r="M102" s="100">
        <f t="shared" si="18"/>
        <v>2292294362</v>
      </c>
      <c r="N102" s="100">
        <f t="shared" si="18"/>
        <v>2292294362</v>
      </c>
      <c r="O102" s="100">
        <f t="shared" si="18"/>
        <v>2292294362</v>
      </c>
      <c r="P102" s="75">
        <f t="shared" si="10"/>
        <v>1</v>
      </c>
      <c r="Q102" s="76">
        <f t="shared" si="11"/>
        <v>1</v>
      </c>
      <c r="R102" s="117"/>
      <c r="S102" s="123"/>
    </row>
    <row r="103" spans="1:19" s="25" customFormat="1" ht="43.5" customHeight="1" thickBot="1" x14ac:dyDescent="0.25">
      <c r="A103" s="34" t="s">
        <v>26</v>
      </c>
      <c r="B103" s="91" t="s">
        <v>131</v>
      </c>
      <c r="C103" s="89" t="s">
        <v>28</v>
      </c>
      <c r="D103" s="92" t="s">
        <v>91</v>
      </c>
      <c r="E103" s="92" t="s">
        <v>29</v>
      </c>
      <c r="F103" s="35"/>
      <c r="G103" s="35"/>
      <c r="H103" s="41">
        <v>20</v>
      </c>
      <c r="I103" s="42" t="s">
        <v>147</v>
      </c>
      <c r="J103" s="36" t="s">
        <v>149</v>
      </c>
      <c r="K103" s="101">
        <v>2292294362</v>
      </c>
      <c r="L103" s="101">
        <v>2292294362</v>
      </c>
      <c r="M103" s="101">
        <v>2292294362</v>
      </c>
      <c r="N103" s="101">
        <v>2292294362</v>
      </c>
      <c r="O103" s="101">
        <v>2292294362</v>
      </c>
      <c r="P103" s="75">
        <f t="shared" si="10"/>
        <v>1</v>
      </c>
      <c r="Q103" s="76">
        <f t="shared" si="11"/>
        <v>1</v>
      </c>
      <c r="R103" s="117"/>
      <c r="S103" s="125"/>
    </row>
    <row r="104" spans="1:19" s="45" customFormat="1" ht="30" customHeight="1" thickBot="1" x14ac:dyDescent="0.25">
      <c r="A104" s="155" t="s">
        <v>22</v>
      </c>
      <c r="B104" s="156"/>
      <c r="C104" s="156"/>
      <c r="D104" s="156"/>
      <c r="E104" s="156"/>
      <c r="F104" s="156"/>
      <c r="G104" s="156"/>
      <c r="H104" s="156"/>
      <c r="I104" s="156"/>
      <c r="J104" s="156"/>
      <c r="K104" s="98">
        <f>K105+K106+K121+K122+K126</f>
        <v>109094004450</v>
      </c>
      <c r="L104" s="98">
        <f t="shared" ref="L104:O104" si="19">L105+L106+L121+L122+L126</f>
        <v>94108092440.26001</v>
      </c>
      <c r="M104" s="98">
        <f t="shared" si="19"/>
        <v>94108092440.26001</v>
      </c>
      <c r="N104" s="98">
        <f t="shared" si="19"/>
        <v>75344673315.470001</v>
      </c>
      <c r="O104" s="98">
        <f t="shared" si="19"/>
        <v>75326867684.470001</v>
      </c>
      <c r="P104" s="71">
        <f t="shared" si="10"/>
        <v>0.86263303757807941</v>
      </c>
      <c r="Q104" s="72">
        <f t="shared" si="11"/>
        <v>0.69063990908869788</v>
      </c>
      <c r="R104" s="128"/>
      <c r="S104" s="129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20</v>
      </c>
      <c r="I105" s="51" t="s">
        <v>23</v>
      </c>
      <c r="J105" s="52" t="s">
        <v>174</v>
      </c>
      <c r="K105" s="99">
        <f>K110</f>
        <v>2379738257</v>
      </c>
      <c r="L105" s="99">
        <f t="shared" ref="L105:O105" si="20">L110</f>
        <v>1319311269</v>
      </c>
      <c r="M105" s="99">
        <f t="shared" si="20"/>
        <v>1319311269</v>
      </c>
      <c r="N105" s="99">
        <f t="shared" si="20"/>
        <v>1055828439</v>
      </c>
      <c r="O105" s="99">
        <f t="shared" si="20"/>
        <v>1055828439</v>
      </c>
      <c r="P105" s="73">
        <f t="shared" si="10"/>
        <v>0.55439343596685309</v>
      </c>
      <c r="Q105" s="74">
        <f t="shared" si="11"/>
        <v>0.44367418807269271</v>
      </c>
      <c r="R105" s="130"/>
      <c r="S105" s="127"/>
    </row>
    <row r="106" spans="1:19" s="28" customFormat="1" ht="46.15" customHeight="1" x14ac:dyDescent="0.25">
      <c r="A106" s="46">
        <v>2103</v>
      </c>
      <c r="B106" s="47"/>
      <c r="C106" s="48"/>
      <c r="D106" s="49"/>
      <c r="E106" s="49"/>
      <c r="F106" s="49"/>
      <c r="G106" s="49"/>
      <c r="H106" s="50">
        <v>21</v>
      </c>
      <c r="I106" s="51" t="s">
        <v>23</v>
      </c>
      <c r="J106" s="52" t="s">
        <v>174</v>
      </c>
      <c r="K106" s="99">
        <f>K107+K111+K118</f>
        <v>17843669376</v>
      </c>
      <c r="L106" s="99">
        <f>L107+L111+L118</f>
        <v>10502276369.029999</v>
      </c>
      <c r="M106" s="99">
        <f>M107+M111+M118</f>
        <v>10502276369.029999</v>
      </c>
      <c r="N106" s="99">
        <f>N107+N111+N118</f>
        <v>7901798860.0299997</v>
      </c>
      <c r="O106" s="99">
        <f>O107+O111+O118</f>
        <v>7884019229.0299997</v>
      </c>
      <c r="P106" s="73">
        <f t="shared" si="10"/>
        <v>0.5885715627053546</v>
      </c>
      <c r="Q106" s="74">
        <f t="shared" si="11"/>
        <v>0.44283486168254366</v>
      </c>
      <c r="R106" s="130"/>
      <c r="S106" s="127"/>
    </row>
    <row r="107" spans="1:19" s="44" customFormat="1" ht="72" customHeight="1" x14ac:dyDescent="0.25">
      <c r="A107" s="18">
        <v>2103</v>
      </c>
      <c r="B107" s="20">
        <v>1900</v>
      </c>
      <c r="C107" s="19">
        <v>4</v>
      </c>
      <c r="D107" s="32"/>
      <c r="E107" s="32"/>
      <c r="F107" s="32"/>
      <c r="G107" s="32"/>
      <c r="H107" s="31">
        <v>20</v>
      </c>
      <c r="I107" s="40" t="s">
        <v>150</v>
      </c>
      <c r="J107" s="33" t="s">
        <v>151</v>
      </c>
      <c r="K107" s="100">
        <f>SUM(K108:K109)</f>
        <v>5723407632</v>
      </c>
      <c r="L107" s="100">
        <f>SUM(L108:L109)</f>
        <v>5038083090.0299997</v>
      </c>
      <c r="M107" s="100">
        <f t="shared" ref="M107:O107" si="21">SUM(M108:M109)</f>
        <v>5038083090.0299997</v>
      </c>
      <c r="N107" s="100">
        <f t="shared" si="21"/>
        <v>3636566857.0299997</v>
      </c>
      <c r="O107" s="100">
        <f t="shared" si="21"/>
        <v>3634826055.0299997</v>
      </c>
      <c r="P107" s="75">
        <f t="shared" si="10"/>
        <v>0.88025935141535272</v>
      </c>
      <c r="Q107" s="76">
        <f t="shared" si="11"/>
        <v>0.6353849124248433</v>
      </c>
      <c r="R107" s="131"/>
      <c r="S107" s="132"/>
    </row>
    <row r="108" spans="1:19" s="44" customFormat="1" ht="96" x14ac:dyDescent="0.25">
      <c r="A108" s="12" t="s">
        <v>8</v>
      </c>
      <c r="B108" s="14" t="s">
        <v>152</v>
      </c>
      <c r="C108" s="13" t="s">
        <v>153</v>
      </c>
      <c r="D108" s="35" t="s">
        <v>154</v>
      </c>
      <c r="E108" s="35" t="s">
        <v>155</v>
      </c>
      <c r="F108" s="35">
        <v>2103018</v>
      </c>
      <c r="G108" s="92" t="s">
        <v>55</v>
      </c>
      <c r="H108" s="37">
        <v>20</v>
      </c>
      <c r="I108" s="38" t="s">
        <v>158</v>
      </c>
      <c r="J108" s="36" t="s">
        <v>244</v>
      </c>
      <c r="K108" s="101">
        <v>2382052895.7800002</v>
      </c>
      <c r="L108" s="101">
        <v>1945443776.03</v>
      </c>
      <c r="M108" s="101">
        <v>1945443776.03</v>
      </c>
      <c r="N108" s="101">
        <v>566199778.02999997</v>
      </c>
      <c r="O108" s="101">
        <v>565387345.02999997</v>
      </c>
      <c r="P108" s="75">
        <f t="shared" si="10"/>
        <v>0.81670888983049506</v>
      </c>
      <c r="Q108" s="76">
        <f t="shared" si="11"/>
        <v>0.23769404072977085</v>
      </c>
      <c r="R108" s="131"/>
      <c r="S108" s="132"/>
    </row>
    <row r="109" spans="1:19" s="44" customFormat="1" ht="144" x14ac:dyDescent="0.25">
      <c r="A109" s="12" t="s">
        <v>8</v>
      </c>
      <c r="B109" s="14" t="s">
        <v>152</v>
      </c>
      <c r="C109" s="13" t="s">
        <v>153</v>
      </c>
      <c r="D109" s="35" t="s">
        <v>154</v>
      </c>
      <c r="E109" s="35" t="s">
        <v>155</v>
      </c>
      <c r="F109" s="35">
        <v>2103012</v>
      </c>
      <c r="G109" s="92" t="s">
        <v>55</v>
      </c>
      <c r="H109" s="37">
        <v>20</v>
      </c>
      <c r="I109" s="38" t="s">
        <v>157</v>
      </c>
      <c r="J109" s="36" t="s">
        <v>245</v>
      </c>
      <c r="K109" s="101">
        <v>3341354736.2199998</v>
      </c>
      <c r="L109" s="101">
        <v>3092639314</v>
      </c>
      <c r="M109" s="101">
        <v>3092639314</v>
      </c>
      <c r="N109" s="101">
        <v>3070367079</v>
      </c>
      <c r="O109" s="101">
        <v>3069438710</v>
      </c>
      <c r="P109" s="75">
        <f t="shared" si="10"/>
        <v>0.92556449648283501</v>
      </c>
      <c r="Q109" s="76">
        <f t="shared" si="11"/>
        <v>0.91889886629440543</v>
      </c>
      <c r="R109" s="131"/>
      <c r="S109" s="132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20</v>
      </c>
      <c r="I110" s="40" t="s">
        <v>160</v>
      </c>
      <c r="J110" s="33" t="s">
        <v>161</v>
      </c>
      <c r="K110" s="100">
        <f>SUM(K112:K114)</f>
        <v>2379738257</v>
      </c>
      <c r="L110" s="100">
        <f t="shared" ref="L110:O110" si="22">SUM(L112:L114)</f>
        <v>1319311269</v>
      </c>
      <c r="M110" s="100">
        <f t="shared" si="22"/>
        <v>1319311269</v>
      </c>
      <c r="N110" s="100">
        <f t="shared" si="22"/>
        <v>1055828439</v>
      </c>
      <c r="O110" s="100">
        <f t="shared" si="22"/>
        <v>1055828439</v>
      </c>
      <c r="P110" s="75">
        <f t="shared" si="10"/>
        <v>0.55439343596685309</v>
      </c>
      <c r="Q110" s="76">
        <f t="shared" si="11"/>
        <v>0.44367418807269271</v>
      </c>
      <c r="R110" s="130"/>
      <c r="S110" s="127"/>
    </row>
    <row r="111" spans="1:19" s="28" customFormat="1" ht="72" x14ac:dyDescent="0.25">
      <c r="A111" s="18">
        <v>2103</v>
      </c>
      <c r="B111" s="20">
        <v>1900</v>
      </c>
      <c r="C111" s="19">
        <v>5</v>
      </c>
      <c r="D111" s="32"/>
      <c r="E111" s="32"/>
      <c r="F111" s="32"/>
      <c r="G111" s="32"/>
      <c r="H111" s="31">
        <v>21</v>
      </c>
      <c r="I111" s="40" t="s">
        <v>160</v>
      </c>
      <c r="J111" s="33" t="s">
        <v>161</v>
      </c>
      <c r="K111" s="100">
        <f>SUM(K115:K117)</f>
        <v>12120261744</v>
      </c>
      <c r="L111" s="100">
        <f>SUM(L115:L117)</f>
        <v>5464193279</v>
      </c>
      <c r="M111" s="100">
        <f>SUM(M115:M117)</f>
        <v>5464193279</v>
      </c>
      <c r="N111" s="100">
        <f>SUM(N115:N117)</f>
        <v>4265232003</v>
      </c>
      <c r="O111" s="100">
        <f>SUM(O115:O117)</f>
        <v>4249193174</v>
      </c>
      <c r="P111" s="75">
        <f t="shared" si="10"/>
        <v>0.45083129344999401</v>
      </c>
      <c r="Q111" s="76">
        <f t="shared" si="11"/>
        <v>0.35190923208497998</v>
      </c>
      <c r="R111" s="130"/>
      <c r="S111" s="127"/>
    </row>
    <row r="112" spans="1:19" s="28" customFormat="1" ht="156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2103012</v>
      </c>
      <c r="G112" s="35" t="s">
        <v>55</v>
      </c>
      <c r="H112" s="37" t="s">
        <v>5</v>
      </c>
      <c r="I112" s="38" t="s">
        <v>165</v>
      </c>
      <c r="J112" s="36" t="s">
        <v>246</v>
      </c>
      <c r="K112" s="101">
        <v>2604895</v>
      </c>
      <c r="L112" s="101">
        <v>30</v>
      </c>
      <c r="M112" s="101">
        <v>30</v>
      </c>
      <c r="N112" s="101">
        <v>30</v>
      </c>
      <c r="O112" s="101">
        <v>30</v>
      </c>
      <c r="P112" s="75">
        <f t="shared" si="10"/>
        <v>1.1516778987252846E-5</v>
      </c>
      <c r="Q112" s="76">
        <f t="shared" si="11"/>
        <v>1.1516778987252846E-5</v>
      </c>
      <c r="R112" s="130"/>
      <c r="S112" s="127"/>
    </row>
    <row r="113" spans="1:19" s="28" customFormat="1" ht="10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2103017</v>
      </c>
      <c r="G113" s="35" t="s">
        <v>55</v>
      </c>
      <c r="H113" s="37" t="s">
        <v>5</v>
      </c>
      <c r="I113" s="38" t="s">
        <v>168</v>
      </c>
      <c r="J113" s="36" t="s">
        <v>247</v>
      </c>
      <c r="K113" s="101">
        <v>2356018300</v>
      </c>
      <c r="L113" s="101">
        <v>1310530885</v>
      </c>
      <c r="M113" s="101">
        <v>1310530885</v>
      </c>
      <c r="N113" s="101">
        <v>1048424707</v>
      </c>
      <c r="O113" s="112">
        <v>1048424707</v>
      </c>
      <c r="P113" s="75">
        <f t="shared" si="10"/>
        <v>0.55624817727434461</v>
      </c>
      <c r="Q113" s="76">
        <f t="shared" si="11"/>
        <v>0.44499854139503076</v>
      </c>
      <c r="R113" s="130"/>
      <c r="S113" s="127"/>
    </row>
    <row r="114" spans="1:19" s="28" customFormat="1" ht="16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2103027</v>
      </c>
      <c r="G114" s="35" t="s">
        <v>55</v>
      </c>
      <c r="H114" s="37" t="s">
        <v>5</v>
      </c>
      <c r="I114" s="38" t="s">
        <v>167</v>
      </c>
      <c r="J114" s="36" t="s">
        <v>248</v>
      </c>
      <c r="K114" s="101">
        <v>21115062</v>
      </c>
      <c r="L114" s="101">
        <v>8780354</v>
      </c>
      <c r="M114" s="101">
        <v>8780354</v>
      </c>
      <c r="N114" s="101">
        <v>7403702</v>
      </c>
      <c r="O114" s="112">
        <v>7403702</v>
      </c>
      <c r="P114" s="75">
        <f t="shared" si="10"/>
        <v>0.41583368308366797</v>
      </c>
      <c r="Q114" s="76">
        <f t="shared" si="11"/>
        <v>0.35063605306960499</v>
      </c>
      <c r="R114" s="130"/>
      <c r="S114" s="127"/>
    </row>
    <row r="115" spans="1:19" s="28" customFormat="1" ht="168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>
        <v>2103027</v>
      </c>
      <c r="G115" s="35" t="s">
        <v>55</v>
      </c>
      <c r="H115" s="37">
        <v>21</v>
      </c>
      <c r="I115" s="38" t="s">
        <v>167</v>
      </c>
      <c r="J115" s="36" t="s">
        <v>248</v>
      </c>
      <c r="K115" s="101">
        <v>329640196</v>
      </c>
      <c r="L115" s="101">
        <v>50089000</v>
      </c>
      <c r="M115" s="101">
        <v>50089000</v>
      </c>
      <c r="N115" s="101" t="s">
        <v>25</v>
      </c>
      <c r="O115" s="112" t="s">
        <v>25</v>
      </c>
      <c r="P115" s="75">
        <f t="shared" si="10"/>
        <v>0.15195052244174737</v>
      </c>
      <c r="Q115" s="76">
        <f t="shared" si="11"/>
        <v>0</v>
      </c>
      <c r="R115" s="130"/>
      <c r="S115" s="127"/>
    </row>
    <row r="116" spans="1:19" s="28" customFormat="1" ht="108" x14ac:dyDescent="0.25">
      <c r="A116" s="12" t="s">
        <v>8</v>
      </c>
      <c r="B116" s="14" t="s">
        <v>152</v>
      </c>
      <c r="C116" s="13" t="s">
        <v>153</v>
      </c>
      <c r="D116" s="35" t="s">
        <v>120</v>
      </c>
      <c r="E116" s="35" t="s">
        <v>155</v>
      </c>
      <c r="F116" s="35">
        <v>2103018</v>
      </c>
      <c r="G116" s="35" t="s">
        <v>55</v>
      </c>
      <c r="H116" s="37">
        <v>21</v>
      </c>
      <c r="I116" s="38" t="s">
        <v>164</v>
      </c>
      <c r="J116" s="36" t="s">
        <v>249</v>
      </c>
      <c r="K116" s="101">
        <v>7329000000</v>
      </c>
      <c r="L116" s="101">
        <v>3384121446</v>
      </c>
      <c r="M116" s="101">
        <v>3384121446</v>
      </c>
      <c r="N116" s="101">
        <v>2819181666</v>
      </c>
      <c r="O116" s="112">
        <v>2819181666</v>
      </c>
      <c r="P116" s="75">
        <f t="shared" si="10"/>
        <v>0.46174395497339338</v>
      </c>
      <c r="Q116" s="76">
        <f t="shared" si="11"/>
        <v>0.38466116332378225</v>
      </c>
      <c r="R116" s="130"/>
      <c r="S116" s="127"/>
    </row>
    <row r="117" spans="1:19" s="28" customFormat="1" ht="156" x14ac:dyDescent="0.25">
      <c r="A117" s="12" t="s">
        <v>8</v>
      </c>
      <c r="B117" s="14" t="s">
        <v>152</v>
      </c>
      <c r="C117" s="13" t="s">
        <v>153</v>
      </c>
      <c r="D117" s="35" t="s">
        <v>120</v>
      </c>
      <c r="E117" s="35" t="s">
        <v>155</v>
      </c>
      <c r="F117" s="35" t="s">
        <v>162</v>
      </c>
      <c r="G117" s="35" t="s">
        <v>55</v>
      </c>
      <c r="H117" s="37" t="s">
        <v>163</v>
      </c>
      <c r="I117" s="38" t="s">
        <v>166</v>
      </c>
      <c r="J117" s="36" t="s">
        <v>250</v>
      </c>
      <c r="K117" s="101">
        <v>4461621548</v>
      </c>
      <c r="L117" s="101">
        <v>2029982833</v>
      </c>
      <c r="M117" s="101">
        <v>2029982833</v>
      </c>
      <c r="N117" s="101">
        <v>1446050337</v>
      </c>
      <c r="O117" s="112">
        <v>1430011508</v>
      </c>
      <c r="P117" s="75">
        <f t="shared" si="10"/>
        <v>0.4549876790670368</v>
      </c>
      <c r="Q117" s="76">
        <f t="shared" si="11"/>
        <v>0.32410869488655247</v>
      </c>
      <c r="R117" s="130"/>
      <c r="S117" s="127"/>
    </row>
    <row r="118" spans="1:19" s="44" customFormat="1" ht="60.75" customHeight="1" x14ac:dyDescent="0.25">
      <c r="A118" s="18">
        <v>2103</v>
      </c>
      <c r="B118" s="20">
        <v>1900</v>
      </c>
      <c r="C118" s="19">
        <v>6</v>
      </c>
      <c r="D118" s="32"/>
      <c r="E118" s="32"/>
      <c r="F118" s="32"/>
      <c r="G118" s="32"/>
      <c r="H118" s="31">
        <v>20</v>
      </c>
      <c r="I118" s="40" t="s">
        <v>169</v>
      </c>
      <c r="J118" s="33" t="s">
        <v>170</v>
      </c>
      <c r="K118" s="100">
        <f>SUM(K119:K120)</f>
        <v>0</v>
      </c>
      <c r="L118" s="100">
        <f t="shared" ref="L118:O118" si="23">SUM(L119:L120)</f>
        <v>0</v>
      </c>
      <c r="M118" s="100">
        <f t="shared" si="23"/>
        <v>0</v>
      </c>
      <c r="N118" s="100">
        <f t="shared" si="23"/>
        <v>0</v>
      </c>
      <c r="O118" s="100">
        <f t="shared" si="23"/>
        <v>0</v>
      </c>
      <c r="P118" s="75">
        <v>0</v>
      </c>
      <c r="Q118" s="76">
        <v>0</v>
      </c>
      <c r="R118" s="131"/>
      <c r="S118" s="132"/>
    </row>
    <row r="119" spans="1:19" s="28" customFormat="1" ht="96" x14ac:dyDescent="0.25">
      <c r="A119" s="12" t="s">
        <v>8</v>
      </c>
      <c r="B119" s="14" t="s">
        <v>152</v>
      </c>
      <c r="C119" s="13" t="s">
        <v>153</v>
      </c>
      <c r="D119" s="35" t="s">
        <v>103</v>
      </c>
      <c r="E119" s="35" t="s">
        <v>155</v>
      </c>
      <c r="F119" s="35" t="s">
        <v>156</v>
      </c>
      <c r="G119" s="35" t="s">
        <v>55</v>
      </c>
      <c r="H119" s="37">
        <v>20</v>
      </c>
      <c r="I119" s="38" t="s">
        <v>172</v>
      </c>
      <c r="J119" s="36" t="s">
        <v>251</v>
      </c>
      <c r="K119" s="101">
        <v>0</v>
      </c>
      <c r="L119" s="101">
        <v>0</v>
      </c>
      <c r="M119" s="101">
        <v>0</v>
      </c>
      <c r="N119" s="101">
        <v>0</v>
      </c>
      <c r="O119" s="101">
        <v>0</v>
      </c>
      <c r="P119" s="75">
        <v>0</v>
      </c>
      <c r="Q119" s="76">
        <v>0</v>
      </c>
      <c r="R119" s="130"/>
      <c r="S119" s="127"/>
    </row>
    <row r="120" spans="1:19" s="28" customFormat="1" ht="108" x14ac:dyDescent="0.25">
      <c r="A120" s="12" t="s">
        <v>8</v>
      </c>
      <c r="B120" s="14" t="s">
        <v>152</v>
      </c>
      <c r="C120" s="13" t="s">
        <v>153</v>
      </c>
      <c r="D120" s="35" t="s">
        <v>103</v>
      </c>
      <c r="E120" s="35" t="s">
        <v>155</v>
      </c>
      <c r="F120" s="35" t="s">
        <v>171</v>
      </c>
      <c r="G120" s="35" t="s">
        <v>55</v>
      </c>
      <c r="H120" s="37">
        <v>20</v>
      </c>
      <c r="I120" s="38" t="s">
        <v>173</v>
      </c>
      <c r="J120" s="36" t="s">
        <v>252</v>
      </c>
      <c r="K120" s="101">
        <v>0</v>
      </c>
      <c r="L120" s="101" t="s">
        <v>25</v>
      </c>
      <c r="M120" s="101" t="s">
        <v>25</v>
      </c>
      <c r="N120" s="101" t="s">
        <v>25</v>
      </c>
      <c r="O120" s="101" t="s">
        <v>25</v>
      </c>
      <c r="P120" s="75">
        <v>0</v>
      </c>
      <c r="Q120" s="76">
        <v>0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20</v>
      </c>
      <c r="I121" s="40" t="s">
        <v>181</v>
      </c>
      <c r="J121" s="33" t="s">
        <v>175</v>
      </c>
      <c r="K121" s="100">
        <f>K123+K124</f>
        <v>9481308768</v>
      </c>
      <c r="L121" s="100">
        <f t="shared" ref="L121:O121" si="24">L123+L124</f>
        <v>8317665773.3599997</v>
      </c>
      <c r="M121" s="100">
        <f t="shared" si="24"/>
        <v>8317665773.3599997</v>
      </c>
      <c r="N121" s="100">
        <f t="shared" si="24"/>
        <v>5954582851.3199997</v>
      </c>
      <c r="O121" s="100">
        <f t="shared" si="24"/>
        <v>5954556851.3199997</v>
      </c>
      <c r="P121" s="75">
        <f t="shared" si="10"/>
        <v>0.87726979227093971</v>
      </c>
      <c r="Q121" s="76">
        <f t="shared" si="11"/>
        <v>0.62803385028626879</v>
      </c>
      <c r="R121" s="130"/>
      <c r="S121" s="127"/>
    </row>
    <row r="122" spans="1:19" s="28" customFormat="1" ht="60" customHeight="1" x14ac:dyDescent="0.25">
      <c r="A122" s="18" t="s">
        <v>8</v>
      </c>
      <c r="B122" s="20">
        <v>2106</v>
      </c>
      <c r="C122" s="19">
        <v>1900</v>
      </c>
      <c r="D122" s="32">
        <v>2</v>
      </c>
      <c r="E122" s="32">
        <v>0</v>
      </c>
      <c r="F122" s="32"/>
      <c r="G122" s="32"/>
      <c r="H122" s="31">
        <v>21</v>
      </c>
      <c r="I122" s="40" t="s">
        <v>181</v>
      </c>
      <c r="J122" s="33" t="s">
        <v>175</v>
      </c>
      <c r="K122" s="100">
        <f>K125</f>
        <v>69623679247</v>
      </c>
      <c r="L122" s="100">
        <f t="shared" ref="L122:O122" si="25">L125</f>
        <v>66583010410.050003</v>
      </c>
      <c r="M122" s="100">
        <f t="shared" si="25"/>
        <v>66583010410.050003</v>
      </c>
      <c r="N122" s="100">
        <f t="shared" si="25"/>
        <v>53777668081.300003</v>
      </c>
      <c r="O122" s="100">
        <f t="shared" si="25"/>
        <v>53777668081.300003</v>
      </c>
      <c r="P122" s="75">
        <f t="shared" si="10"/>
        <v>0.95632708771159902</v>
      </c>
      <c r="Q122" s="76">
        <f t="shared" si="11"/>
        <v>0.77240485798683522</v>
      </c>
      <c r="R122" s="130"/>
      <c r="S122" s="127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5</v>
      </c>
      <c r="I123" s="38" t="s">
        <v>180</v>
      </c>
      <c r="J123" s="36" t="s">
        <v>253</v>
      </c>
      <c r="K123" s="101">
        <v>3638316050</v>
      </c>
      <c r="L123" s="101">
        <v>2549274326</v>
      </c>
      <c r="M123" s="101">
        <v>2549274326</v>
      </c>
      <c r="N123" s="101">
        <v>1847100291</v>
      </c>
      <c r="O123" s="101">
        <v>1847100291</v>
      </c>
      <c r="P123" s="75">
        <f t="shared" ref="P123:P130" si="26">+M123/K123</f>
        <v>0.70067423801733775</v>
      </c>
      <c r="Q123" s="76">
        <f t="shared" ref="Q123:Q130" si="27">+N123/K123</f>
        <v>0.50767999965258648</v>
      </c>
      <c r="R123" s="130"/>
      <c r="S123" s="127"/>
    </row>
    <row r="124" spans="1:19" s="28" customFormat="1" ht="120" x14ac:dyDescent="0.25">
      <c r="A124" s="12" t="s">
        <v>8</v>
      </c>
      <c r="B124" s="14" t="s">
        <v>176</v>
      </c>
      <c r="C124" s="13" t="s">
        <v>153</v>
      </c>
      <c r="D124" s="35" t="s">
        <v>102</v>
      </c>
      <c r="E124" s="35" t="s">
        <v>155</v>
      </c>
      <c r="F124" s="35" t="s">
        <v>177</v>
      </c>
      <c r="G124" s="35" t="s">
        <v>55</v>
      </c>
      <c r="H124" s="37" t="s">
        <v>5</v>
      </c>
      <c r="I124" s="38" t="s">
        <v>179</v>
      </c>
      <c r="J124" s="36" t="s">
        <v>254</v>
      </c>
      <c r="K124" s="101">
        <v>5842992718</v>
      </c>
      <c r="L124" s="101">
        <v>5768391447.3599997</v>
      </c>
      <c r="M124" s="101">
        <v>5768391447.3599997</v>
      </c>
      <c r="N124" s="101">
        <v>4107482560.3200002</v>
      </c>
      <c r="O124" s="101">
        <v>4107456560.3200002</v>
      </c>
      <c r="P124" s="75">
        <f t="shared" si="26"/>
        <v>0.98723235262467768</v>
      </c>
      <c r="Q124" s="76">
        <f t="shared" si="27"/>
        <v>0.70297581368986406</v>
      </c>
      <c r="R124" s="130"/>
      <c r="S124" s="127"/>
    </row>
    <row r="125" spans="1:19" s="28" customFormat="1" ht="96" x14ac:dyDescent="0.25">
      <c r="A125" s="12" t="s">
        <v>8</v>
      </c>
      <c r="B125" s="14" t="s">
        <v>176</v>
      </c>
      <c r="C125" s="13" t="s">
        <v>153</v>
      </c>
      <c r="D125" s="35" t="s">
        <v>102</v>
      </c>
      <c r="E125" s="35" t="s">
        <v>155</v>
      </c>
      <c r="F125" s="35" t="s">
        <v>178</v>
      </c>
      <c r="G125" s="35" t="s">
        <v>55</v>
      </c>
      <c r="H125" s="37" t="s">
        <v>163</v>
      </c>
      <c r="I125" s="38" t="s">
        <v>180</v>
      </c>
      <c r="J125" s="36" t="s">
        <v>253</v>
      </c>
      <c r="K125" s="101">
        <v>69623679247</v>
      </c>
      <c r="L125" s="101">
        <v>66583010410.050003</v>
      </c>
      <c r="M125" s="101">
        <v>66583010410.050003</v>
      </c>
      <c r="N125" s="101">
        <v>53777668081.300003</v>
      </c>
      <c r="O125" s="101">
        <v>53777668081.300003</v>
      </c>
      <c r="P125" s="75">
        <f t="shared" si="26"/>
        <v>0.95632708771159902</v>
      </c>
      <c r="Q125" s="76">
        <f t="shared" si="27"/>
        <v>0.77240485798683522</v>
      </c>
      <c r="R125" s="130"/>
      <c r="S125" s="127"/>
    </row>
    <row r="126" spans="1:19" s="28" customFormat="1" ht="97.5" customHeight="1" x14ac:dyDescent="0.25">
      <c r="A126" s="18" t="s">
        <v>8</v>
      </c>
      <c r="B126" s="20">
        <v>2199</v>
      </c>
      <c r="C126" s="19">
        <v>1900</v>
      </c>
      <c r="D126" s="32">
        <v>2</v>
      </c>
      <c r="E126" s="32">
        <v>0</v>
      </c>
      <c r="F126" s="32"/>
      <c r="G126" s="32"/>
      <c r="H126" s="31">
        <v>20</v>
      </c>
      <c r="I126" s="40" t="s">
        <v>182</v>
      </c>
      <c r="J126" s="33" t="s">
        <v>183</v>
      </c>
      <c r="K126" s="111">
        <f>SUM(K127:K129)</f>
        <v>9765608802</v>
      </c>
      <c r="L126" s="100">
        <f t="shared" ref="L126:O126" si="28">SUM(L127:L129)</f>
        <v>7385828618.8199997</v>
      </c>
      <c r="M126" s="100">
        <f t="shared" si="28"/>
        <v>7385828618.8199997</v>
      </c>
      <c r="N126" s="100">
        <f t="shared" si="28"/>
        <v>6654795083.8199997</v>
      </c>
      <c r="O126" s="100">
        <f t="shared" si="28"/>
        <v>6654795083.8199997</v>
      </c>
      <c r="P126" s="75">
        <f t="shared" si="26"/>
        <v>0.75631010503998275</v>
      </c>
      <c r="Q126" s="76">
        <f t="shared" si="27"/>
        <v>0.68145214689094402</v>
      </c>
      <c r="R126" s="130"/>
      <c r="S126" s="127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>
        <v>2199055</v>
      </c>
      <c r="G127" s="35" t="s">
        <v>55</v>
      </c>
      <c r="H127" s="37">
        <v>20</v>
      </c>
      <c r="I127" s="38" t="s">
        <v>187</v>
      </c>
      <c r="J127" s="36" t="s">
        <v>255</v>
      </c>
      <c r="K127" s="101">
        <v>2000000000</v>
      </c>
      <c r="L127" s="101">
        <v>580000000</v>
      </c>
      <c r="M127" s="101">
        <v>580000000</v>
      </c>
      <c r="N127" s="101" t="s">
        <v>25</v>
      </c>
      <c r="O127" s="101" t="s">
        <v>25</v>
      </c>
      <c r="P127" s="75">
        <f t="shared" si="26"/>
        <v>0.28999999999999998</v>
      </c>
      <c r="Q127" s="76">
        <f t="shared" si="27"/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184</v>
      </c>
      <c r="C128" s="13" t="s">
        <v>153</v>
      </c>
      <c r="D128" s="35" t="s">
        <v>102</v>
      </c>
      <c r="E128" s="35" t="s">
        <v>155</v>
      </c>
      <c r="F128" s="35" t="s">
        <v>185</v>
      </c>
      <c r="G128" s="35" t="s">
        <v>55</v>
      </c>
      <c r="H128" s="37">
        <v>20</v>
      </c>
      <c r="I128" s="38" t="s">
        <v>192</v>
      </c>
      <c r="J128" s="36" t="s">
        <v>256</v>
      </c>
      <c r="K128" s="101">
        <v>6685260860</v>
      </c>
      <c r="L128" s="101">
        <v>6555828618.8199997</v>
      </c>
      <c r="M128" s="101">
        <v>6555828618.8199997</v>
      </c>
      <c r="N128" s="101">
        <v>6555828618.8199997</v>
      </c>
      <c r="O128" s="101">
        <v>6555828618.8199997</v>
      </c>
      <c r="P128" s="75">
        <f t="shared" si="26"/>
        <v>0.98063916369300808</v>
      </c>
      <c r="Q128" s="76">
        <f t="shared" si="27"/>
        <v>0.98063916369300808</v>
      </c>
      <c r="R128" s="130"/>
      <c r="S128" s="127"/>
    </row>
    <row r="129" spans="1:19" s="28" customFormat="1" ht="144" x14ac:dyDescent="0.25">
      <c r="A129" s="12" t="s">
        <v>8</v>
      </c>
      <c r="B129" s="14" t="s">
        <v>184</v>
      </c>
      <c r="C129" s="13" t="s">
        <v>153</v>
      </c>
      <c r="D129" s="35" t="s">
        <v>102</v>
      </c>
      <c r="E129" s="35" t="s">
        <v>155</v>
      </c>
      <c r="F129" s="35" t="s">
        <v>186</v>
      </c>
      <c r="G129" s="35" t="s">
        <v>55</v>
      </c>
      <c r="H129" s="37">
        <v>20</v>
      </c>
      <c r="I129" s="38" t="s">
        <v>193</v>
      </c>
      <c r="J129" s="36" t="s">
        <v>257</v>
      </c>
      <c r="K129" s="101">
        <v>1080347942</v>
      </c>
      <c r="L129" s="101">
        <v>250000000</v>
      </c>
      <c r="M129" s="101">
        <v>250000000</v>
      </c>
      <c r="N129" s="101">
        <v>98966465</v>
      </c>
      <c r="O129" s="101">
        <v>98966465</v>
      </c>
      <c r="P129" s="75">
        <f t="shared" si="26"/>
        <v>0.23140692945384442</v>
      </c>
      <c r="Q129" s="76">
        <f t="shared" si="27"/>
        <v>9.1606103138205455E-2</v>
      </c>
      <c r="R129" s="130"/>
      <c r="S129" s="127"/>
    </row>
    <row r="130" spans="1:19" s="59" customFormat="1" ht="30" customHeight="1" thickBot="1" x14ac:dyDescent="0.3">
      <c r="A130" s="157" t="s">
        <v>24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02">
        <f>+K10+K104</f>
        <v>973785518364</v>
      </c>
      <c r="L130" s="102">
        <f>+L10+L104</f>
        <v>946263897497.59998</v>
      </c>
      <c r="M130" s="102">
        <f>+M10+M104</f>
        <v>946263897497.59998</v>
      </c>
      <c r="N130" s="102">
        <f>+N10+N104</f>
        <v>919633511013.30994</v>
      </c>
      <c r="O130" s="102">
        <f>+O10+O104</f>
        <v>919436917246.30994</v>
      </c>
      <c r="P130" s="77">
        <f t="shared" si="26"/>
        <v>0.97173749214032523</v>
      </c>
      <c r="Q130" s="78">
        <f t="shared" si="27"/>
        <v>0.94439021085293229</v>
      </c>
      <c r="R130" s="126"/>
      <c r="S130" s="133"/>
    </row>
    <row r="131" spans="1:19" x14ac:dyDescent="0.2">
      <c r="A131" s="60"/>
      <c r="B131" s="61"/>
      <c r="C131" s="62"/>
      <c r="D131" s="62"/>
      <c r="E131" s="62"/>
      <c r="F131" s="62"/>
      <c r="G131" s="62"/>
      <c r="H131" s="62"/>
      <c r="I131" s="62"/>
      <c r="J131" s="63"/>
      <c r="K131" s="103"/>
      <c r="L131" s="104"/>
      <c r="M131" s="105"/>
      <c r="N131" s="106"/>
      <c r="O131" s="105"/>
      <c r="P131" s="79"/>
      <c r="Q131" s="113"/>
      <c r="R131" s="134"/>
    </row>
    <row r="132" spans="1:19" ht="29.25" customHeight="1" x14ac:dyDescent="0.2">
      <c r="K132" s="107">
        <v>973785518364</v>
      </c>
      <c r="L132" s="107">
        <v>946263897497.59998</v>
      </c>
      <c r="M132" s="107">
        <v>946263897497.59998</v>
      </c>
      <c r="N132" s="107">
        <v>919633511013.31006</v>
      </c>
      <c r="O132" s="107">
        <v>919436917246.31006</v>
      </c>
      <c r="Q132" s="81"/>
    </row>
    <row r="133" spans="1:19" x14ac:dyDescent="0.2">
      <c r="K133" s="107"/>
      <c r="L133" s="107"/>
      <c r="M133" s="107"/>
      <c r="N133" s="107"/>
      <c r="O133" s="107"/>
      <c r="P133" s="81"/>
      <c r="Q133" s="81"/>
    </row>
    <row r="134" spans="1:19" x14ac:dyDescent="0.2">
      <c r="K134" s="116">
        <f>K132-K130</f>
        <v>0</v>
      </c>
      <c r="L134" s="116">
        <f t="shared" ref="L134:O134" si="29">L132-L130</f>
        <v>0</v>
      </c>
      <c r="M134" s="116">
        <f t="shared" si="29"/>
        <v>0</v>
      </c>
      <c r="N134" s="116">
        <f t="shared" si="29"/>
        <v>0</v>
      </c>
      <c r="O134" s="116">
        <f t="shared" si="29"/>
        <v>0</v>
      </c>
    </row>
    <row r="135" spans="1:19" x14ac:dyDescent="0.2">
      <c r="K135" s="107"/>
      <c r="L135" s="107"/>
      <c r="M135" s="107"/>
      <c r="N135" s="107"/>
      <c r="O135" s="107"/>
      <c r="P135" s="81"/>
      <c r="Q135" s="81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7"/>
      <c r="M137" s="107"/>
      <c r="N137" s="107"/>
      <c r="O137" s="107"/>
    </row>
    <row r="138" spans="1:19" x14ac:dyDescent="0.2">
      <c r="K138" s="107"/>
      <c r="L138" s="108"/>
      <c r="M138" s="108"/>
      <c r="N138" s="108"/>
      <c r="O138" s="107"/>
    </row>
    <row r="139" spans="1:19" x14ac:dyDescent="0.2">
      <c r="K139" s="107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  <row r="141" spans="1:19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108"/>
      <c r="L141" s="108"/>
      <c r="M141" s="108"/>
      <c r="N141" s="108"/>
      <c r="O141" s="108"/>
    </row>
  </sheetData>
  <autoFilter ref="A11:Q131" xr:uid="{00000000-0009-0000-0000-000000000000}"/>
  <mergeCells count="19">
    <mergeCell ref="A10:J10"/>
    <mergeCell ref="A104:J104"/>
    <mergeCell ref="A130:J130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96E1E8-9764-46F8-BCD2-B9DAA5DDC020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2021-01-27T13:18:58Z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