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DB95F9F-7689-470A-90D5-273A9FA2F4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0" i="4" l="1"/>
  <c r="K90" i="4"/>
  <c r="K123" i="4" l="1"/>
  <c r="Q127" i="4" l="1"/>
  <c r="P127" i="4"/>
  <c r="Q126" i="4"/>
  <c r="P126" i="4"/>
  <c r="Q125" i="4"/>
  <c r="P125" i="4"/>
  <c r="Q123" i="4"/>
  <c r="Q122" i="4"/>
  <c r="Q121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7" i="4"/>
  <c r="P107" i="4"/>
  <c r="Q106" i="4"/>
  <c r="P106" i="4"/>
  <c r="Q101" i="4"/>
  <c r="P101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6" i="4"/>
  <c r="P86" i="4"/>
  <c r="Q85" i="4"/>
  <c r="P85" i="4"/>
  <c r="Q82" i="4"/>
  <c r="P82" i="4"/>
  <c r="Q81" i="4"/>
  <c r="P81" i="4"/>
  <c r="Q80" i="4"/>
  <c r="P80" i="4"/>
  <c r="Q78" i="4"/>
  <c r="P78" i="4"/>
  <c r="Q77" i="4"/>
  <c r="P77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4" i="4" l="1"/>
  <c r="L84" i="4"/>
  <c r="M84" i="4"/>
  <c r="N84" i="4"/>
  <c r="K84" i="4"/>
  <c r="Q84" i="4" l="1"/>
  <c r="P84" i="4"/>
  <c r="O100" i="4"/>
  <c r="N100" i="4"/>
  <c r="M100" i="4"/>
  <c r="P100" i="4" s="1"/>
  <c r="L100" i="4"/>
  <c r="K100" i="4"/>
  <c r="Q100" i="4" l="1"/>
  <c r="O120" i="4"/>
  <c r="N120" i="4"/>
  <c r="M120" i="4"/>
  <c r="L120" i="4"/>
  <c r="K120" i="4"/>
  <c r="P120" i="4" l="1"/>
  <c r="Q120" i="4"/>
  <c r="O109" i="4"/>
  <c r="N109" i="4"/>
  <c r="M109" i="4"/>
  <c r="L109" i="4"/>
  <c r="O108" i="4"/>
  <c r="N108" i="4"/>
  <c r="Q108" i="4" s="1"/>
  <c r="M108" i="4"/>
  <c r="L108" i="4"/>
  <c r="K109" i="4"/>
  <c r="K108" i="4"/>
  <c r="O87" i="4"/>
  <c r="N87" i="4"/>
  <c r="M87" i="4"/>
  <c r="L87" i="4"/>
  <c r="K87" i="4"/>
  <c r="K83" i="4" s="1"/>
  <c r="P108" i="4" l="1"/>
  <c r="P109" i="4"/>
  <c r="Q109" i="4"/>
  <c r="P87" i="4"/>
  <c r="Q87" i="4"/>
  <c r="O37" i="4"/>
  <c r="O83" i="4" l="1"/>
  <c r="L105" i="4" l="1"/>
  <c r="O124" i="4"/>
  <c r="N124" i="4"/>
  <c r="M124" i="4"/>
  <c r="L124" i="4"/>
  <c r="K124" i="4"/>
  <c r="O119" i="4"/>
  <c r="N119" i="4"/>
  <c r="Q119" i="4" s="1"/>
  <c r="M119" i="4"/>
  <c r="L119" i="4"/>
  <c r="K119" i="4"/>
  <c r="O116" i="4"/>
  <c r="N116" i="4"/>
  <c r="M116" i="4"/>
  <c r="L116" i="4"/>
  <c r="K116" i="4"/>
  <c r="O103" i="4"/>
  <c r="N103" i="4"/>
  <c r="L103" i="4"/>
  <c r="K103" i="4"/>
  <c r="O105" i="4"/>
  <c r="N105" i="4"/>
  <c r="M105" i="4"/>
  <c r="K105" i="4"/>
  <c r="N83" i="4"/>
  <c r="M83" i="4"/>
  <c r="L83" i="4"/>
  <c r="O95" i="4"/>
  <c r="N95" i="4"/>
  <c r="M95" i="4"/>
  <c r="L95" i="4"/>
  <c r="K95" i="4"/>
  <c r="O79" i="4"/>
  <c r="N79" i="4"/>
  <c r="M79" i="4"/>
  <c r="L79" i="4"/>
  <c r="K79" i="4"/>
  <c r="O76" i="4"/>
  <c r="N76" i="4"/>
  <c r="Q76" i="4" s="1"/>
  <c r="M76" i="4"/>
  <c r="L76" i="4"/>
  <c r="K74" i="4"/>
  <c r="K72" i="4" s="1"/>
  <c r="K76" i="4"/>
  <c r="Q95" i="4" l="1"/>
  <c r="P95" i="4"/>
  <c r="Q124" i="4"/>
  <c r="O71" i="4"/>
  <c r="P105" i="4"/>
  <c r="P124" i="4"/>
  <c r="P119" i="4"/>
  <c r="Q103" i="4"/>
  <c r="Q105" i="4"/>
  <c r="P83" i="4"/>
  <c r="Q83" i="4"/>
  <c r="P79" i="4"/>
  <c r="Q79" i="4"/>
  <c r="M71" i="4"/>
  <c r="P76" i="4"/>
  <c r="N71" i="4"/>
  <c r="K71" i="4"/>
  <c r="L71" i="4"/>
  <c r="K104" i="4"/>
  <c r="K102" i="4" s="1"/>
  <c r="N94" i="4"/>
  <c r="O104" i="4"/>
  <c r="O102" i="4" s="1"/>
  <c r="N104" i="4"/>
  <c r="M104" i="4"/>
  <c r="L104" i="4"/>
  <c r="L102" i="4" s="1"/>
  <c r="M103" i="4"/>
  <c r="P103" i="4" s="1"/>
  <c r="L94" i="4"/>
  <c r="O94" i="4"/>
  <c r="M94" i="4"/>
  <c r="K94" i="4"/>
  <c r="O74" i="4"/>
  <c r="O72" i="4" s="1"/>
  <c r="N74" i="4"/>
  <c r="N72" i="4" s="1"/>
  <c r="M74" i="4"/>
  <c r="M72" i="4" s="1"/>
  <c r="L74" i="4"/>
  <c r="L72" i="4" s="1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Q104" i="4" l="1"/>
  <c r="P12" i="4"/>
  <c r="P104" i="4"/>
  <c r="Q20" i="4"/>
  <c r="Q12" i="4"/>
  <c r="P94" i="4"/>
  <c r="Q94" i="4"/>
  <c r="Q71" i="4"/>
  <c r="P71" i="4"/>
  <c r="P52" i="4"/>
  <c r="Q52" i="4"/>
  <c r="P41" i="4"/>
  <c r="Q41" i="4"/>
  <c r="Q37" i="4"/>
  <c r="P37" i="4"/>
  <c r="P20" i="4"/>
  <c r="M102" i="4"/>
  <c r="P102" i="4" s="1"/>
  <c r="N102" i="4"/>
  <c r="Q102" i="4" s="1"/>
  <c r="M36" i="4"/>
  <c r="N36" i="4"/>
  <c r="L36" i="4"/>
  <c r="O36" i="4"/>
  <c r="K36" i="4"/>
  <c r="Q36" i="4" l="1"/>
  <c r="P36" i="4"/>
  <c r="L28" i="4"/>
  <c r="L11" i="4" s="1"/>
  <c r="M28" i="4"/>
  <c r="N28" i="4"/>
  <c r="O28" i="4"/>
  <c r="O11" i="4" s="1"/>
  <c r="N11" i="4" l="1"/>
  <c r="M11" i="4"/>
  <c r="M10" i="4" s="1"/>
  <c r="L10" i="4"/>
  <c r="K28" i="4"/>
  <c r="K11" i="4" s="1"/>
  <c r="Q11" i="4" l="1"/>
  <c r="P28" i="4"/>
  <c r="Q28" i="4"/>
  <c r="P11" i="4"/>
  <c r="N10" i="4"/>
  <c r="N128" i="4" s="1"/>
  <c r="O10" i="4"/>
  <c r="O128" i="4" s="1"/>
  <c r="L128" i="4"/>
  <c r="M128" i="4"/>
  <c r="K10" i="4" l="1"/>
  <c r="L132" i="4" l="1"/>
  <c r="O132" i="4"/>
  <c r="K128" i="4" l="1"/>
  <c r="N132" i="4"/>
  <c r="M132" i="4"/>
  <c r="K132" i="4" l="1"/>
  <c r="Q128" i="4"/>
  <c r="P128" i="4"/>
  <c r="P10" i="4"/>
  <c r="Q10" i="4"/>
</calcChain>
</file>

<file path=xl/sharedStrings.xml><?xml version="1.0" encoding="utf-8"?>
<sst xmlns="http://schemas.openxmlformats.org/spreadsheetml/2006/main" count="943" uniqueCount="281">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</sst>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M128" activePane="bottomRight" state="frozen"/>
      <selection pane="topRight" activeCell="I1" sqref="I1"/>
      <selection pane="bottomLeft" activeCell="A10" sqref="A10"/>
      <selection pane="bottomRight" activeCell="Q131" sqref="Q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194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K11+K36+K71+K72+K83+K94</f>
        <v>888821445000</v>
      </c>
      <c r="L10" s="98">
        <f>L11+L36+L71+L72+L83+L94</f>
        <v>859370311895.55994</v>
      </c>
      <c r="M10" s="98">
        <f>M11+M36+M71+M72+M83+M94</f>
        <v>845574121567.40991</v>
      </c>
      <c r="N10" s="98">
        <f>N11+N36+N71+N72+N83+N94</f>
        <v>826843641664.66003</v>
      </c>
      <c r="O10" s="98">
        <f>O11+O36+O71+O72+O83+O94</f>
        <v>826696133524.66003</v>
      </c>
      <c r="P10" s="71">
        <f>+M10/K10</f>
        <v>0.95134306932413171</v>
      </c>
      <c r="Q10" s="72">
        <f>+N10/K10</f>
        <v>0.93026968050333214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21032677188.550003</v>
      </c>
      <c r="M11" s="99">
        <f t="shared" si="0"/>
        <v>17431765967</v>
      </c>
      <c r="N11" s="99">
        <f t="shared" si="0"/>
        <v>17430445767</v>
      </c>
      <c r="O11" s="99">
        <f t="shared" si="0"/>
        <v>17430445767</v>
      </c>
      <c r="P11" s="73">
        <f t="shared" ref="P11:P74" si="1">+M11/K11</f>
        <v>0.661808629231734</v>
      </c>
      <c r="Q11" s="74">
        <f t="shared" ref="Q11:Q74" si="2">+N11/K11</f>
        <v>0.66175850695760718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14205570882</v>
      </c>
      <c r="M12" s="100">
        <f t="shared" si="3"/>
        <v>11862558276</v>
      </c>
      <c r="N12" s="100">
        <f t="shared" si="3"/>
        <v>11862558276</v>
      </c>
      <c r="O12" s="100">
        <f t="shared" si="3"/>
        <v>11862558276</v>
      </c>
      <c r="P12" s="75">
        <f t="shared" si="1"/>
        <v>0.73503088081144785</v>
      </c>
      <c r="Q12" s="76">
        <f t="shared" si="2"/>
        <v>0.73503088081144785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10362048151</v>
      </c>
      <c r="M13" s="101">
        <v>9866223042</v>
      </c>
      <c r="N13" s="101">
        <v>9866223042</v>
      </c>
      <c r="O13" s="101">
        <v>9866223042</v>
      </c>
      <c r="P13" s="75">
        <f t="shared" si="1"/>
        <v>0.95214934056424139</v>
      </c>
      <c r="Q13" s="76">
        <f t="shared" si="2"/>
        <v>0.95214934056424139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1261452885</v>
      </c>
      <c r="M14" s="101">
        <v>910306609</v>
      </c>
      <c r="N14" s="101">
        <v>910306609</v>
      </c>
      <c r="O14" s="101">
        <v>910306609</v>
      </c>
      <c r="P14" s="75">
        <f t="shared" si="1"/>
        <v>0.31183074008139039</v>
      </c>
      <c r="Q14" s="76">
        <f t="shared" si="2"/>
        <v>0.31183074008139039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537200252</v>
      </c>
      <c r="N15" s="101">
        <v>537200252</v>
      </c>
      <c r="O15" s="101">
        <v>537200252</v>
      </c>
      <c r="P15" s="75">
        <f t="shared" si="1"/>
        <v>0.94323860669170734</v>
      </c>
      <c r="Q15" s="76">
        <f t="shared" si="2"/>
        <v>0.94323860669170734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291201461</v>
      </c>
      <c r="N16" s="101">
        <v>291201461</v>
      </c>
      <c r="O16" s="101">
        <v>291201461</v>
      </c>
      <c r="P16" s="75">
        <f t="shared" si="1"/>
        <v>0.75173813401636247</v>
      </c>
      <c r="Q16" s="76">
        <f t="shared" si="2"/>
        <v>0.75173813401636247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18824409</v>
      </c>
      <c r="N17" s="101">
        <v>18824409</v>
      </c>
      <c r="O17" s="101">
        <v>18824409</v>
      </c>
      <c r="P17" s="75">
        <f t="shared" si="1"/>
        <v>0.26342535416184404</v>
      </c>
      <c r="Q17" s="76">
        <f t="shared" si="2"/>
        <v>0.26342535416184404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1"/>
        <v>1.0129634267194331E-2</v>
      </c>
      <c r="Q18" s="76">
        <f t="shared" si="2"/>
        <v>1.0129634267194331E-2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226282745</v>
      </c>
      <c r="N19" s="101">
        <v>226282745</v>
      </c>
      <c r="O19" s="101">
        <v>226282745</v>
      </c>
      <c r="P19" s="75">
        <f t="shared" si="1"/>
        <v>0.3814240144835534</v>
      </c>
      <c r="Q19" s="76">
        <f t="shared" si="2"/>
        <v>0.3814240144835534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5048920385.5500011</v>
      </c>
      <c r="M20" s="100">
        <f t="shared" si="4"/>
        <v>4424647729</v>
      </c>
      <c r="N20" s="100">
        <f t="shared" si="4"/>
        <v>4423327529</v>
      </c>
      <c r="O20" s="111">
        <f t="shared" si="4"/>
        <v>4423327529</v>
      </c>
      <c r="P20" s="75">
        <f t="shared" si="1"/>
        <v>0.72299973005861096</v>
      </c>
      <c r="Q20" s="76">
        <f t="shared" si="2"/>
        <v>0.7227840057112539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1325802931</v>
      </c>
      <c r="N21" s="101">
        <v>1325802931</v>
      </c>
      <c r="O21" s="101">
        <v>1325802931</v>
      </c>
      <c r="P21" s="75">
        <f t="shared" si="1"/>
        <v>0.73181841772745992</v>
      </c>
      <c r="Q21" s="76">
        <f t="shared" si="2"/>
        <v>0.73181841772745992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962137049</v>
      </c>
      <c r="N22" s="101">
        <v>962137049</v>
      </c>
      <c r="O22" s="101">
        <v>962137049</v>
      </c>
      <c r="P22" s="75">
        <f t="shared" si="1"/>
        <v>0.74976233464790554</v>
      </c>
      <c r="Q22" s="76">
        <f t="shared" si="2"/>
        <v>0.74976233464790554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1421188088</v>
      </c>
      <c r="L23" s="101">
        <v>1264641823</v>
      </c>
      <c r="M23" s="101">
        <v>1006543943</v>
      </c>
      <c r="N23" s="101">
        <v>1006543943</v>
      </c>
      <c r="O23" s="101">
        <v>1006543943</v>
      </c>
      <c r="P23" s="75">
        <f t="shared" si="1"/>
        <v>0.708241190239979</v>
      </c>
      <c r="Q23" s="76">
        <f t="shared" si="2"/>
        <v>0.708241190239979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454657254</v>
      </c>
      <c r="N24" s="101">
        <v>454657254</v>
      </c>
      <c r="O24" s="101">
        <v>454657254</v>
      </c>
      <c r="P24" s="75">
        <f t="shared" si="1"/>
        <v>0.69414359999323227</v>
      </c>
      <c r="Q24" s="76">
        <f t="shared" si="2"/>
        <v>0.69414359999323227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130019326</v>
      </c>
      <c r="L25" s="101">
        <v>130019326</v>
      </c>
      <c r="M25" s="101">
        <v>105327258</v>
      </c>
      <c r="N25" s="101">
        <v>104007058</v>
      </c>
      <c r="O25" s="101">
        <v>104007058</v>
      </c>
      <c r="P25" s="75">
        <f t="shared" si="1"/>
        <v>0.81008924780920644</v>
      </c>
      <c r="Q25" s="76">
        <f t="shared" si="2"/>
        <v>0.7999353726845192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341651347</v>
      </c>
      <c r="N26" s="101">
        <v>341651347</v>
      </c>
      <c r="O26" s="101">
        <v>341651347</v>
      </c>
      <c r="P26" s="75">
        <f t="shared" si="1"/>
        <v>0.69548388844284548</v>
      </c>
      <c r="Q26" s="76">
        <f t="shared" si="2"/>
        <v>0.69548388844284548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228527947</v>
      </c>
      <c r="N27" s="101">
        <v>228527947</v>
      </c>
      <c r="O27" s="101">
        <v>228527947</v>
      </c>
      <c r="P27" s="75">
        <f t="shared" si="1"/>
        <v>0.69780570059767522</v>
      </c>
      <c r="Q27" s="76">
        <f t="shared" si="2"/>
        <v>0.69780570059767522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1778185921</v>
      </c>
      <c r="M28" s="100">
        <f>SUM(M29:M34)</f>
        <v>1144559962</v>
      </c>
      <c r="N28" s="100">
        <f>SUM(N29:N34)</f>
        <v>1144559962</v>
      </c>
      <c r="O28" s="100">
        <f>SUM(O29:O34)</f>
        <v>1144559962</v>
      </c>
      <c r="P28" s="75">
        <f t="shared" si="1"/>
        <v>0.35493180890691073</v>
      </c>
      <c r="Q28" s="76">
        <f t="shared" si="2"/>
        <v>0.35493180890691073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262586961</v>
      </c>
      <c r="N29" s="101">
        <v>262586961</v>
      </c>
      <c r="O29" s="101">
        <v>262586961</v>
      </c>
      <c r="P29" s="75">
        <f t="shared" si="1"/>
        <v>0.39892245633401441</v>
      </c>
      <c r="Q29" s="76">
        <f t="shared" si="2"/>
        <v>0.39892245633401441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27198713</v>
      </c>
      <c r="N31" s="101">
        <v>27198713</v>
      </c>
      <c r="O31" s="101">
        <v>27198713</v>
      </c>
      <c r="P31" s="75">
        <f t="shared" si="1"/>
        <v>0.62454704992952614</v>
      </c>
      <c r="Q31" s="76">
        <f t="shared" si="2"/>
        <v>0.62454704992952614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722676107</v>
      </c>
      <c r="N32" s="101">
        <v>722676107</v>
      </c>
      <c r="O32" s="101">
        <v>722676107</v>
      </c>
      <c r="P32" s="75">
        <f t="shared" si="1"/>
        <v>0.38764670917615041</v>
      </c>
      <c r="Q32" s="76">
        <f t="shared" si="2"/>
        <v>0.38764670917615041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44047180</v>
      </c>
      <c r="M33" s="101">
        <v>34238312</v>
      </c>
      <c r="N33" s="101">
        <v>34238312</v>
      </c>
      <c r="O33" s="101">
        <v>34238312</v>
      </c>
      <c r="P33" s="75">
        <f t="shared" si="1"/>
        <v>0.195098836849318</v>
      </c>
      <c r="Q33" s="76">
        <f t="shared" si="2"/>
        <v>0.195098836849318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32290694</v>
      </c>
      <c r="N34" s="101">
        <v>32290694</v>
      </c>
      <c r="O34" s="101">
        <v>32290694</v>
      </c>
      <c r="P34" s="75">
        <f t="shared" si="1"/>
        <v>0.70157983736342711</v>
      </c>
      <c r="Q34" s="76">
        <f t="shared" si="2"/>
        <v>0.70157983736342711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8335219398.1200008</v>
      </c>
      <c r="M36" s="100">
        <f>M37+M41+M52</f>
        <v>7621240854.46</v>
      </c>
      <c r="N36" s="100">
        <f>N37+N41+N52</f>
        <v>4970142992.6799994</v>
      </c>
      <c r="O36" s="100">
        <f>O37+O41+O52</f>
        <v>4942556694.6799994</v>
      </c>
      <c r="P36" s="75">
        <f t="shared" si="1"/>
        <v>0.7473861536660138</v>
      </c>
      <c r="Q36" s="76">
        <f t="shared" si="2"/>
        <v>0.48740305225957764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5">SUM(L38:L40)</f>
        <v>12642110</v>
      </c>
      <c r="M37" s="100">
        <f t="shared" si="5"/>
        <v>12609402</v>
      </c>
      <c r="N37" s="100">
        <f t="shared" si="5"/>
        <v>1839468</v>
      </c>
      <c r="O37" s="100">
        <f>SUM(O38:O40)</f>
        <v>1839468</v>
      </c>
      <c r="P37" s="75">
        <f t="shared" si="1"/>
        <v>1.664567915727154E-2</v>
      </c>
      <c r="Q37" s="76">
        <f t="shared" si="2"/>
        <v>2.4282828121482652E-3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737911115</v>
      </c>
      <c r="L38" s="101">
        <v>10800000</v>
      </c>
      <c r="M38" s="101">
        <v>10800000</v>
      </c>
      <c r="N38" s="101">
        <v>800000</v>
      </c>
      <c r="O38" s="101">
        <v>800000</v>
      </c>
      <c r="P38" s="75">
        <f t="shared" si="1"/>
        <v>1.4635909095907845E-2</v>
      </c>
      <c r="Q38" s="76">
        <f t="shared" si="2"/>
        <v>1.0841414145116922E-3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265</v>
      </c>
      <c r="J39" s="17" t="s">
        <v>264</v>
      </c>
      <c r="K39" s="101">
        <v>17574202</v>
      </c>
      <c r="L39" s="101">
        <v>769934</v>
      </c>
      <c r="M39" s="101">
        <v>769934</v>
      </c>
      <c r="N39" s="101" t="s">
        <v>25</v>
      </c>
      <c r="O39" s="101" t="s">
        <v>25</v>
      </c>
      <c r="P39" s="75">
        <f t="shared" si="1"/>
        <v>4.3810467183659323E-2</v>
      </c>
      <c r="Q39" s="76">
        <f t="shared" si="2"/>
        <v>0</v>
      </c>
      <c r="R39" s="117"/>
      <c r="S39" s="123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2032708</v>
      </c>
      <c r="L40" s="101">
        <v>1072176</v>
      </c>
      <c r="M40" s="101">
        <v>1039468</v>
      </c>
      <c r="N40" s="101">
        <v>1039468</v>
      </c>
      <c r="O40" s="101">
        <v>1039468</v>
      </c>
      <c r="P40" s="75">
        <f t="shared" si="1"/>
        <v>0.51137103804383122</v>
      </c>
      <c r="Q40" s="76">
        <f t="shared" si="2"/>
        <v>0.51137103804383122</v>
      </c>
      <c r="R40" s="124"/>
      <c r="S40" s="123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221003057.58000001</v>
      </c>
      <c r="M41" s="100">
        <f>SUM(M42:M51)</f>
        <v>195520201.36000001</v>
      </c>
      <c r="N41" s="100">
        <f>SUM(N42:N51)</f>
        <v>27260752.359999999</v>
      </c>
      <c r="O41" s="100">
        <f>SUM(O42:O51)</f>
        <v>27260752.359999999</v>
      </c>
      <c r="P41" s="75">
        <f t="shared" si="1"/>
        <v>0.77157420541375721</v>
      </c>
      <c r="Q41" s="76">
        <f t="shared" si="2"/>
        <v>0.10757810801565248</v>
      </c>
      <c r="R41" s="117"/>
      <c r="S41" s="123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267</v>
      </c>
      <c r="J42" s="17" t="s">
        <v>266</v>
      </c>
      <c r="K42" s="101">
        <v>40928293</v>
      </c>
      <c r="L42" s="101">
        <v>23892221</v>
      </c>
      <c r="M42" s="101">
        <v>17592726</v>
      </c>
      <c r="N42" s="101">
        <v>6242899</v>
      </c>
      <c r="O42" s="101">
        <v>6242899</v>
      </c>
      <c r="P42" s="75">
        <f t="shared" si="1"/>
        <v>0.42984265187898257</v>
      </c>
      <c r="Q42" s="76">
        <f t="shared" si="2"/>
        <v>0.15253260134743465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>
        <v>13357825</v>
      </c>
      <c r="N43" s="101" t="s">
        <v>25</v>
      </c>
      <c r="O43" s="101" t="s">
        <v>25</v>
      </c>
      <c r="P43" s="75">
        <f t="shared" si="1"/>
        <v>0.60087113511388379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269</v>
      </c>
      <c r="J44" s="17" t="s">
        <v>268</v>
      </c>
      <c r="K44" s="101">
        <v>2913600</v>
      </c>
      <c r="L44" s="101">
        <v>2913600</v>
      </c>
      <c r="M44" s="101">
        <v>2913600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77446029.219999999</v>
      </c>
      <c r="M45" s="101">
        <v>76964608</v>
      </c>
      <c r="N45" s="101">
        <v>5729572</v>
      </c>
      <c r="O45" s="101">
        <v>5729572</v>
      </c>
      <c r="P45" s="75">
        <f t="shared" si="1"/>
        <v>0.95485376544496081</v>
      </c>
      <c r="Q45" s="76">
        <f t="shared" si="2"/>
        <v>7.1083365988013805E-2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10903346.279999999</v>
      </c>
      <c r="O46" s="101">
        <v>10903346.279999999</v>
      </c>
      <c r="P46" s="75">
        <f t="shared" si="1"/>
        <v>0.99842398226301077</v>
      </c>
      <c r="Q46" s="76">
        <f t="shared" si="2"/>
        <v>0.2126407794539715</v>
      </c>
      <c r="R46" s="117"/>
      <c r="S46" s="123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273</v>
      </c>
      <c r="J47" s="17" t="s">
        <v>270</v>
      </c>
      <c r="K47" s="101">
        <v>19829000</v>
      </c>
      <c r="L47" s="101">
        <v>19829000</v>
      </c>
      <c r="M47" s="101">
        <v>10000000</v>
      </c>
      <c r="N47" s="101">
        <v>1971641</v>
      </c>
      <c r="O47" s="101">
        <v>1971641</v>
      </c>
      <c r="P47" s="75">
        <f t="shared" si="1"/>
        <v>0.50431186645821779</v>
      </c>
      <c r="Q47" s="76">
        <f t="shared" si="2"/>
        <v>9.9432195269554699E-2</v>
      </c>
      <c r="R47" s="117"/>
      <c r="S47" s="123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274</v>
      </c>
      <c r="J48" s="17" t="s">
        <v>271</v>
      </c>
      <c r="K48" s="101">
        <v>10142848</v>
      </c>
      <c r="L48" s="101">
        <v>10142848</v>
      </c>
      <c r="M48" s="101">
        <v>10142848</v>
      </c>
      <c r="N48" s="101" t="s">
        <v>25</v>
      </c>
      <c r="O48" s="101" t="s">
        <v>25</v>
      </c>
      <c r="P48" s="75">
        <f t="shared" si="1"/>
        <v>1</v>
      </c>
      <c r="Q48" s="76">
        <f t="shared" si="2"/>
        <v>0</v>
      </c>
      <c r="R48" s="117"/>
      <c r="S48" s="123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275</v>
      </c>
      <c r="J49" s="17" t="s">
        <v>272</v>
      </c>
      <c r="K49" s="101">
        <v>1799400</v>
      </c>
      <c r="L49" s="101">
        <v>1799400</v>
      </c>
      <c r="M49" s="101">
        <v>1799400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5239319.08</v>
      </c>
      <c r="M50" s="101">
        <v>5239319.08</v>
      </c>
      <c r="N50" s="101">
        <v>2413294.08</v>
      </c>
      <c r="O50" s="101">
        <v>2413294.08</v>
      </c>
      <c r="P50" s="75">
        <f t="shared" si="1"/>
        <v>0.32517879275710371</v>
      </c>
      <c r="Q50" s="76">
        <f t="shared" si="2"/>
        <v>0.14978130621933131</v>
      </c>
      <c r="R50" s="117"/>
      <c r="S50" s="123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6314792</v>
      </c>
      <c r="M51" s="101">
        <v>6314792</v>
      </c>
      <c r="N51" s="101" t="s">
        <v>25</v>
      </c>
      <c r="O51" s="101" t="s">
        <v>25</v>
      </c>
      <c r="P51" s="75">
        <f t="shared" si="1"/>
        <v>0.83431878236972834</v>
      </c>
      <c r="Q51" s="76">
        <f t="shared" si="2"/>
        <v>0</v>
      </c>
      <c r="R51" s="124"/>
      <c r="S51" s="123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6">SUM(L53:L70)</f>
        <v>8101574230.5400009</v>
      </c>
      <c r="M52" s="100">
        <f t="shared" si="6"/>
        <v>7413111251.1000004</v>
      </c>
      <c r="N52" s="100">
        <f t="shared" si="6"/>
        <v>4941042772.3199997</v>
      </c>
      <c r="O52" s="100">
        <f t="shared" si="6"/>
        <v>4913456474.3199997</v>
      </c>
      <c r="P52" s="75">
        <f t="shared" si="1"/>
        <v>0.8069772263833922</v>
      </c>
      <c r="Q52" s="76">
        <f t="shared" si="2"/>
        <v>0.53787254187731781</v>
      </c>
      <c r="R52" s="124"/>
      <c r="S52" s="123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132364818.22</v>
      </c>
      <c r="M53" s="101">
        <v>128046589</v>
      </c>
      <c r="N53" s="101">
        <v>42783234.100000001</v>
      </c>
      <c r="O53" s="101">
        <v>42783234.100000001</v>
      </c>
      <c r="P53" s="75">
        <f t="shared" si="1"/>
        <v>0.41402546840833299</v>
      </c>
      <c r="Q53" s="76">
        <f t="shared" si="2"/>
        <v>0.13833518469028383</v>
      </c>
      <c r="R53" s="124"/>
      <c r="S53" s="123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158499976</v>
      </c>
      <c r="M54" s="101">
        <v>113080967</v>
      </c>
      <c r="N54" s="101">
        <v>40768407</v>
      </c>
      <c r="O54" s="101">
        <v>40768407</v>
      </c>
      <c r="P54" s="75">
        <f t="shared" si="1"/>
        <v>0.56936596813004769</v>
      </c>
      <c r="Q54" s="76">
        <f t="shared" si="2"/>
        <v>0.20527011871657247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74455200</v>
      </c>
      <c r="M55" s="101">
        <v>6496630</v>
      </c>
      <c r="N55" s="101">
        <v>6496630</v>
      </c>
      <c r="O55" s="101">
        <v>6496630</v>
      </c>
      <c r="P55" s="75">
        <f t="shared" si="1"/>
        <v>8.7203087248322153E-2</v>
      </c>
      <c r="Q55" s="76">
        <f t="shared" si="2"/>
        <v>8.7203087248322153E-2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 t="s">
        <v>5</v>
      </c>
      <c r="I56" s="30" t="s">
        <v>259</v>
      </c>
      <c r="J56" s="17" t="s">
        <v>260</v>
      </c>
      <c r="K56" s="101">
        <v>5000000</v>
      </c>
      <c r="L56" s="101" t="s">
        <v>25</v>
      </c>
      <c r="M56" s="101" t="s">
        <v>25</v>
      </c>
      <c r="N56" s="101" t="s">
        <v>25</v>
      </c>
      <c r="O56" s="101" t="s">
        <v>25</v>
      </c>
      <c r="P56" s="75">
        <f t="shared" si="1"/>
        <v>0</v>
      </c>
      <c r="Q56" s="76">
        <f t="shared" si="2"/>
        <v>0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>
        <v>13613700</v>
      </c>
      <c r="O57" s="101">
        <v>13613700</v>
      </c>
      <c r="P57" s="75">
        <f t="shared" si="1"/>
        <v>0.9987584520687951</v>
      </c>
      <c r="Q57" s="76">
        <f t="shared" si="2"/>
        <v>0.35422951002921715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340649693</v>
      </c>
      <c r="N58" s="101">
        <v>246347913</v>
      </c>
      <c r="O58" s="101">
        <v>246347913</v>
      </c>
      <c r="P58" s="75">
        <f t="shared" si="1"/>
        <v>0.99312167650868188</v>
      </c>
      <c r="Q58" s="76">
        <f t="shared" si="2"/>
        <v>0.71819660310973743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1088393319</v>
      </c>
      <c r="L59" s="101">
        <v>814696714</v>
      </c>
      <c r="M59" s="101">
        <v>814066502</v>
      </c>
      <c r="N59" s="101">
        <v>812456673</v>
      </c>
      <c r="O59" s="101">
        <v>812456673</v>
      </c>
      <c r="P59" s="75">
        <f t="shared" si="1"/>
        <v>0.74795249822734344</v>
      </c>
      <c r="Q59" s="76">
        <f t="shared" si="2"/>
        <v>0.74647341068435946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388972235</v>
      </c>
      <c r="O60" s="101">
        <v>388972235</v>
      </c>
      <c r="P60" s="75">
        <f t="shared" si="1"/>
        <v>1</v>
      </c>
      <c r="Q60" s="76">
        <f t="shared" si="2"/>
        <v>0.83745968299190821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1767721630</v>
      </c>
      <c r="L61" s="101">
        <v>1675863693</v>
      </c>
      <c r="M61" s="101">
        <v>1675863693</v>
      </c>
      <c r="N61" s="101">
        <v>1289009738</v>
      </c>
      <c r="O61" s="101">
        <v>1265723440</v>
      </c>
      <c r="P61" s="75">
        <f t="shared" si="1"/>
        <v>0.94803597159129627</v>
      </c>
      <c r="Q61" s="76">
        <f t="shared" si="2"/>
        <v>0.72919271684196119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1490773571</v>
      </c>
      <c r="L62" s="101">
        <v>1020539669.22</v>
      </c>
      <c r="M62" s="101">
        <v>922732816</v>
      </c>
      <c r="N62" s="101">
        <v>676469999</v>
      </c>
      <c r="O62" s="101">
        <v>672169999</v>
      </c>
      <c r="P62" s="75">
        <f t="shared" si="1"/>
        <v>0.61896241920967088</v>
      </c>
      <c r="Q62" s="76">
        <f t="shared" si="2"/>
        <v>0.4537711240387961</v>
      </c>
      <c r="R62" s="124"/>
      <c r="S62" s="123"/>
    </row>
    <row r="63" spans="1:19" s="25" customFormat="1" ht="60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518713702</v>
      </c>
      <c r="O63" s="101">
        <v>518713702</v>
      </c>
      <c r="P63" s="75">
        <f t="shared" si="1"/>
        <v>0.99961725611045282</v>
      </c>
      <c r="Q63" s="76">
        <f t="shared" si="2"/>
        <v>0.49633624966220102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978000000</v>
      </c>
      <c r="L64" s="101">
        <v>974056035.10000002</v>
      </c>
      <c r="M64" s="101">
        <v>908211637.10000002</v>
      </c>
      <c r="N64" s="101">
        <v>361213623.22000003</v>
      </c>
      <c r="O64" s="101">
        <v>361213623.22000003</v>
      </c>
      <c r="P64" s="75">
        <f t="shared" si="1"/>
        <v>0.92864175572597141</v>
      </c>
      <c r="Q64" s="76">
        <f t="shared" si="2"/>
        <v>0.36933908304703478</v>
      </c>
      <c r="R64" s="124"/>
      <c r="S64" s="123"/>
    </row>
    <row r="65" spans="1:19" s="25" customFormat="1" ht="72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68327614</v>
      </c>
      <c r="M65" s="101">
        <v>68327614</v>
      </c>
      <c r="N65" s="101">
        <v>30980224</v>
      </c>
      <c r="O65" s="101">
        <v>30980224</v>
      </c>
      <c r="P65" s="75">
        <f t="shared" si="1"/>
        <v>0.86490650632911392</v>
      </c>
      <c r="Q65" s="76">
        <f t="shared" si="2"/>
        <v>0.39215473417721519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518241670</v>
      </c>
      <c r="M66" s="101">
        <v>382340325</v>
      </c>
      <c r="N66" s="101">
        <v>279007488</v>
      </c>
      <c r="O66" s="101">
        <v>279007488</v>
      </c>
      <c r="P66" s="75">
        <f t="shared" si="1"/>
        <v>0.73776453560748989</v>
      </c>
      <c r="Q66" s="76">
        <f t="shared" si="2"/>
        <v>0.53837331915050368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276</v>
      </c>
      <c r="J67" s="17" t="s">
        <v>277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96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7804388</v>
      </c>
      <c r="O68" s="101">
        <v>7804388</v>
      </c>
      <c r="P68" s="75">
        <f t="shared" si="1"/>
        <v>1</v>
      </c>
      <c r="Q68" s="76">
        <f t="shared" si="2"/>
        <v>0.32622154993345059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>
        <v>460000000</v>
      </c>
      <c r="M69" s="101">
        <v>460000000</v>
      </c>
      <c r="N69" s="101">
        <v>204569849</v>
      </c>
      <c r="O69" s="101">
        <v>204569849</v>
      </c>
      <c r="P69" s="75">
        <f t="shared" si="1"/>
        <v>1</v>
      </c>
      <c r="Q69" s="76">
        <f t="shared" si="2"/>
        <v>0.44471706304347824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21834969</v>
      </c>
      <c r="N70" s="101">
        <v>21834969</v>
      </c>
      <c r="O70" s="101">
        <v>21834969</v>
      </c>
      <c r="P70" s="75">
        <f t="shared" si="1"/>
        <v>7.7472064805752736E-2</v>
      </c>
      <c r="Q70" s="76">
        <f t="shared" si="2"/>
        <v>7.7472064805752736E-2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7">L73+L76+L79</f>
        <v>262460322.30000001</v>
      </c>
      <c r="M71" s="100">
        <f t="shared" si="7"/>
        <v>231159867</v>
      </c>
      <c r="N71" s="100">
        <f t="shared" si="7"/>
        <v>231159867</v>
      </c>
      <c r="O71" s="100">
        <f t="shared" si="7"/>
        <v>231159867</v>
      </c>
      <c r="P71" s="75">
        <f t="shared" si="1"/>
        <v>4.8099924341830101E-2</v>
      </c>
      <c r="Q71" s="76">
        <f t="shared" si="2"/>
        <v>4.8099924341830101E-2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8">L74</f>
        <v>773575800000</v>
      </c>
      <c r="M72" s="100">
        <f t="shared" si="8"/>
        <v>773575800000</v>
      </c>
      <c r="N72" s="100">
        <f t="shared" si="8"/>
        <v>773575800000</v>
      </c>
      <c r="O72" s="100">
        <f t="shared" si="8"/>
        <v>773575800000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9">SUM(L75)</f>
        <v>773575800000</v>
      </c>
      <c r="M74" s="100">
        <f t="shared" si="9"/>
        <v>773575800000</v>
      </c>
      <c r="N74" s="100">
        <f t="shared" si="9"/>
        <v>773575800000</v>
      </c>
      <c r="O74" s="100">
        <f t="shared" si="9"/>
        <v>773575800000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ref="P75:P128" si="10">+M75/K75</f>
        <v>1</v>
      </c>
      <c r="Q75" s="76">
        <f t="shared" ref="Q75:Q128" si="11">+N75/K75</f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12">SUM(L77:L78)</f>
        <v>71705218</v>
      </c>
      <c r="M76" s="100">
        <f t="shared" si="12"/>
        <v>41817160</v>
      </c>
      <c r="N76" s="100">
        <f t="shared" si="12"/>
        <v>41817160</v>
      </c>
      <c r="O76" s="100">
        <f t="shared" si="12"/>
        <v>41817160</v>
      </c>
      <c r="P76" s="75">
        <f t="shared" si="10"/>
        <v>0.44462690058479531</v>
      </c>
      <c r="Q76" s="76">
        <f t="shared" si="11"/>
        <v>0.44462690058479531</v>
      </c>
      <c r="R76" s="117"/>
      <c r="S76" s="123"/>
    </row>
    <row r="77" spans="1:19" s="27" customFormat="1" ht="30" customHeight="1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40547101</v>
      </c>
      <c r="N77" s="101">
        <v>40547101</v>
      </c>
      <c r="O77" s="101">
        <v>40547101</v>
      </c>
      <c r="P77" s="75">
        <f t="shared" si="10"/>
        <v>0.82144940940148903</v>
      </c>
      <c r="Q77" s="76">
        <f t="shared" si="11"/>
        <v>0.82144940940148903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10"/>
        <v>2.8419588072060849E-2</v>
      </c>
      <c r="Q78" s="76">
        <f t="shared" si="11"/>
        <v>2.8419588072060849E-2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13">SUM(L80:L82)</f>
        <v>190755104.30000001</v>
      </c>
      <c r="M79" s="100">
        <f t="shared" si="13"/>
        <v>189342707</v>
      </c>
      <c r="N79" s="100">
        <f t="shared" si="13"/>
        <v>189342707</v>
      </c>
      <c r="O79" s="100">
        <f t="shared" si="13"/>
        <v>189342707</v>
      </c>
      <c r="P79" s="75">
        <f t="shared" si="10"/>
        <v>4.4670374202814847E-2</v>
      </c>
      <c r="Q79" s="76">
        <f t="shared" si="11"/>
        <v>4.4670374202814847E-2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189342707</v>
      </c>
      <c r="M81" s="101">
        <v>189342707</v>
      </c>
      <c r="N81" s="101">
        <v>189342707</v>
      </c>
      <c r="O81" s="101">
        <v>189342707</v>
      </c>
      <c r="P81" s="75">
        <f t="shared" si="10"/>
        <v>0.22576706165997348</v>
      </c>
      <c r="Q81" s="76">
        <f t="shared" si="11"/>
        <v>0.22576706165997348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 t="s">
        <v>25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53546288876.099998</v>
      </c>
      <c r="M83" s="100">
        <f>+M87+M84</f>
        <v>44106290308.949997</v>
      </c>
      <c r="N83" s="100">
        <f>+N87+N84</f>
        <v>28028228467.98</v>
      </c>
      <c r="O83" s="100">
        <f>+O87+O84</f>
        <v>27908306625.98</v>
      </c>
      <c r="P83" s="75">
        <f t="shared" si="10"/>
        <v>0.62594954511666345</v>
      </c>
      <c r="Q83" s="76">
        <f t="shared" si="11"/>
        <v>0.39777221654930106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14">SUM(L85:L86)</f>
        <v>2848571760.54</v>
      </c>
      <c r="M84" s="100">
        <f t="shared" si="14"/>
        <v>2612560936.3899999</v>
      </c>
      <c r="N84" s="100">
        <f t="shared" si="14"/>
        <v>2612560934.6999998</v>
      </c>
      <c r="O84" s="100">
        <f t="shared" si="14"/>
        <v>2612560934.6999998</v>
      </c>
      <c r="P84" s="75">
        <f t="shared" si="10"/>
        <v>0.71109249468292135</v>
      </c>
      <c r="Q84" s="76">
        <f t="shared" si="11"/>
        <v>0.71109249422293352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279</v>
      </c>
      <c r="J85" s="17" t="s">
        <v>278</v>
      </c>
      <c r="K85" s="101">
        <v>15000000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2848571760.54</v>
      </c>
      <c r="M86" s="101">
        <v>2612560936.3899999</v>
      </c>
      <c r="N86" s="101">
        <v>2612560934.6999998</v>
      </c>
      <c r="O86" s="101">
        <v>2612560934.6999998</v>
      </c>
      <c r="P86" s="75">
        <f t="shared" si="10"/>
        <v>0.71400759669692071</v>
      </c>
      <c r="Q86" s="76">
        <f t="shared" si="11"/>
        <v>0.71400759623504717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15">SUM(L88:L93)</f>
        <v>50697717115.559998</v>
      </c>
      <c r="M87" s="100">
        <f t="shared" si="15"/>
        <v>41493729372.559998</v>
      </c>
      <c r="N87" s="100">
        <f t="shared" si="15"/>
        <v>25415667533.279999</v>
      </c>
      <c r="O87" s="100">
        <f t="shared" si="15"/>
        <v>25295745691.279999</v>
      </c>
      <c r="P87" s="75">
        <f t="shared" si="10"/>
        <v>0.62126589902571083</v>
      </c>
      <c r="Q87" s="76">
        <f t="shared" si="11"/>
        <v>0.38053671670793943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>
        <v>20</v>
      </c>
      <c r="I88" s="42" t="s">
        <v>263</v>
      </c>
      <c r="J88" s="36" t="s">
        <v>222</v>
      </c>
      <c r="K88" s="101">
        <v>408000000</v>
      </c>
      <c r="L88" s="101">
        <v>294643218</v>
      </c>
      <c r="M88" s="101">
        <v>294643218</v>
      </c>
      <c r="N88" s="101">
        <v>294643217</v>
      </c>
      <c r="O88" s="101">
        <v>294643217</v>
      </c>
      <c r="P88" s="114">
        <f t="shared" si="10"/>
        <v>0.72216475000000002</v>
      </c>
      <c r="Q88" s="115">
        <f t="shared" si="11"/>
        <v>0.7221647475490196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12217930649</v>
      </c>
      <c r="L89" s="101">
        <v>10803364733</v>
      </c>
      <c r="M89" s="101">
        <v>9586829176</v>
      </c>
      <c r="N89" s="101">
        <v>6773847917</v>
      </c>
      <c r="O89" s="101">
        <v>6717113856</v>
      </c>
      <c r="P89" s="114">
        <f t="shared" si="10"/>
        <v>0.78465244658960742</v>
      </c>
      <c r="Q89" s="115">
        <f t="shared" si="11"/>
        <v>0.5544185927716343</v>
      </c>
      <c r="R89" s="117"/>
      <c r="S89" s="123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49916497736+2700000000</f>
        <v>52616497736</v>
      </c>
      <c r="L90" s="101">
        <f>36279242806.56+2700000000</f>
        <v>38979242806.559998</v>
      </c>
      <c r="M90" s="101">
        <v>31276898263.560001</v>
      </c>
      <c r="N90" s="101">
        <v>18189961701.279999</v>
      </c>
      <c r="O90" s="101">
        <v>18126773920.279999</v>
      </c>
      <c r="P90" s="114">
        <f t="shared" si="10"/>
        <v>0.59443139717299109</v>
      </c>
      <c r="Q90" s="115">
        <f t="shared" si="11"/>
        <v>0.34570833263260886</v>
      </c>
      <c r="R90" s="117"/>
      <c r="S90" s="123"/>
    </row>
    <row r="91" spans="1:19" s="27" customFormat="1" ht="60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44000000</v>
      </c>
      <c r="L91" s="101">
        <v>42933997</v>
      </c>
      <c r="M91" s="101">
        <v>35083104</v>
      </c>
      <c r="N91" s="101">
        <v>24593730</v>
      </c>
      <c r="O91" s="101">
        <v>24593730</v>
      </c>
      <c r="P91" s="114">
        <f t="shared" si="10"/>
        <v>0.79734327272727268</v>
      </c>
      <c r="Q91" s="115">
        <f t="shared" si="11"/>
        <v>0.55894840909090904</v>
      </c>
      <c r="R91" s="117"/>
      <c r="S91" s="123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 t="s">
        <v>25</v>
      </c>
      <c r="M92" s="101" t="s">
        <v>25</v>
      </c>
      <c r="N92" s="101" t="s">
        <v>25</v>
      </c>
      <c r="O92" s="101" t="s">
        <v>25</v>
      </c>
      <c r="P92" s="114">
        <f t="shared" si="10"/>
        <v>0</v>
      </c>
      <c r="Q92" s="115">
        <f t="shared" si="11"/>
        <v>0</v>
      </c>
      <c r="R92" s="117"/>
      <c r="S92" s="123"/>
    </row>
    <row r="93" spans="1:19" s="27" customFormat="1" ht="72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1026375615</v>
      </c>
      <c r="L93" s="101">
        <v>577532361</v>
      </c>
      <c r="M93" s="101">
        <v>300275611</v>
      </c>
      <c r="N93" s="101">
        <v>132620968</v>
      </c>
      <c r="O93" s="101">
        <v>132620968</v>
      </c>
      <c r="P93" s="114">
        <f t="shared" si="10"/>
        <v>0.29255918263412756</v>
      </c>
      <c r="Q93" s="115">
        <f t="shared" si="11"/>
        <v>0.12921289834034103</v>
      </c>
      <c r="R93" s="117"/>
      <c r="S93" s="123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16">L95+L100</f>
        <v>2617866110.4899998</v>
      </c>
      <c r="M94" s="100">
        <f t="shared" si="16"/>
        <v>2607864570</v>
      </c>
      <c r="N94" s="100">
        <f t="shared" si="16"/>
        <v>2607864570</v>
      </c>
      <c r="O94" s="100">
        <f t="shared" si="16"/>
        <v>2607864570</v>
      </c>
      <c r="P94" s="75">
        <f t="shared" si="10"/>
        <v>0.75809421553958733</v>
      </c>
      <c r="Q94" s="76">
        <f t="shared" si="11"/>
        <v>0.75809421553958733</v>
      </c>
      <c r="R94" s="117"/>
      <c r="S94" s="123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17">SUM(L96:L99)</f>
        <v>325571748.49000001</v>
      </c>
      <c r="M95" s="100">
        <f t="shared" si="17"/>
        <v>315570208</v>
      </c>
      <c r="N95" s="100">
        <f t="shared" si="17"/>
        <v>315570208</v>
      </c>
      <c r="O95" s="100">
        <f t="shared" si="17"/>
        <v>315570208</v>
      </c>
      <c r="P95" s="75">
        <f t="shared" si="10"/>
        <v>0.33570334469116314</v>
      </c>
      <c r="Q95" s="76">
        <f t="shared" si="11"/>
        <v>0.33570334469116314</v>
      </c>
      <c r="R95" s="117"/>
      <c r="S95" s="123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315057208</v>
      </c>
      <c r="M96" s="101">
        <v>315057208</v>
      </c>
      <c r="N96" s="101">
        <v>315057208</v>
      </c>
      <c r="O96" s="101">
        <v>315057208</v>
      </c>
      <c r="P96" s="75">
        <f t="shared" si="10"/>
        <v>0.34087370886433466</v>
      </c>
      <c r="Q96" s="76">
        <f t="shared" si="11"/>
        <v>0.34087370886433466</v>
      </c>
      <c r="R96" s="117"/>
      <c r="S96" s="123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>
        <v>0</v>
      </c>
      <c r="N97" s="101" t="s">
        <v>25</v>
      </c>
      <c r="O97" s="101" t="s">
        <v>25</v>
      </c>
      <c r="P97" s="75">
        <f t="shared" si="10"/>
        <v>0</v>
      </c>
      <c r="Q97" s="76">
        <f t="shared" si="11"/>
        <v>0</v>
      </c>
      <c r="R97" s="117"/>
      <c r="S97" s="123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10"/>
        <v>2.8910582747725389E-2</v>
      </c>
      <c r="Q98" s="76">
        <f t="shared" si="11"/>
        <v>2.8910582747725389E-2</v>
      </c>
      <c r="R98" s="117"/>
      <c r="S98" s="123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f t="shared" si="10"/>
        <v>0.36137346416277732</v>
      </c>
      <c r="Q99" s="76">
        <f t="shared" si="11"/>
        <v>0.36137346416277732</v>
      </c>
      <c r="R99" s="117"/>
      <c r="S99" s="123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18">SUM(L101)</f>
        <v>2292294362</v>
      </c>
      <c r="M100" s="100">
        <f t="shared" si="18"/>
        <v>2292294362</v>
      </c>
      <c r="N100" s="100">
        <f t="shared" si="18"/>
        <v>2292294362</v>
      </c>
      <c r="O100" s="100">
        <f t="shared" si="18"/>
        <v>2292294362</v>
      </c>
      <c r="P100" s="75">
        <f t="shared" si="10"/>
        <v>0.91691774479999999</v>
      </c>
      <c r="Q100" s="76">
        <f t="shared" si="11"/>
        <v>0.91691774479999999</v>
      </c>
      <c r="R100" s="117"/>
      <c r="S100" s="123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2292294362</v>
      </c>
      <c r="M101" s="101">
        <v>2292294362</v>
      </c>
      <c r="N101" s="101">
        <v>2292294362</v>
      </c>
      <c r="O101" s="101">
        <v>2292294362</v>
      </c>
      <c r="P101" s="75">
        <f t="shared" si="10"/>
        <v>0.91691774479999999</v>
      </c>
      <c r="Q101" s="76">
        <f t="shared" si="11"/>
        <v>0.91691774479999999</v>
      </c>
      <c r="R101" s="117"/>
      <c r="S101" s="125"/>
    </row>
    <row r="102" spans="1:19" s="45" customFormat="1" ht="30" customHeight="1" thickBot="1" x14ac:dyDescent="0.25">
      <c r="A102" s="137" t="s">
        <v>22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98">
        <f>K103+K104+K119+K120+K124</f>
        <v>296166018225</v>
      </c>
      <c r="L102" s="98">
        <f t="shared" ref="L102:O102" si="19">L103+L104+L119+L120+L124</f>
        <v>99439483944.009995</v>
      </c>
      <c r="M102" s="98">
        <f t="shared" si="19"/>
        <v>84756468855.410004</v>
      </c>
      <c r="N102" s="98">
        <f t="shared" si="19"/>
        <v>15955350427.490002</v>
      </c>
      <c r="O102" s="98">
        <f t="shared" si="19"/>
        <v>15177130427.490002</v>
      </c>
      <c r="P102" s="71">
        <f t="shared" si="10"/>
        <v>0.28617891196085754</v>
      </c>
      <c r="Q102" s="72">
        <f t="shared" si="11"/>
        <v>5.3872995028648347E-2</v>
      </c>
      <c r="R102" s="128"/>
      <c r="S102" s="129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20">L108</f>
        <v>2379738256.9200001</v>
      </c>
      <c r="M103" s="99">
        <f t="shared" si="20"/>
        <v>1317108627</v>
      </c>
      <c r="N103" s="99">
        <f t="shared" si="20"/>
        <v>6302412</v>
      </c>
      <c r="O103" s="99">
        <f t="shared" si="20"/>
        <v>6302412</v>
      </c>
      <c r="P103" s="73">
        <f t="shared" si="10"/>
        <v>0.11348417013467056</v>
      </c>
      <c r="Q103" s="74">
        <f t="shared" si="11"/>
        <v>5.430258226277561E-4</v>
      </c>
      <c r="R103" s="130"/>
      <c r="S103" s="127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17139102286.139999</v>
      </c>
      <c r="M104" s="99">
        <f>M105+M109+M116</f>
        <v>8976474157</v>
      </c>
      <c r="N104" s="99">
        <f>N105+N109+N116</f>
        <v>1683857315.8600001</v>
      </c>
      <c r="O104" s="99">
        <f>O105+O109+O116</f>
        <v>1683857315.8600001</v>
      </c>
      <c r="P104" s="73">
        <f t="shared" si="10"/>
        <v>0.19167189260684239</v>
      </c>
      <c r="Q104" s="74">
        <f t="shared" si="11"/>
        <v>3.5954887516618052E-2</v>
      </c>
      <c r="R104" s="130"/>
      <c r="S104" s="127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5429404212.1399994</v>
      </c>
      <c r="M105" s="100">
        <f t="shared" ref="M105:O105" si="21">SUM(M106:M107)</f>
        <v>3904418355</v>
      </c>
      <c r="N105" s="100">
        <f t="shared" si="21"/>
        <v>723491791.86000001</v>
      </c>
      <c r="O105" s="100">
        <f t="shared" si="21"/>
        <v>723491791.86000001</v>
      </c>
      <c r="P105" s="75">
        <f t="shared" si="10"/>
        <v>0.4626854881125379</v>
      </c>
      <c r="Q105" s="76">
        <f t="shared" si="11"/>
        <v>8.5735984832024686E-2</v>
      </c>
      <c r="R105" s="131"/>
      <c r="S105" s="132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2021388836.9200001</v>
      </c>
      <c r="M106" s="101">
        <v>1680201267</v>
      </c>
      <c r="N106" s="101">
        <v>400014844.86000001</v>
      </c>
      <c r="O106" s="101">
        <v>400014844.86000001</v>
      </c>
      <c r="P106" s="75">
        <f t="shared" si="10"/>
        <v>0.53533440978778724</v>
      </c>
      <c r="Q106" s="76">
        <f t="shared" si="11"/>
        <v>0.12745003535310476</v>
      </c>
      <c r="R106" s="131"/>
      <c r="S106" s="132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3408015375.2199998</v>
      </c>
      <c r="M107" s="101">
        <v>2224217088</v>
      </c>
      <c r="N107" s="101">
        <v>323476947</v>
      </c>
      <c r="O107" s="101">
        <v>323476947</v>
      </c>
      <c r="P107" s="75">
        <f t="shared" si="10"/>
        <v>0.41966360150943394</v>
      </c>
      <c r="Q107" s="76">
        <f t="shared" si="11"/>
        <v>6.1033386226415097E-2</v>
      </c>
      <c r="R107" s="131"/>
      <c r="S107" s="132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22">SUM(L110:L112)</f>
        <v>2379738256.9200001</v>
      </c>
      <c r="M108" s="100">
        <f t="shared" si="22"/>
        <v>1317108627</v>
      </c>
      <c r="N108" s="100">
        <f t="shared" si="22"/>
        <v>6302412</v>
      </c>
      <c r="O108" s="100">
        <f t="shared" si="22"/>
        <v>6302412</v>
      </c>
      <c r="P108" s="75">
        <f t="shared" si="10"/>
        <v>0.11348417013467056</v>
      </c>
      <c r="Q108" s="76">
        <f t="shared" si="11"/>
        <v>5.430258226277561E-4</v>
      </c>
      <c r="R108" s="130"/>
      <c r="S108" s="127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11709698074</v>
      </c>
      <c r="M109" s="100">
        <f>SUM(M113:M115)</f>
        <v>5072055802</v>
      </c>
      <c r="N109" s="100">
        <f>SUM(N113:N115)</f>
        <v>960365524</v>
      </c>
      <c r="O109" s="100">
        <f>SUM(O113:O115)</f>
        <v>960365524</v>
      </c>
      <c r="P109" s="75">
        <f t="shared" si="10"/>
        <v>0.21681104057040509</v>
      </c>
      <c r="Q109" s="76">
        <f t="shared" si="11"/>
        <v>4.1051963289575485E-2</v>
      </c>
      <c r="R109" s="130"/>
      <c r="S109" s="127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2604894.92</v>
      </c>
      <c r="M110" s="101">
        <v>30</v>
      </c>
      <c r="N110" s="101">
        <v>30</v>
      </c>
      <c r="O110" s="101">
        <v>30</v>
      </c>
      <c r="P110" s="75">
        <f t="shared" si="10"/>
        <v>3.3632286995515697E-8</v>
      </c>
      <c r="Q110" s="76">
        <f t="shared" si="11"/>
        <v>3.3632286995515697E-8</v>
      </c>
      <c r="R110" s="130"/>
      <c r="S110" s="127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2356018300</v>
      </c>
      <c r="M111" s="101">
        <v>1310530885</v>
      </c>
      <c r="N111" s="101" t="s">
        <v>25</v>
      </c>
      <c r="O111" s="112" t="s">
        <v>25</v>
      </c>
      <c r="P111" s="75">
        <f t="shared" si="10"/>
        <v>0.15557109271130104</v>
      </c>
      <c r="Q111" s="76">
        <f t="shared" si="11"/>
        <v>0</v>
      </c>
      <c r="R111" s="130"/>
      <c r="S111" s="127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21115062</v>
      </c>
      <c r="M112" s="101">
        <v>6577712</v>
      </c>
      <c r="N112" s="101">
        <v>6302382</v>
      </c>
      <c r="O112" s="112">
        <v>6302382</v>
      </c>
      <c r="P112" s="75">
        <f t="shared" si="10"/>
        <v>2.8722378935417668E-3</v>
      </c>
      <c r="Q112" s="76">
        <f t="shared" si="11"/>
        <v>2.7520117025457403E-3</v>
      </c>
      <c r="R112" s="130"/>
      <c r="S112" s="127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>
        <v>0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7328999568</v>
      </c>
      <c r="M114" s="101">
        <v>3567881553</v>
      </c>
      <c r="N114" s="101">
        <v>10012779</v>
      </c>
      <c r="O114" s="112">
        <v>10012779</v>
      </c>
      <c r="P114" s="75">
        <f t="shared" si="10"/>
        <v>0.48681696725337698</v>
      </c>
      <c r="Q114" s="76">
        <f t="shared" si="11"/>
        <v>1.3661862464183381E-3</v>
      </c>
      <c r="R114" s="130"/>
      <c r="S114" s="127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4380698506</v>
      </c>
      <c r="M115" s="101">
        <v>1504174249</v>
      </c>
      <c r="N115" s="101">
        <v>950352745</v>
      </c>
      <c r="O115" s="112">
        <v>950352745</v>
      </c>
      <c r="P115" s="75">
        <f t="shared" si="10"/>
        <v>0.11300234760724213</v>
      </c>
      <c r="Q115" s="76">
        <f t="shared" si="11"/>
        <v>7.1396044249117274E-2</v>
      </c>
      <c r="R115" s="130"/>
      <c r="S115" s="127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23">SUM(L117:L118)</f>
        <v>0</v>
      </c>
      <c r="M116" s="100">
        <f t="shared" si="23"/>
        <v>0</v>
      </c>
      <c r="N116" s="100">
        <f t="shared" si="23"/>
        <v>0</v>
      </c>
      <c r="O116" s="100">
        <f t="shared" si="23"/>
        <v>0</v>
      </c>
      <c r="P116" s="75">
        <f t="shared" si="10"/>
        <v>0</v>
      </c>
      <c r="Q116" s="76">
        <f t="shared" si="11"/>
        <v>0</v>
      </c>
      <c r="R116" s="131"/>
      <c r="S116" s="132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10"/>
        <v>0</v>
      </c>
      <c r="Q117" s="76">
        <f t="shared" si="11"/>
        <v>0</v>
      </c>
      <c r="R117" s="130"/>
      <c r="S117" s="127"/>
    </row>
    <row r="118" spans="1:19" s="28" customFormat="1" ht="120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24">L121+L122</f>
        <v>13600436070.189999</v>
      </c>
      <c r="M119" s="100">
        <f t="shared" si="24"/>
        <v>13340511787.189999</v>
      </c>
      <c r="N119" s="100">
        <f t="shared" si="24"/>
        <v>1276936573.0699999</v>
      </c>
      <c r="O119" s="100">
        <f t="shared" si="24"/>
        <v>1276936573.0699999</v>
      </c>
      <c r="P119" s="75">
        <f t="shared" si="10"/>
        <v>0.27365152383979485</v>
      </c>
      <c r="Q119" s="76">
        <f t="shared" si="11"/>
        <v>2.6193570729641024E-2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25">L123</f>
        <v>58934043605</v>
      </c>
      <c r="M120" s="100">
        <f t="shared" si="25"/>
        <v>53736545665.400002</v>
      </c>
      <c r="N120" s="100">
        <f t="shared" si="25"/>
        <v>7477657983</v>
      </c>
      <c r="O120" s="100">
        <f t="shared" si="25"/>
        <v>6699437983</v>
      </c>
      <c r="P120" s="75">
        <f t="shared" si="10"/>
        <v>0.31609732744352942</v>
      </c>
      <c r="Q120" s="76">
        <f t="shared" si="11"/>
        <v>4.3986223429411768E-2</v>
      </c>
      <c r="R120" s="130"/>
      <c r="S120" s="127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7534775979</v>
      </c>
      <c r="M121" s="101">
        <v>7531828491</v>
      </c>
      <c r="N121" s="101">
        <v>1104354</v>
      </c>
      <c r="O121" s="101">
        <v>1104354</v>
      </c>
      <c r="P121" s="75"/>
      <c r="Q121" s="76">
        <f t="shared" si="11"/>
        <v>3.110856338028169E-5</v>
      </c>
      <c r="R121" s="130"/>
      <c r="S121" s="127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6065660091.1899996</v>
      </c>
      <c r="M122" s="101">
        <v>5808683296.1899996</v>
      </c>
      <c r="N122" s="101">
        <v>1275832219.0699999</v>
      </c>
      <c r="O122" s="101">
        <v>1275832219.0699999</v>
      </c>
      <c r="P122" s="75"/>
      <c r="Q122" s="76">
        <f t="shared" si="11"/>
        <v>9.6289224080754715E-2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f>110000000000+60000000000</f>
        <v>170000000000</v>
      </c>
      <c r="L123" s="101">
        <v>58934043605</v>
      </c>
      <c r="M123" s="101">
        <v>53736545665.400002</v>
      </c>
      <c r="N123" s="101">
        <v>7477657983</v>
      </c>
      <c r="O123" s="101">
        <v>6699437983</v>
      </c>
      <c r="P123" s="75"/>
      <c r="Q123" s="76">
        <f t="shared" si="11"/>
        <v>4.3986223429411768E-2</v>
      </c>
      <c r="R123" s="130"/>
      <c r="S123" s="127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26">SUM(L125:L127)</f>
        <v>7386163725.7599993</v>
      </c>
      <c r="M124" s="100">
        <f t="shared" si="26"/>
        <v>7385828618.8199997</v>
      </c>
      <c r="N124" s="100">
        <f t="shared" si="26"/>
        <v>5510596143.5600004</v>
      </c>
      <c r="O124" s="100">
        <f t="shared" si="26"/>
        <v>5510596143.5600004</v>
      </c>
      <c r="P124" s="75">
        <f t="shared" si="10"/>
        <v>0.38919040681672401</v>
      </c>
      <c r="Q124" s="76">
        <f t="shared" si="11"/>
        <v>0.29037651231845557</v>
      </c>
      <c r="R124" s="130"/>
      <c r="S124" s="127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580322273.20000005</v>
      </c>
      <c r="M125" s="101">
        <v>580000000</v>
      </c>
      <c r="N125" s="101" t="s">
        <v>25</v>
      </c>
      <c r="O125" s="101" t="s">
        <v>25</v>
      </c>
      <c r="P125" s="75">
        <f t="shared" si="10"/>
        <v>0.28999999999999998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6555828618.8199997</v>
      </c>
      <c r="M126" s="101">
        <v>6555828618.8199997</v>
      </c>
      <c r="N126" s="101">
        <v>5510596143.5600004</v>
      </c>
      <c r="O126" s="101">
        <v>5510596143.5600004</v>
      </c>
      <c r="P126" s="75">
        <f t="shared" si="10"/>
        <v>0.98063916369300808</v>
      </c>
      <c r="Q126" s="76">
        <f t="shared" si="11"/>
        <v>0.82429036936039624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250012833.74000001</v>
      </c>
      <c r="M127" s="101">
        <v>250000000</v>
      </c>
      <c r="N127" s="101" t="s">
        <v>25</v>
      </c>
      <c r="O127" s="101" t="s">
        <v>25</v>
      </c>
      <c r="P127" s="75">
        <f t="shared" si="10"/>
        <v>2.4290342867039998E-2</v>
      </c>
      <c r="Q127" s="76">
        <f t="shared" si="11"/>
        <v>0</v>
      </c>
      <c r="R127" s="130"/>
      <c r="S127" s="127"/>
    </row>
    <row r="128" spans="1:19" s="59" customFormat="1" ht="30" customHeight="1" thickBot="1" x14ac:dyDescent="0.3">
      <c r="A128" s="139" t="s">
        <v>24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02">
        <f>+K10+K102</f>
        <v>1184987463225</v>
      </c>
      <c r="L128" s="102">
        <f>+L10+L102</f>
        <v>958809795839.56995</v>
      </c>
      <c r="M128" s="102">
        <f>+M10+M102</f>
        <v>930330590422.81995</v>
      </c>
      <c r="N128" s="102">
        <f>+N10+N102</f>
        <v>842798992092.15002</v>
      </c>
      <c r="O128" s="102">
        <f>+O10+O102</f>
        <v>841873263952.15002</v>
      </c>
      <c r="P128" s="77">
        <f t="shared" si="10"/>
        <v>0.78509741182483128</v>
      </c>
      <c r="Q128" s="78">
        <f t="shared" si="11"/>
        <v>0.71123030263833531</v>
      </c>
      <c r="R128" s="126"/>
      <c r="S128" s="133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34"/>
    </row>
    <row r="130" spans="1:18" ht="29.25" customHeight="1" x14ac:dyDescent="0.2">
      <c r="K130" s="107">
        <v>1184987463225</v>
      </c>
      <c r="L130" s="107">
        <v>958809795839.56995</v>
      </c>
      <c r="M130" s="107">
        <v>930330590422.81995</v>
      </c>
      <c r="N130" s="107">
        <v>842798992092.15002</v>
      </c>
      <c r="O130" s="107">
        <v>841873263952.15002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27">L130-L128</f>
        <v>0</v>
      </c>
      <c r="M132" s="116">
        <f t="shared" si="27"/>
        <v>0</v>
      </c>
      <c r="N132" s="116">
        <f t="shared" si="27"/>
        <v>0</v>
      </c>
      <c r="O132" s="116">
        <f t="shared" si="27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8:J128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j</Orden>
    <Tipo_x0020_presupuesto xmlns="d0e351fb-1a75-4546-9b39-7d697f81258f">Informe de Ejecución del Presupuesto de Gastos</Tipo_x0020_presupuesto>
    <Vigencia xmlns="d0e351fb-1a75-4546-9b39-7d697f81258f" xsi:nil="true"/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06BA6-53A0-4BCD-8E74-85D53D71A161}"/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2020-11-23T13:35:35Z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