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C0C5A2FF-4016-49D2-9262-E62E64464F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0" i="4" l="1"/>
  <c r="K90" i="4"/>
  <c r="Q127" i="4" l="1"/>
  <c r="P127" i="4"/>
  <c r="Q126" i="4"/>
  <c r="P126" i="4"/>
  <c r="Q125" i="4"/>
  <c r="P125" i="4"/>
  <c r="Q123" i="4"/>
  <c r="P123" i="4"/>
  <c r="Q122" i="4"/>
  <c r="P122" i="4"/>
  <c r="Q121" i="4"/>
  <c r="P121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7" i="4"/>
  <c r="P107" i="4"/>
  <c r="Q106" i="4"/>
  <c r="P106" i="4"/>
  <c r="Q101" i="4"/>
  <c r="P101" i="4"/>
  <c r="Q100" i="4"/>
  <c r="P100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5" i="4"/>
  <c r="P85" i="4"/>
  <c r="Q82" i="4"/>
  <c r="P82" i="4"/>
  <c r="Q81" i="4"/>
  <c r="P81" i="4"/>
  <c r="Q80" i="4"/>
  <c r="P80" i="4"/>
  <c r="Q78" i="4"/>
  <c r="P78" i="4"/>
  <c r="Q77" i="4"/>
  <c r="P77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4" i="4" l="1"/>
  <c r="L84" i="4"/>
  <c r="M84" i="4"/>
  <c r="N84" i="4"/>
  <c r="Q84" i="4" s="1"/>
  <c r="K84" i="4"/>
  <c r="P84" i="4" l="1"/>
  <c r="O100" i="4"/>
  <c r="N100" i="4"/>
  <c r="M100" i="4"/>
  <c r="L100" i="4"/>
  <c r="K100" i="4"/>
  <c r="O120" i="4" l="1"/>
  <c r="N120" i="4"/>
  <c r="M120" i="4"/>
  <c r="L120" i="4"/>
  <c r="K120" i="4"/>
  <c r="P120" i="4" l="1"/>
  <c r="Q120" i="4"/>
  <c r="O109" i="4"/>
  <c r="N109" i="4"/>
  <c r="M109" i="4"/>
  <c r="P109" i="4" s="1"/>
  <c r="L109" i="4"/>
  <c r="O108" i="4"/>
  <c r="N108" i="4"/>
  <c r="Q108" i="4" s="1"/>
  <c r="M108" i="4"/>
  <c r="P108" i="4" s="1"/>
  <c r="L108" i="4"/>
  <c r="K109" i="4"/>
  <c r="K108" i="4"/>
  <c r="O87" i="4"/>
  <c r="N87" i="4"/>
  <c r="M87" i="4"/>
  <c r="L87" i="4"/>
  <c r="K87" i="4"/>
  <c r="Q109" i="4" l="1"/>
  <c r="P87" i="4"/>
  <c r="Q87" i="4"/>
  <c r="O37" i="4"/>
  <c r="O83" i="4" l="1"/>
  <c r="L105" i="4" l="1"/>
  <c r="O124" i="4"/>
  <c r="N124" i="4"/>
  <c r="Q124" i="4" s="1"/>
  <c r="M124" i="4"/>
  <c r="L124" i="4"/>
  <c r="K124" i="4"/>
  <c r="O119" i="4"/>
  <c r="N119" i="4"/>
  <c r="Q119" i="4" s="1"/>
  <c r="M119" i="4"/>
  <c r="L119" i="4"/>
  <c r="K119" i="4"/>
  <c r="O116" i="4"/>
  <c r="N116" i="4"/>
  <c r="M116" i="4"/>
  <c r="L116" i="4"/>
  <c r="K116" i="4"/>
  <c r="O103" i="4"/>
  <c r="N103" i="4"/>
  <c r="L103" i="4"/>
  <c r="K103" i="4"/>
  <c r="O105" i="4"/>
  <c r="N105" i="4"/>
  <c r="M105" i="4"/>
  <c r="P105" i="4" s="1"/>
  <c r="K105" i="4"/>
  <c r="N83" i="4"/>
  <c r="M83" i="4"/>
  <c r="L83" i="4"/>
  <c r="K83" i="4"/>
  <c r="O95" i="4"/>
  <c r="N95" i="4"/>
  <c r="Q95" i="4" s="1"/>
  <c r="M95" i="4"/>
  <c r="P95" i="4" s="1"/>
  <c r="L95" i="4"/>
  <c r="K95" i="4"/>
  <c r="O79" i="4"/>
  <c r="N79" i="4"/>
  <c r="M79" i="4"/>
  <c r="L79" i="4"/>
  <c r="K79" i="4"/>
  <c r="O76" i="4"/>
  <c r="O71" i="4" s="1"/>
  <c r="N76" i="4"/>
  <c r="Q76" i="4" s="1"/>
  <c r="M76" i="4"/>
  <c r="L76" i="4"/>
  <c r="K74" i="4"/>
  <c r="K72" i="4" s="1"/>
  <c r="K76" i="4"/>
  <c r="P124" i="4" l="1"/>
  <c r="P119" i="4"/>
  <c r="Q103" i="4"/>
  <c r="Q105" i="4"/>
  <c r="P83" i="4"/>
  <c r="Q83" i="4"/>
  <c r="P79" i="4"/>
  <c r="Q79" i="4"/>
  <c r="M71" i="4"/>
  <c r="P76" i="4"/>
  <c r="N71" i="4"/>
  <c r="K71" i="4"/>
  <c r="L71" i="4"/>
  <c r="K104" i="4"/>
  <c r="K102" i="4" s="1"/>
  <c r="N94" i="4"/>
  <c r="O104" i="4"/>
  <c r="O102" i="4" s="1"/>
  <c r="N104" i="4"/>
  <c r="Q104" i="4" s="1"/>
  <c r="M104" i="4"/>
  <c r="P104" i="4" s="1"/>
  <c r="L104" i="4"/>
  <c r="L102" i="4" s="1"/>
  <c r="M103" i="4"/>
  <c r="P103" i="4" s="1"/>
  <c r="L94" i="4"/>
  <c r="O94" i="4"/>
  <c r="M94" i="4"/>
  <c r="K94" i="4"/>
  <c r="O74" i="4"/>
  <c r="O72" i="4" s="1"/>
  <c r="N74" i="4"/>
  <c r="N72" i="4" s="1"/>
  <c r="M74" i="4"/>
  <c r="M72" i="4" s="1"/>
  <c r="L74" i="4"/>
  <c r="L72" i="4" s="1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Q20" i="4" s="1"/>
  <c r="M20" i="4"/>
  <c r="L20" i="4"/>
  <c r="K20" i="4"/>
  <c r="O12" i="4"/>
  <c r="N12" i="4"/>
  <c r="Q12" i="4" s="1"/>
  <c r="M12" i="4"/>
  <c r="P12" i="4" s="1"/>
  <c r="L12" i="4"/>
  <c r="K12" i="4"/>
  <c r="P94" i="4" l="1"/>
  <c r="Q94" i="4"/>
  <c r="Q71" i="4"/>
  <c r="P71" i="4"/>
  <c r="P52" i="4"/>
  <c r="Q52" i="4"/>
  <c r="P41" i="4"/>
  <c r="Q41" i="4"/>
  <c r="Q37" i="4"/>
  <c r="P37" i="4"/>
  <c r="P20" i="4"/>
  <c r="M102" i="4"/>
  <c r="P102" i="4" s="1"/>
  <c r="N102" i="4"/>
  <c r="Q102" i="4" s="1"/>
  <c r="M36" i="4"/>
  <c r="N36" i="4"/>
  <c r="L36" i="4"/>
  <c r="O36" i="4"/>
  <c r="K36" i="4"/>
  <c r="Q36" i="4" l="1"/>
  <c r="P36" i="4"/>
  <c r="L28" i="4"/>
  <c r="L11" i="4" s="1"/>
  <c r="M28" i="4"/>
  <c r="N28" i="4"/>
  <c r="O28" i="4"/>
  <c r="O11" i="4" s="1"/>
  <c r="N11" i="4" l="1"/>
  <c r="M11" i="4"/>
  <c r="M10" i="4"/>
  <c r="L10" i="4"/>
  <c r="K28" i="4"/>
  <c r="K11" i="4" s="1"/>
  <c r="Q11" i="4" s="1"/>
  <c r="P28" i="4" l="1"/>
  <c r="Q28" i="4"/>
  <c r="P11" i="4"/>
  <c r="N10" i="4"/>
  <c r="N128" i="4" s="1"/>
  <c r="O10" i="4"/>
  <c r="O128" i="4" s="1"/>
  <c r="L128" i="4"/>
  <c r="M128" i="4"/>
  <c r="K10" i="4" l="1"/>
  <c r="L132" i="4" l="1"/>
  <c r="O132" i="4"/>
  <c r="K128" i="4" l="1"/>
  <c r="N132" i="4"/>
  <c r="M132" i="4"/>
  <c r="K132" i="4" l="1"/>
  <c r="Q128" i="4"/>
  <c r="P128" i="4"/>
  <c r="P10" i="4"/>
  <c r="Q10" i="4"/>
</calcChain>
</file>

<file path=xl/sharedStrings.xml><?xml version="1.0" encoding="utf-8"?>
<sst xmlns="http://schemas.openxmlformats.org/spreadsheetml/2006/main" count="961" uniqueCount="281">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</sst>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O128" activePane="bottomRight" state="frozen"/>
      <selection pane="topRight" activeCell="I1" sqref="I1"/>
      <selection pane="bottomLeft" activeCell="A10" sqref="A10"/>
      <selection pane="bottomRight" activeCell="O130" sqref="O130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7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35" t="s">
        <v>188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18"/>
      <c r="S1" s="118"/>
    </row>
    <row r="2" spans="1:19" s="53" customFormat="1" ht="15" customHeight="1" x14ac:dyDescent="0.2">
      <c r="A2" s="138" t="s">
        <v>194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  <c r="R2" s="118"/>
      <c r="S2" s="118"/>
    </row>
    <row r="3" spans="1:19" s="53" customFormat="1" ht="15" customHeight="1" x14ac:dyDescent="0.2">
      <c r="A3" s="141" t="s">
        <v>280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44" t="s">
        <v>9</v>
      </c>
      <c r="B6" s="145"/>
      <c r="C6" s="145"/>
      <c r="D6" s="145"/>
      <c r="E6" s="145"/>
      <c r="F6" s="145"/>
      <c r="G6" s="145"/>
      <c r="H6" s="145"/>
      <c r="I6" s="145"/>
      <c r="J6" s="146"/>
      <c r="K6" s="147" t="s">
        <v>10</v>
      </c>
      <c r="L6" s="147" t="s">
        <v>11</v>
      </c>
      <c r="M6" s="147" t="s">
        <v>12</v>
      </c>
      <c r="N6" s="147" t="s">
        <v>13</v>
      </c>
      <c r="O6" s="149" t="s">
        <v>14</v>
      </c>
      <c r="P6" s="151" t="s">
        <v>15</v>
      </c>
      <c r="Q6" s="159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62" t="s">
        <v>4</v>
      </c>
      <c r="K7" s="148"/>
      <c r="L7" s="148"/>
      <c r="M7" s="148"/>
      <c r="N7" s="148"/>
      <c r="O7" s="150"/>
      <c r="P7" s="152"/>
      <c r="Q7" s="160"/>
      <c r="R7" s="120"/>
      <c r="S7" s="108"/>
    </row>
    <row r="8" spans="1:19" s="54" customFormat="1" x14ac:dyDescent="0.2">
      <c r="A8" s="164"/>
      <c r="B8" s="165"/>
      <c r="C8" s="164"/>
      <c r="D8" s="166"/>
      <c r="E8" s="10"/>
      <c r="F8" s="82"/>
      <c r="G8" s="82"/>
      <c r="H8" s="11" t="s">
        <v>18</v>
      </c>
      <c r="I8" s="11"/>
      <c r="J8" s="163"/>
      <c r="K8" s="148"/>
      <c r="L8" s="148"/>
      <c r="M8" s="148"/>
      <c r="N8" s="148"/>
      <c r="O8" s="150"/>
      <c r="P8" s="152"/>
      <c r="Q8" s="160"/>
      <c r="R8" s="120"/>
      <c r="S8" s="108"/>
    </row>
    <row r="9" spans="1:19" s="54" customFormat="1" ht="15.75" thickBot="1" x14ac:dyDescent="0.25">
      <c r="A9" s="164"/>
      <c r="B9" s="165"/>
      <c r="C9" s="164"/>
      <c r="D9" s="166"/>
      <c r="E9" s="10"/>
      <c r="F9" s="82"/>
      <c r="G9" s="82"/>
      <c r="H9" s="11" t="s">
        <v>8</v>
      </c>
      <c r="I9" s="11"/>
      <c r="J9" s="163"/>
      <c r="K9" s="148"/>
      <c r="L9" s="148"/>
      <c r="M9" s="148"/>
      <c r="N9" s="148"/>
      <c r="O9" s="150"/>
      <c r="P9" s="152"/>
      <c r="Q9" s="161"/>
      <c r="R9" s="120"/>
      <c r="S9" s="108"/>
    </row>
    <row r="10" spans="1:19" s="55" customFormat="1" ht="30" customHeight="1" thickBot="1" x14ac:dyDescent="0.25">
      <c r="A10" s="153" t="s">
        <v>19</v>
      </c>
      <c r="B10" s="154"/>
      <c r="C10" s="154"/>
      <c r="D10" s="154"/>
      <c r="E10" s="154"/>
      <c r="F10" s="154"/>
      <c r="G10" s="154"/>
      <c r="H10" s="154"/>
      <c r="I10" s="154"/>
      <c r="J10" s="154"/>
      <c r="K10" s="98">
        <f>K11+K36+K71+K72+K83+K94</f>
        <v>888821445000</v>
      </c>
      <c r="L10" s="98">
        <f>L11+L36+L71+L72+L83+L94</f>
        <v>855551224115.77002</v>
      </c>
      <c r="M10" s="98">
        <f>M11+M36+M71+M72+M83+M94</f>
        <v>829797717957.57007</v>
      </c>
      <c r="N10" s="98">
        <f>N11+N36+N71+N72+N83+N94</f>
        <v>806947505757.28992</v>
      </c>
      <c r="O10" s="98">
        <f>O11+O36+O71+O72+O83+O94</f>
        <v>806840925108.28992</v>
      </c>
      <c r="P10" s="71">
        <f>+M10/K10</f>
        <v>0.9335932685080186</v>
      </c>
      <c r="Q10" s="72">
        <f>+N10/K10</f>
        <v>0.90788482917093649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19420697188.550003</v>
      </c>
      <c r="M11" s="99">
        <f t="shared" si="0"/>
        <v>11947506893</v>
      </c>
      <c r="N11" s="99">
        <f t="shared" si="0"/>
        <v>11940645394</v>
      </c>
      <c r="O11" s="99">
        <f t="shared" si="0"/>
        <v>11940645394</v>
      </c>
      <c r="P11" s="73">
        <f t="shared" ref="P11:P74" si="1">+M11/K11</f>
        <v>0.45359507318774589</v>
      </c>
      <c r="Q11" s="74">
        <f t="shared" ref="Q11:Q74" si="2">+N11/K11</f>
        <v>0.453334571798715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12654590882</v>
      </c>
      <c r="M12" s="100">
        <f t="shared" si="3"/>
        <v>8123328354</v>
      </c>
      <c r="N12" s="100">
        <f t="shared" si="3"/>
        <v>8119512825</v>
      </c>
      <c r="O12" s="100">
        <f t="shared" si="3"/>
        <v>8119512825</v>
      </c>
      <c r="P12" s="75">
        <f t="shared" si="1"/>
        <v>0.50333975658871011</v>
      </c>
      <c r="Q12" s="76">
        <f t="shared" si="2"/>
        <v>0.50310333780143168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9411068151</v>
      </c>
      <c r="M13" s="101">
        <v>6727112752</v>
      </c>
      <c r="N13" s="101">
        <v>6723297223</v>
      </c>
      <c r="O13" s="101">
        <v>6723297223</v>
      </c>
      <c r="P13" s="75">
        <f t="shared" si="1"/>
        <v>0.64920648392514813</v>
      </c>
      <c r="Q13" s="76">
        <f t="shared" si="2"/>
        <v>0.64883826263055666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661452885</v>
      </c>
      <c r="M14" s="101">
        <v>475829698</v>
      </c>
      <c r="N14" s="101">
        <v>475829698</v>
      </c>
      <c r="O14" s="101">
        <v>475829698</v>
      </c>
      <c r="P14" s="75">
        <f t="shared" si="1"/>
        <v>0.16299818699882082</v>
      </c>
      <c r="Q14" s="76">
        <f t="shared" si="2"/>
        <v>0.16299818699882082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527465813</v>
      </c>
      <c r="N15" s="101">
        <v>527465813</v>
      </c>
      <c r="O15" s="101">
        <v>527465813</v>
      </c>
      <c r="P15" s="75">
        <f t="shared" si="1"/>
        <v>0.92614647271540862</v>
      </c>
      <c r="Q15" s="76">
        <f t="shared" si="2"/>
        <v>0.92614647271540862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203562508</v>
      </c>
      <c r="N16" s="101">
        <v>203562508</v>
      </c>
      <c r="O16" s="101">
        <v>203562508</v>
      </c>
      <c r="P16" s="75">
        <f t="shared" si="1"/>
        <v>0.52549770661902984</v>
      </c>
      <c r="Q16" s="76">
        <f t="shared" si="2"/>
        <v>0.52549770661902984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17296545</v>
      </c>
      <c r="N17" s="101">
        <v>17296545</v>
      </c>
      <c r="O17" s="101">
        <v>17296545</v>
      </c>
      <c r="P17" s="75">
        <f t="shared" si="1"/>
        <v>0.24204470336366327</v>
      </c>
      <c r="Q17" s="76">
        <f t="shared" si="2"/>
        <v>0.24204470336366327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1"/>
        <v>1.0129634267194331E-2</v>
      </c>
      <c r="Q18" s="76">
        <f t="shared" si="2"/>
        <v>1.0129634267194331E-2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159541280</v>
      </c>
      <c r="N19" s="101">
        <v>159541280</v>
      </c>
      <c r="O19" s="101">
        <v>159541280</v>
      </c>
      <c r="P19" s="75">
        <f t="shared" si="1"/>
        <v>0.26892406441969158</v>
      </c>
      <c r="Q19" s="76">
        <f t="shared" si="2"/>
        <v>0.26892406441969158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4998920385.5500011</v>
      </c>
      <c r="M20" s="100">
        <f t="shared" si="4"/>
        <v>2984185881</v>
      </c>
      <c r="N20" s="100">
        <f t="shared" si="4"/>
        <v>2981139911</v>
      </c>
      <c r="O20" s="111">
        <f t="shared" si="4"/>
        <v>2981139911</v>
      </c>
      <c r="P20" s="75">
        <f t="shared" si="1"/>
        <v>0.48762426266539016</v>
      </c>
      <c r="Q20" s="76">
        <f t="shared" si="2"/>
        <v>0.48712654270605132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893391124</v>
      </c>
      <c r="N21" s="101">
        <v>892781930</v>
      </c>
      <c r="O21" s="101">
        <v>892781930</v>
      </c>
      <c r="P21" s="75">
        <f t="shared" si="1"/>
        <v>0.49313518886574026</v>
      </c>
      <c r="Q21" s="76">
        <f t="shared" si="2"/>
        <v>0.49279892517319218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645193148</v>
      </c>
      <c r="N22" s="101">
        <v>644583954</v>
      </c>
      <c r="O22" s="101">
        <v>644583954</v>
      </c>
      <c r="P22" s="75">
        <f t="shared" si="1"/>
        <v>0.5027781867937523</v>
      </c>
      <c r="Q22" s="76">
        <f t="shared" si="2"/>
        <v>0.50230346158057382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1471188088</v>
      </c>
      <c r="L23" s="101">
        <v>1264641823</v>
      </c>
      <c r="M23" s="101">
        <v>680069772</v>
      </c>
      <c r="N23" s="101">
        <v>680069772</v>
      </c>
      <c r="O23" s="101">
        <v>680069772</v>
      </c>
      <c r="P23" s="75">
        <f t="shared" si="1"/>
        <v>0.46225888963288014</v>
      </c>
      <c r="Q23" s="76">
        <f t="shared" si="2"/>
        <v>0.46225888963288014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305599877</v>
      </c>
      <c r="N24" s="101">
        <v>304990683</v>
      </c>
      <c r="O24" s="101">
        <v>304990683</v>
      </c>
      <c r="P24" s="75">
        <f t="shared" si="1"/>
        <v>0.46657167990168913</v>
      </c>
      <c r="Q24" s="76">
        <f t="shared" si="2"/>
        <v>0.46564159880755956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80019326</v>
      </c>
      <c r="L25" s="101">
        <v>80019326</v>
      </c>
      <c r="M25" s="101">
        <v>76614106</v>
      </c>
      <c r="N25" s="101">
        <v>76614106</v>
      </c>
      <c r="O25" s="101">
        <v>76614106</v>
      </c>
      <c r="P25" s="75">
        <f t="shared" si="1"/>
        <v>0.95744503021682537</v>
      </c>
      <c r="Q25" s="76">
        <f t="shared" si="2"/>
        <v>0.95744503021682537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229642777</v>
      </c>
      <c r="N26" s="101">
        <v>229033583</v>
      </c>
      <c r="O26" s="101">
        <v>229033583</v>
      </c>
      <c r="P26" s="75">
        <f t="shared" si="1"/>
        <v>0.46747320888148947</v>
      </c>
      <c r="Q26" s="76">
        <f t="shared" si="2"/>
        <v>0.46623310075472113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153675077</v>
      </c>
      <c r="N27" s="101">
        <v>153065883</v>
      </c>
      <c r="O27" s="101">
        <v>153065883</v>
      </c>
      <c r="P27" s="75">
        <f t="shared" si="1"/>
        <v>0.46924389851708898</v>
      </c>
      <c r="Q27" s="76">
        <f t="shared" si="2"/>
        <v>0.46738373632882979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1767185921</v>
      </c>
      <c r="M28" s="100">
        <f>SUM(M29:M34)</f>
        <v>839992658</v>
      </c>
      <c r="N28" s="100">
        <f>SUM(N29:N34)</f>
        <v>839992658</v>
      </c>
      <c r="O28" s="100">
        <f>SUM(O29:O34)</f>
        <v>839992658</v>
      </c>
      <c r="P28" s="75">
        <f t="shared" si="1"/>
        <v>0.26048448615264774</v>
      </c>
      <c r="Q28" s="76">
        <f t="shared" si="2"/>
        <v>0.26048448615264774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166871080</v>
      </c>
      <c r="N29" s="101">
        <v>166871080</v>
      </c>
      <c r="O29" s="101">
        <v>166871080</v>
      </c>
      <c r="P29" s="75">
        <f t="shared" si="1"/>
        <v>0.25351076409582202</v>
      </c>
      <c r="Q29" s="76">
        <f t="shared" si="2"/>
        <v>0.25351076409582202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19276941</v>
      </c>
      <c r="N31" s="101">
        <v>19276941</v>
      </c>
      <c r="O31" s="101">
        <v>19276941</v>
      </c>
      <c r="P31" s="75">
        <f t="shared" si="1"/>
        <v>0.44264434987109613</v>
      </c>
      <c r="Q31" s="76">
        <f t="shared" si="2"/>
        <v>0.44264434987109613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532017949</v>
      </c>
      <c r="N32" s="101">
        <v>532017949</v>
      </c>
      <c r="O32" s="101">
        <v>532017949</v>
      </c>
      <c r="P32" s="75">
        <f t="shared" si="1"/>
        <v>0.28537681702059509</v>
      </c>
      <c r="Q32" s="76">
        <f t="shared" si="2"/>
        <v>0.28537681702059509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33047180</v>
      </c>
      <c r="M33" s="101">
        <v>23966819</v>
      </c>
      <c r="N33" s="101">
        <v>23966819</v>
      </c>
      <c r="O33" s="101">
        <v>23966819</v>
      </c>
      <c r="P33" s="75">
        <f t="shared" si="1"/>
        <v>0.13656918921347919</v>
      </c>
      <c r="Q33" s="76">
        <f t="shared" si="2"/>
        <v>0.13656918921347919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32290694</v>
      </c>
      <c r="N34" s="101">
        <v>32290694</v>
      </c>
      <c r="O34" s="101">
        <v>32290694</v>
      </c>
      <c r="P34" s="75">
        <f t="shared" si="1"/>
        <v>0.70157983736342711</v>
      </c>
      <c r="Q34" s="76">
        <f t="shared" si="2"/>
        <v>0.70157983736342711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8346520685.0400009</v>
      </c>
      <c r="M36" s="100">
        <f>M37+M41+M52</f>
        <v>7121609335.3800001</v>
      </c>
      <c r="N36" s="100">
        <f>N37+N41+N52</f>
        <v>3008885947.2200003</v>
      </c>
      <c r="O36" s="100">
        <f>O37+O41+O52</f>
        <v>2969215015.2200003</v>
      </c>
      <c r="P36" s="75">
        <f t="shared" si="1"/>
        <v>0.69838918763036062</v>
      </c>
      <c r="Q36" s="76">
        <f t="shared" si="2"/>
        <v>0.29507002046739728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5">SUM(L38:L40)</f>
        <v>42642110</v>
      </c>
      <c r="M37" s="100">
        <f t="shared" si="5"/>
        <v>12609402</v>
      </c>
      <c r="N37" s="100">
        <f t="shared" si="5"/>
        <v>800000</v>
      </c>
      <c r="O37" s="100">
        <f>SUM(O38:O40)</f>
        <v>800000</v>
      </c>
      <c r="P37" s="75">
        <f t="shared" si="1"/>
        <v>1.664567915727154E-2</v>
      </c>
      <c r="Q37" s="76">
        <f t="shared" si="2"/>
        <v>1.0560804807251947E-3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737911115</v>
      </c>
      <c r="L38" s="101">
        <v>30800000</v>
      </c>
      <c r="M38" s="101">
        <v>10800000</v>
      </c>
      <c r="N38" s="101">
        <v>800000</v>
      </c>
      <c r="O38" s="101">
        <v>800000</v>
      </c>
      <c r="P38" s="75">
        <f t="shared" si="1"/>
        <v>1.4635909095907845E-2</v>
      </c>
      <c r="Q38" s="76">
        <f t="shared" si="2"/>
        <v>1.0841414145116922E-3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265</v>
      </c>
      <c r="J39" s="17" t="s">
        <v>264</v>
      </c>
      <c r="K39" s="101">
        <v>17574202</v>
      </c>
      <c r="L39" s="101">
        <v>10769934</v>
      </c>
      <c r="M39" s="101">
        <v>769934</v>
      </c>
      <c r="N39" s="101" t="s">
        <v>25</v>
      </c>
      <c r="O39" s="101" t="s">
        <v>25</v>
      </c>
      <c r="P39" s="75">
        <f t="shared" si="1"/>
        <v>4.3810467183659323E-2</v>
      </c>
      <c r="Q39" s="76">
        <f t="shared" si="2"/>
        <v>0</v>
      </c>
      <c r="R39" s="117"/>
      <c r="S39" s="123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2032708</v>
      </c>
      <c r="L40" s="101">
        <v>1072176</v>
      </c>
      <c r="M40" s="101">
        <v>1039468</v>
      </c>
      <c r="N40" s="101" t="s">
        <v>25</v>
      </c>
      <c r="O40" s="101" t="s">
        <v>25</v>
      </c>
      <c r="P40" s="75">
        <f t="shared" si="1"/>
        <v>0.51137103804383122</v>
      </c>
      <c r="Q40" s="76">
        <f t="shared" si="2"/>
        <v>0</v>
      </c>
      <c r="R40" s="124"/>
      <c r="S40" s="123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220726642.5</v>
      </c>
      <c r="M41" s="100">
        <f>SUM(M42:M51)</f>
        <v>170245221.28</v>
      </c>
      <c r="N41" s="100">
        <f>SUM(N42:N51)</f>
        <v>16706130.279999999</v>
      </c>
      <c r="O41" s="100">
        <f>SUM(O42:O51)</f>
        <v>16706130.279999999</v>
      </c>
      <c r="P41" s="75">
        <f t="shared" si="1"/>
        <v>0.6718324777742305</v>
      </c>
      <c r="Q41" s="76">
        <f t="shared" si="2"/>
        <v>6.5926789695741284E-2</v>
      </c>
      <c r="R41" s="117"/>
      <c r="S41" s="123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267</v>
      </c>
      <c r="J42" s="17" t="s">
        <v>266</v>
      </c>
      <c r="K42" s="101">
        <v>40928293</v>
      </c>
      <c r="L42" s="101">
        <v>23892221</v>
      </c>
      <c r="M42" s="101">
        <v>8896134</v>
      </c>
      <c r="N42" s="101" t="s">
        <v>25</v>
      </c>
      <c r="O42" s="101" t="s">
        <v>25</v>
      </c>
      <c r="P42" s="75">
        <f t="shared" si="1"/>
        <v>0.21735902838654914</v>
      </c>
      <c r="Q42" s="76">
        <f t="shared" si="2"/>
        <v>0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>
        <v>13357825</v>
      </c>
      <c r="N43" s="101" t="s">
        <v>25</v>
      </c>
      <c r="O43" s="101" t="s">
        <v>25</v>
      </c>
      <c r="P43" s="75">
        <f t="shared" si="1"/>
        <v>0.60087113511388379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269</v>
      </c>
      <c r="J44" s="17" t="s">
        <v>268</v>
      </c>
      <c r="K44" s="101">
        <v>2913600</v>
      </c>
      <c r="L44" s="101">
        <v>2913600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77446029.219999999</v>
      </c>
      <c r="M45" s="101">
        <v>76545108</v>
      </c>
      <c r="N45" s="101">
        <v>4673172</v>
      </c>
      <c r="O45" s="101">
        <v>4673172</v>
      </c>
      <c r="P45" s="75">
        <f t="shared" si="1"/>
        <v>0.94964928035742346</v>
      </c>
      <c r="Q45" s="76">
        <f t="shared" si="2"/>
        <v>5.7977244303926791E-2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9896079.2799999993</v>
      </c>
      <c r="O46" s="101">
        <v>9896079.2799999993</v>
      </c>
      <c r="P46" s="75">
        <f t="shared" si="1"/>
        <v>0.99842398226301077</v>
      </c>
      <c r="Q46" s="76">
        <f t="shared" si="2"/>
        <v>0.19299671473311192</v>
      </c>
      <c r="R46" s="117"/>
      <c r="S46" s="123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273</v>
      </c>
      <c r="J47" s="17" t="s">
        <v>270</v>
      </c>
      <c r="K47" s="101">
        <v>19829000</v>
      </c>
      <c r="L47" s="101">
        <v>19829000</v>
      </c>
      <c r="M47" s="101">
        <v>10000000</v>
      </c>
      <c r="N47" s="101" t="s">
        <v>25</v>
      </c>
      <c r="O47" s="101" t="s">
        <v>25</v>
      </c>
      <c r="P47" s="75">
        <f t="shared" si="1"/>
        <v>0.50431186645821779</v>
      </c>
      <c r="Q47" s="76">
        <f t="shared" si="2"/>
        <v>0</v>
      </c>
      <c r="R47" s="117"/>
      <c r="S47" s="123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274</v>
      </c>
      <c r="J48" s="17" t="s">
        <v>271</v>
      </c>
      <c r="K48" s="101">
        <v>10142848</v>
      </c>
      <c r="L48" s="101">
        <v>10142848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275</v>
      </c>
      <c r="J49" s="17" t="s">
        <v>272</v>
      </c>
      <c r="K49" s="101">
        <v>1799400</v>
      </c>
      <c r="L49" s="101">
        <v>1799400</v>
      </c>
      <c r="M49" s="101">
        <v>1799400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4962904</v>
      </c>
      <c r="M50" s="101">
        <v>2136879</v>
      </c>
      <c r="N50" s="101">
        <v>2136879</v>
      </c>
      <c r="O50" s="101">
        <v>2136879</v>
      </c>
      <c r="P50" s="75">
        <f t="shared" si="1"/>
        <v>0.13262558032407656</v>
      </c>
      <c r="Q50" s="76">
        <f t="shared" si="2"/>
        <v>0.13262558032407656</v>
      </c>
      <c r="R50" s="117"/>
      <c r="S50" s="123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6314792</v>
      </c>
      <c r="M51" s="101">
        <v>6314792</v>
      </c>
      <c r="N51" s="101" t="s">
        <v>25</v>
      </c>
      <c r="O51" s="101" t="s">
        <v>25</v>
      </c>
      <c r="P51" s="75">
        <f t="shared" si="1"/>
        <v>0.83431878236972834</v>
      </c>
      <c r="Q51" s="76">
        <f t="shared" si="2"/>
        <v>0</v>
      </c>
      <c r="R51" s="124"/>
      <c r="S51" s="123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6">SUM(L53:L70)</f>
        <v>8083151932.5400009</v>
      </c>
      <c r="M52" s="100">
        <f t="shared" si="6"/>
        <v>6938754712.1000004</v>
      </c>
      <c r="N52" s="100">
        <f t="shared" si="6"/>
        <v>2991379816.9400001</v>
      </c>
      <c r="O52" s="100">
        <f t="shared" si="6"/>
        <v>2951708884.9400001</v>
      </c>
      <c r="P52" s="75">
        <f t="shared" si="1"/>
        <v>0.75533967351350317</v>
      </c>
      <c r="Q52" s="76">
        <f t="shared" si="2"/>
        <v>0.32563593152271947</v>
      </c>
      <c r="R52" s="124"/>
      <c r="S52" s="123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282364818.22000003</v>
      </c>
      <c r="M53" s="101">
        <v>128046589</v>
      </c>
      <c r="N53" s="101">
        <v>19820277.100000001</v>
      </c>
      <c r="O53" s="101">
        <v>19820277.100000001</v>
      </c>
      <c r="P53" s="75">
        <f t="shared" si="1"/>
        <v>0.41402546840833299</v>
      </c>
      <c r="Q53" s="76">
        <f t="shared" si="2"/>
        <v>6.4086826321554394E-2</v>
      </c>
      <c r="R53" s="124"/>
      <c r="S53" s="123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158499976</v>
      </c>
      <c r="M54" s="101">
        <v>112494337</v>
      </c>
      <c r="N54" s="101">
        <v>16067050</v>
      </c>
      <c r="O54" s="101">
        <v>16067050</v>
      </c>
      <c r="P54" s="75">
        <f t="shared" si="1"/>
        <v>0.56641226896435048</v>
      </c>
      <c r="Q54" s="76">
        <f t="shared" si="2"/>
        <v>8.0898065527188881E-2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74455200</v>
      </c>
      <c r="M55" s="101">
        <v>5446630</v>
      </c>
      <c r="N55" s="101">
        <v>5416630</v>
      </c>
      <c r="O55" s="101">
        <v>5416630</v>
      </c>
      <c r="P55" s="75">
        <f t="shared" si="1"/>
        <v>7.3109127516778519E-2</v>
      </c>
      <c r="Q55" s="76">
        <f t="shared" si="2"/>
        <v>7.2706442953020131E-2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 t="s">
        <v>5</v>
      </c>
      <c r="I56" s="30" t="s">
        <v>259</v>
      </c>
      <c r="J56" s="17" t="s">
        <v>260</v>
      </c>
      <c r="K56" s="101">
        <v>5000000</v>
      </c>
      <c r="L56" s="101">
        <v>5000000</v>
      </c>
      <c r="M56" s="101" t="s">
        <v>25</v>
      </c>
      <c r="N56" s="101" t="s">
        <v>25</v>
      </c>
      <c r="O56" s="101" t="s">
        <v>25</v>
      </c>
      <c r="P56" s="75">
        <f t="shared" si="1"/>
        <v>0</v>
      </c>
      <c r="Q56" s="76">
        <f t="shared" si="2"/>
        <v>0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 t="s">
        <v>25</v>
      </c>
      <c r="O57" s="101" t="s">
        <v>25</v>
      </c>
      <c r="P57" s="75">
        <f t="shared" si="1"/>
        <v>0.9987584520687951</v>
      </c>
      <c r="Q57" s="76">
        <f t="shared" si="2"/>
        <v>0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340649693</v>
      </c>
      <c r="N58" s="101">
        <v>165947794</v>
      </c>
      <c r="O58" s="101">
        <v>165947794</v>
      </c>
      <c r="P58" s="75">
        <f t="shared" si="1"/>
        <v>0.99312167650868188</v>
      </c>
      <c r="Q58" s="76">
        <f t="shared" si="2"/>
        <v>0.4838000878227634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1138393319</v>
      </c>
      <c r="L59" s="101">
        <v>847640177</v>
      </c>
      <c r="M59" s="101">
        <v>624279434</v>
      </c>
      <c r="N59" s="101">
        <v>601977102</v>
      </c>
      <c r="O59" s="101">
        <v>601977102</v>
      </c>
      <c r="P59" s="75">
        <f t="shared" si="1"/>
        <v>0.54838641757699913</v>
      </c>
      <c r="Q59" s="76">
        <f t="shared" si="2"/>
        <v>0.52879535741548045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272855648</v>
      </c>
      <c r="O60" s="101">
        <v>272855648</v>
      </c>
      <c r="P60" s="75">
        <f t="shared" si="1"/>
        <v>1</v>
      </c>
      <c r="Q60" s="76">
        <f t="shared" si="2"/>
        <v>0.58745993650840322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1729321623</v>
      </c>
      <c r="L61" s="101">
        <v>1655274839</v>
      </c>
      <c r="M61" s="101">
        <v>1655071839</v>
      </c>
      <c r="N61" s="101">
        <v>866725267</v>
      </c>
      <c r="O61" s="101">
        <v>841725267</v>
      </c>
      <c r="P61" s="75">
        <f t="shared" si="1"/>
        <v>0.95706421349708637</v>
      </c>
      <c r="Q61" s="76">
        <f t="shared" si="2"/>
        <v>0.50119379499599304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1529173578</v>
      </c>
      <c r="L62" s="101">
        <v>886021925.22000003</v>
      </c>
      <c r="M62" s="101">
        <v>795245659</v>
      </c>
      <c r="N62" s="101">
        <v>419304672</v>
      </c>
      <c r="O62" s="101">
        <v>410642552</v>
      </c>
      <c r="P62" s="75">
        <f t="shared" si="1"/>
        <v>0.52004930665889393</v>
      </c>
      <c r="Q62" s="76">
        <f t="shared" si="2"/>
        <v>0.27420345082629988</v>
      </c>
      <c r="R62" s="124"/>
      <c r="S62" s="123"/>
    </row>
    <row r="63" spans="1:19" s="25" customFormat="1" ht="60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3678749</v>
      </c>
      <c r="O63" s="101">
        <v>3678749</v>
      </c>
      <c r="P63" s="75">
        <f t="shared" si="1"/>
        <v>0.99961725611045282</v>
      </c>
      <c r="Q63" s="76">
        <f t="shared" si="2"/>
        <v>3.5200467523192058E-3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928000000</v>
      </c>
      <c r="L64" s="101">
        <v>922796872.10000002</v>
      </c>
      <c r="M64" s="101">
        <v>906360872.10000002</v>
      </c>
      <c r="N64" s="101">
        <v>310099697.83999997</v>
      </c>
      <c r="O64" s="101">
        <v>310099697.83999997</v>
      </c>
      <c r="P64" s="75">
        <f t="shared" si="1"/>
        <v>0.9766819742456897</v>
      </c>
      <c r="Q64" s="76">
        <f t="shared" si="2"/>
        <v>0.33415915715517236</v>
      </c>
      <c r="R64" s="124"/>
      <c r="S64" s="123"/>
    </row>
    <row r="65" spans="1:19" s="25" customFormat="1" ht="72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68327614</v>
      </c>
      <c r="M65" s="101">
        <v>68327614</v>
      </c>
      <c r="N65" s="101">
        <v>30980224</v>
      </c>
      <c r="O65" s="101">
        <v>24971412</v>
      </c>
      <c r="P65" s="75">
        <f t="shared" si="1"/>
        <v>0.86490650632911392</v>
      </c>
      <c r="Q65" s="76">
        <f t="shared" si="2"/>
        <v>0.39215473417721519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518241670</v>
      </c>
      <c r="M66" s="101">
        <v>250000000</v>
      </c>
      <c r="N66" s="101">
        <v>250000000</v>
      </c>
      <c r="O66" s="101">
        <v>250000000</v>
      </c>
      <c r="P66" s="75">
        <f t="shared" si="1"/>
        <v>0.48240042140957134</v>
      </c>
      <c r="Q66" s="76">
        <f t="shared" si="2"/>
        <v>0.48240042140957134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276</v>
      </c>
      <c r="J67" s="17" t="s">
        <v>277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96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7134477</v>
      </c>
      <c r="O68" s="101">
        <v>7134477</v>
      </c>
      <c r="P68" s="75">
        <f t="shared" si="1"/>
        <v>1</v>
      </c>
      <c r="Q68" s="76">
        <f t="shared" si="2"/>
        <v>0.29821943051838978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>
        <v>460000000</v>
      </c>
      <c r="M69" s="101">
        <v>460000000</v>
      </c>
      <c r="N69" s="101" t="s">
        <v>25</v>
      </c>
      <c r="O69" s="101" t="s">
        <v>25</v>
      </c>
      <c r="P69" s="75">
        <f t="shared" si="1"/>
        <v>1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21372229</v>
      </c>
      <c r="N70" s="101">
        <v>21372229</v>
      </c>
      <c r="O70" s="101">
        <v>21372229</v>
      </c>
      <c r="P70" s="75">
        <f t="shared" si="1"/>
        <v>7.583022948790942E-2</v>
      </c>
      <c r="Q70" s="76">
        <f t="shared" si="2"/>
        <v>7.583022948790942E-2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7">L73+L76+L79</f>
        <v>262460322.30000001</v>
      </c>
      <c r="M71" s="100">
        <f t="shared" si="7"/>
        <v>221488179</v>
      </c>
      <c r="N71" s="100">
        <f t="shared" si="7"/>
        <v>221488179</v>
      </c>
      <c r="O71" s="100">
        <f t="shared" si="7"/>
        <v>221488179</v>
      </c>
      <c r="P71" s="75">
        <f t="shared" si="1"/>
        <v>4.6087432004404655E-2</v>
      </c>
      <c r="Q71" s="76">
        <f t="shared" si="2"/>
        <v>4.6087432004404655E-2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8">L74</f>
        <v>773575800000</v>
      </c>
      <c r="M72" s="100">
        <f t="shared" si="8"/>
        <v>773575800000</v>
      </c>
      <c r="N72" s="100">
        <f t="shared" si="8"/>
        <v>773575800000</v>
      </c>
      <c r="O72" s="100">
        <f t="shared" si="8"/>
        <v>773575800000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9">SUM(L75)</f>
        <v>773575800000</v>
      </c>
      <c r="M74" s="100">
        <f t="shared" si="9"/>
        <v>773575800000</v>
      </c>
      <c r="N74" s="100">
        <f t="shared" si="9"/>
        <v>773575800000</v>
      </c>
      <c r="O74" s="100">
        <f t="shared" si="9"/>
        <v>773575800000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ref="P75:P128" si="10">+M75/K75</f>
        <v>1</v>
      </c>
      <c r="Q75" s="76">
        <f t="shared" ref="Q75:Q128" si="11">+N75/K75</f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12">SUM(L77:L78)</f>
        <v>71705218</v>
      </c>
      <c r="M76" s="100">
        <f t="shared" si="12"/>
        <v>32145472</v>
      </c>
      <c r="N76" s="100">
        <f t="shared" si="12"/>
        <v>32145472</v>
      </c>
      <c r="O76" s="100">
        <f t="shared" si="12"/>
        <v>32145472</v>
      </c>
      <c r="P76" s="75">
        <f t="shared" si="10"/>
        <v>0.3417913024986709</v>
      </c>
      <c r="Q76" s="76">
        <f t="shared" si="11"/>
        <v>0.3417913024986709</v>
      </c>
      <c r="R76" s="117"/>
      <c r="S76" s="123"/>
    </row>
    <row r="77" spans="1:19" s="27" customFormat="1" ht="30" customHeight="1" x14ac:dyDescent="0.2">
      <c r="A77" s="12" t="s">
        <v>26</v>
      </c>
      <c r="B77" s="13">
        <v>3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30875413</v>
      </c>
      <c r="N77" s="101">
        <v>30875413</v>
      </c>
      <c r="O77" s="101">
        <v>30875413</v>
      </c>
      <c r="P77" s="75">
        <f t="shared" si="10"/>
        <v>0.62550932491763245</v>
      </c>
      <c r="Q77" s="76">
        <f t="shared" si="11"/>
        <v>0.62550932491763245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10"/>
        <v>2.8419588072060849E-2</v>
      </c>
      <c r="Q78" s="76">
        <f t="shared" si="11"/>
        <v>2.8419588072060849E-2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13">SUM(L80:L82)</f>
        <v>190755104.30000001</v>
      </c>
      <c r="M79" s="100">
        <f t="shared" si="13"/>
        <v>189342707</v>
      </c>
      <c r="N79" s="100">
        <f t="shared" si="13"/>
        <v>189342707</v>
      </c>
      <c r="O79" s="100">
        <f t="shared" si="13"/>
        <v>189342707</v>
      </c>
      <c r="P79" s="75">
        <f t="shared" si="10"/>
        <v>4.4670374202814847E-2</v>
      </c>
      <c r="Q79" s="76">
        <f t="shared" si="11"/>
        <v>4.4670374202814847E-2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189342707</v>
      </c>
      <c r="M81" s="101">
        <v>189342707</v>
      </c>
      <c r="N81" s="101">
        <v>189342707</v>
      </c>
      <c r="O81" s="101">
        <v>189342707</v>
      </c>
      <c r="P81" s="75">
        <f t="shared" si="10"/>
        <v>0.22576706165997348</v>
      </c>
      <c r="Q81" s="76">
        <f t="shared" si="11"/>
        <v>0.22576706165997348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 t="s">
        <v>25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53620174171.389999</v>
      </c>
      <c r="M83" s="100">
        <f>+M87+M84</f>
        <v>36615743342.190002</v>
      </c>
      <c r="N83" s="100">
        <f>+N87+N84</f>
        <v>17885116029.07</v>
      </c>
      <c r="O83" s="100">
        <f>+O87+O84</f>
        <v>17818206312.07</v>
      </c>
      <c r="P83" s="75">
        <f t="shared" si="10"/>
        <v>0.5196448789641579</v>
      </c>
      <c r="Q83" s="76">
        <f t="shared" si="11"/>
        <v>0.25382275780476143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14">SUM(L85:L86)</f>
        <v>2736149715.3899999</v>
      </c>
      <c r="M84" s="100">
        <f t="shared" si="14"/>
        <v>2438171612.3899999</v>
      </c>
      <c r="N84" s="100">
        <f t="shared" si="14"/>
        <v>2402980170.6999998</v>
      </c>
      <c r="O84" s="100">
        <f t="shared" si="14"/>
        <v>2402980170.6999998</v>
      </c>
      <c r="P84" s="75">
        <f t="shared" si="10"/>
        <v>0.66362683073535456</v>
      </c>
      <c r="Q84" s="76">
        <f t="shared" si="11"/>
        <v>0.65404834790868827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279</v>
      </c>
      <c r="J85" s="17" t="s">
        <v>278</v>
      </c>
      <c r="K85" s="101">
        <v>15000000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2736149715.3899999</v>
      </c>
      <c r="M86" s="101">
        <v>2438171612.3899999</v>
      </c>
      <c r="N86" s="101">
        <v>2402980170.6999998</v>
      </c>
      <c r="O86" s="101">
        <v>2402980170.6999998</v>
      </c>
      <c r="P86" s="75">
        <f t="shared" si="10"/>
        <v>0.66634734870634404</v>
      </c>
      <c r="Q86" s="76">
        <f t="shared" si="11"/>
        <v>0.65672959918119922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15">SUM(L88:L93)</f>
        <v>50884024456</v>
      </c>
      <c r="M87" s="100">
        <f t="shared" si="15"/>
        <v>34177571729.799999</v>
      </c>
      <c r="N87" s="100">
        <f t="shared" si="15"/>
        <v>15482135858.370001</v>
      </c>
      <c r="O87" s="100">
        <f t="shared" si="15"/>
        <v>15415226141.370001</v>
      </c>
      <c r="P87" s="75">
        <f t="shared" si="10"/>
        <v>0.5117245460532559</v>
      </c>
      <c r="Q87" s="76">
        <f t="shared" si="11"/>
        <v>0.23180666568980923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>
        <v>20</v>
      </c>
      <c r="I88" s="42" t="s">
        <v>263</v>
      </c>
      <c r="J88" s="36" t="s">
        <v>222</v>
      </c>
      <c r="K88" s="101">
        <v>408000000</v>
      </c>
      <c r="L88" s="101">
        <v>408000000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11900605074</v>
      </c>
      <c r="L89" s="101">
        <v>10275433181</v>
      </c>
      <c r="M89" s="101">
        <v>8991453952</v>
      </c>
      <c r="N89" s="101">
        <v>4340436685</v>
      </c>
      <c r="O89" s="101">
        <v>4326156685</v>
      </c>
      <c r="P89" s="114">
        <f t="shared" si="10"/>
        <v>0.7555459488059304</v>
      </c>
      <c r="Q89" s="115">
        <f t="shared" si="11"/>
        <v>0.3647240336109317</v>
      </c>
      <c r="R89" s="117"/>
      <c r="S89" s="123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50233823311+2700000000</f>
        <v>52933823311</v>
      </c>
      <c r="L90" s="101">
        <f>36961131212+2700000000</f>
        <v>39661131212</v>
      </c>
      <c r="M90" s="101">
        <v>24921034673.799999</v>
      </c>
      <c r="N90" s="101">
        <v>11082586875.370001</v>
      </c>
      <c r="O90" s="101">
        <v>11029957158.370001</v>
      </c>
      <c r="P90" s="114">
        <f t="shared" si="10"/>
        <v>0.47079604523146629</v>
      </c>
      <c r="Q90" s="115">
        <f t="shared" si="11"/>
        <v>0.20936683168069906</v>
      </c>
      <c r="R90" s="117"/>
      <c r="S90" s="123"/>
    </row>
    <row r="91" spans="1:19" s="27" customFormat="1" ht="60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36000000</v>
      </c>
      <c r="L91" s="101">
        <v>35083104</v>
      </c>
      <c r="M91" s="101">
        <v>35083104</v>
      </c>
      <c r="N91" s="101">
        <v>12741330</v>
      </c>
      <c r="O91" s="101">
        <v>12741330</v>
      </c>
      <c r="P91" s="114">
        <f t="shared" si="10"/>
        <v>0.97453066666666666</v>
      </c>
      <c r="Q91" s="115">
        <f t="shared" si="11"/>
        <v>0.35392583333333333</v>
      </c>
      <c r="R91" s="117"/>
      <c r="S91" s="123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 t="s">
        <v>25</v>
      </c>
      <c r="M92" s="101" t="s">
        <v>25</v>
      </c>
      <c r="N92" s="101" t="s">
        <v>25</v>
      </c>
      <c r="O92" s="101" t="s">
        <v>25</v>
      </c>
      <c r="P92" s="114">
        <f t="shared" si="10"/>
        <v>0</v>
      </c>
      <c r="Q92" s="115">
        <f t="shared" si="11"/>
        <v>0</v>
      </c>
      <c r="R92" s="117"/>
      <c r="S92" s="123"/>
    </row>
    <row r="93" spans="1:19" s="27" customFormat="1" ht="72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1034375615</v>
      </c>
      <c r="L93" s="101">
        <v>504376959</v>
      </c>
      <c r="M93" s="101">
        <v>230000000</v>
      </c>
      <c r="N93" s="101">
        <v>46370968</v>
      </c>
      <c r="O93" s="101">
        <v>46370968</v>
      </c>
      <c r="P93" s="114">
        <f t="shared" si="10"/>
        <v>0.22235636326364866</v>
      </c>
      <c r="Q93" s="115">
        <f t="shared" si="11"/>
        <v>4.4829912197804467E-2</v>
      </c>
      <c r="R93" s="117"/>
      <c r="S93" s="123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16">L95+L100</f>
        <v>325571748.49000001</v>
      </c>
      <c r="M94" s="100">
        <f t="shared" si="16"/>
        <v>315570208</v>
      </c>
      <c r="N94" s="100">
        <f t="shared" si="16"/>
        <v>315570208</v>
      </c>
      <c r="O94" s="100">
        <f t="shared" si="16"/>
        <v>315570208</v>
      </c>
      <c r="P94" s="75">
        <f t="shared" si="10"/>
        <v>9.1734805569839997E-2</v>
      </c>
      <c r="Q94" s="76">
        <f t="shared" si="11"/>
        <v>9.1734805569839997E-2</v>
      </c>
      <c r="R94" s="117"/>
      <c r="S94" s="123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17">SUM(L96:L99)</f>
        <v>325571748.49000001</v>
      </c>
      <c r="M95" s="100">
        <f t="shared" si="17"/>
        <v>315570208</v>
      </c>
      <c r="N95" s="100">
        <f t="shared" si="17"/>
        <v>315570208</v>
      </c>
      <c r="O95" s="100">
        <f t="shared" si="17"/>
        <v>315570208</v>
      </c>
      <c r="P95" s="75">
        <f t="shared" si="10"/>
        <v>0.33570334469116314</v>
      </c>
      <c r="Q95" s="76">
        <f t="shared" si="11"/>
        <v>0.33570334469116314</v>
      </c>
      <c r="R95" s="117"/>
      <c r="S95" s="123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315057208</v>
      </c>
      <c r="M96" s="101">
        <v>315057208</v>
      </c>
      <c r="N96" s="101">
        <v>315057208</v>
      </c>
      <c r="O96" s="101">
        <v>315057208</v>
      </c>
      <c r="P96" s="75">
        <f t="shared" si="10"/>
        <v>0.34087370886433466</v>
      </c>
      <c r="Q96" s="76">
        <f t="shared" si="11"/>
        <v>0.34087370886433466</v>
      </c>
      <c r="R96" s="117"/>
      <c r="S96" s="123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 t="s">
        <v>25</v>
      </c>
      <c r="N97" s="101" t="s">
        <v>25</v>
      </c>
      <c r="O97" s="101" t="s">
        <v>25</v>
      </c>
      <c r="P97" s="75">
        <f t="shared" si="10"/>
        <v>0</v>
      </c>
      <c r="Q97" s="76">
        <f t="shared" si="11"/>
        <v>0</v>
      </c>
      <c r="R97" s="117"/>
      <c r="S97" s="123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10"/>
        <v>2.8910582747725389E-2</v>
      </c>
      <c r="Q98" s="76">
        <f t="shared" si="11"/>
        <v>2.8910582747725389E-2</v>
      </c>
      <c r="R98" s="117"/>
      <c r="S98" s="123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f t="shared" si="10"/>
        <v>0.36137346416277732</v>
      </c>
      <c r="Q99" s="76">
        <f t="shared" si="11"/>
        <v>0.36137346416277732</v>
      </c>
      <c r="R99" s="117"/>
      <c r="S99" s="123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18">SUM(L101)</f>
        <v>0</v>
      </c>
      <c r="M100" s="100">
        <f t="shared" si="18"/>
        <v>0</v>
      </c>
      <c r="N100" s="100">
        <f t="shared" si="18"/>
        <v>0</v>
      </c>
      <c r="O100" s="100">
        <f t="shared" si="18"/>
        <v>0</v>
      </c>
      <c r="P100" s="75">
        <f t="shared" si="10"/>
        <v>0</v>
      </c>
      <c r="Q100" s="76">
        <f t="shared" si="11"/>
        <v>0</v>
      </c>
      <c r="R100" s="117"/>
      <c r="S100" s="123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0</v>
      </c>
      <c r="M101" s="101">
        <v>0</v>
      </c>
      <c r="N101" s="101">
        <v>0</v>
      </c>
      <c r="O101" s="101">
        <v>0</v>
      </c>
      <c r="P101" s="75">
        <f t="shared" si="10"/>
        <v>0</v>
      </c>
      <c r="Q101" s="76">
        <f t="shared" si="11"/>
        <v>0</v>
      </c>
      <c r="R101" s="117"/>
      <c r="S101" s="125"/>
    </row>
    <row r="102" spans="1:19" s="45" customFormat="1" ht="30" customHeight="1" thickBot="1" x14ac:dyDescent="0.25">
      <c r="A102" s="155" t="s">
        <v>22</v>
      </c>
      <c r="B102" s="156"/>
      <c r="C102" s="156"/>
      <c r="D102" s="156"/>
      <c r="E102" s="156"/>
      <c r="F102" s="156"/>
      <c r="G102" s="156"/>
      <c r="H102" s="156"/>
      <c r="I102" s="156"/>
      <c r="J102" s="156"/>
      <c r="K102" s="98">
        <f>K103+K104+K119+K120+K124</f>
        <v>296166018225</v>
      </c>
      <c r="L102" s="98">
        <f t="shared" ref="L102:O102" si="19">L103+L104+L119+L120+L124</f>
        <v>113959171041</v>
      </c>
      <c r="M102" s="98">
        <f t="shared" si="19"/>
        <v>9061366488.75</v>
      </c>
      <c r="N102" s="98">
        <f t="shared" si="19"/>
        <v>3383804964.5599999</v>
      </c>
      <c r="O102" s="98">
        <f t="shared" si="19"/>
        <v>3383804964.5599999</v>
      </c>
      <c r="P102" s="71">
        <f t="shared" si="10"/>
        <v>3.059556441706961E-2</v>
      </c>
      <c r="Q102" s="72">
        <f t="shared" si="11"/>
        <v>1.1425365357038674E-2</v>
      </c>
      <c r="R102" s="128"/>
      <c r="S102" s="129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20">L108</f>
        <v>616235306.92000008</v>
      </c>
      <c r="M103" s="99">
        <f t="shared" si="20"/>
        <v>6302412</v>
      </c>
      <c r="N103" s="99">
        <f t="shared" si="20"/>
        <v>6302412</v>
      </c>
      <c r="O103" s="99">
        <f t="shared" si="20"/>
        <v>6302412</v>
      </c>
      <c r="P103" s="73">
        <f t="shared" si="10"/>
        <v>5.430258226277561E-4</v>
      </c>
      <c r="Q103" s="74">
        <f t="shared" si="11"/>
        <v>5.430258226277561E-4</v>
      </c>
      <c r="R103" s="130"/>
      <c r="S103" s="127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2479298452.1399999</v>
      </c>
      <c r="M104" s="99">
        <f>M105+M109+M116</f>
        <v>1082958724</v>
      </c>
      <c r="N104" s="99">
        <f>N105+N109+N116</f>
        <v>605665678</v>
      </c>
      <c r="O104" s="99">
        <f>O105+O109+O116</f>
        <v>605665678</v>
      </c>
      <c r="P104" s="73">
        <f t="shared" si="10"/>
        <v>2.3124084647679007E-2</v>
      </c>
      <c r="Q104" s="74">
        <f t="shared" si="11"/>
        <v>1.2932592993512741E-2</v>
      </c>
      <c r="R104" s="130"/>
      <c r="S104" s="127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1593819760.1399999</v>
      </c>
      <c r="M105" s="100">
        <f t="shared" ref="M105:O105" si="21">SUM(M106:M107)</f>
        <v>1071004347</v>
      </c>
      <c r="N105" s="100">
        <f t="shared" si="21"/>
        <v>593711301</v>
      </c>
      <c r="O105" s="100">
        <f t="shared" si="21"/>
        <v>593711301</v>
      </c>
      <c r="P105" s="75">
        <f t="shared" si="10"/>
        <v>0.12691728293607638</v>
      </c>
      <c r="Q105" s="76">
        <f t="shared" si="11"/>
        <v>7.0356600682744949E-2</v>
      </c>
      <c r="R105" s="131"/>
      <c r="S105" s="132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751388836.91999996</v>
      </c>
      <c r="M106" s="101">
        <v>679701267</v>
      </c>
      <c r="N106" s="101">
        <v>287207261</v>
      </c>
      <c r="O106" s="101">
        <v>287207261</v>
      </c>
      <c r="P106" s="75">
        <f t="shared" si="10"/>
        <v>0.21656183919628968</v>
      </c>
      <c r="Q106" s="76">
        <f t="shared" si="11"/>
        <v>9.1508042860083114E-2</v>
      </c>
      <c r="R106" s="131"/>
      <c r="S106" s="132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842430923.22000003</v>
      </c>
      <c r="M107" s="101">
        <v>391303080</v>
      </c>
      <c r="N107" s="101">
        <v>306504040</v>
      </c>
      <c r="O107" s="101">
        <v>306504040</v>
      </c>
      <c r="P107" s="75">
        <f t="shared" si="10"/>
        <v>7.3830769811320751E-2</v>
      </c>
      <c r="Q107" s="76">
        <f t="shared" si="11"/>
        <v>5.7830950943396228E-2</v>
      </c>
      <c r="R107" s="131"/>
      <c r="S107" s="132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22">SUM(L110:L112)</f>
        <v>616235306.92000008</v>
      </c>
      <c r="M108" s="100">
        <f t="shared" si="22"/>
        <v>6302412</v>
      </c>
      <c r="N108" s="100">
        <f t="shared" si="22"/>
        <v>6302412</v>
      </c>
      <c r="O108" s="100">
        <f t="shared" si="22"/>
        <v>6302412</v>
      </c>
      <c r="P108" s="75">
        <f t="shared" si="10"/>
        <v>5.430258226277561E-4</v>
      </c>
      <c r="Q108" s="76">
        <f t="shared" si="11"/>
        <v>5.430258226277561E-4</v>
      </c>
      <c r="R108" s="130"/>
      <c r="S108" s="127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885478692</v>
      </c>
      <c r="M109" s="100">
        <f>SUM(M113:M115)</f>
        <v>11954377</v>
      </c>
      <c r="N109" s="100">
        <f>SUM(N113:N115)</f>
        <v>11954377</v>
      </c>
      <c r="O109" s="100">
        <f>SUM(O113:O115)</f>
        <v>11954377</v>
      </c>
      <c r="P109" s="75">
        <f t="shared" si="10"/>
        <v>5.1100402241609992E-4</v>
      </c>
      <c r="Q109" s="76">
        <f t="shared" si="11"/>
        <v>5.1100402241609992E-4</v>
      </c>
      <c r="R109" s="130"/>
      <c r="S109" s="127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38255306.920000002</v>
      </c>
      <c r="M110" s="101">
        <v>30</v>
      </c>
      <c r="N110" s="101">
        <v>30</v>
      </c>
      <c r="O110" s="101">
        <v>30</v>
      </c>
      <c r="P110" s="75">
        <f t="shared" si="10"/>
        <v>3.3632286995515697E-8</v>
      </c>
      <c r="Q110" s="76">
        <f t="shared" si="11"/>
        <v>3.3632286995515697E-8</v>
      </c>
      <c r="R110" s="130"/>
      <c r="S110" s="127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361028571</v>
      </c>
      <c r="M111" s="101" t="s">
        <v>25</v>
      </c>
      <c r="N111" s="101" t="s">
        <v>25</v>
      </c>
      <c r="O111" s="112" t="s">
        <v>25</v>
      </c>
      <c r="P111" s="75">
        <f t="shared" si="10"/>
        <v>0</v>
      </c>
      <c r="Q111" s="76">
        <f t="shared" si="11"/>
        <v>0</v>
      </c>
      <c r="R111" s="130"/>
      <c r="S111" s="127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216951429</v>
      </c>
      <c r="M112" s="101">
        <v>6302382</v>
      </c>
      <c r="N112" s="101">
        <v>6302382</v>
      </c>
      <c r="O112" s="112">
        <v>6302382</v>
      </c>
      <c r="P112" s="75">
        <f t="shared" si="10"/>
        <v>2.7520117025457403E-3</v>
      </c>
      <c r="Q112" s="76">
        <f t="shared" si="11"/>
        <v>2.7520117025457403E-3</v>
      </c>
      <c r="R112" s="130"/>
      <c r="S112" s="127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315007263</v>
      </c>
      <c r="M114" s="101">
        <v>10012779</v>
      </c>
      <c r="N114" s="101">
        <v>10012779</v>
      </c>
      <c r="O114" s="112">
        <v>10012779</v>
      </c>
      <c r="P114" s="75">
        <f t="shared" si="10"/>
        <v>1.3661862464183381E-3</v>
      </c>
      <c r="Q114" s="76">
        <f t="shared" si="11"/>
        <v>1.3661862464183381E-3</v>
      </c>
      <c r="R114" s="130"/>
      <c r="S114" s="127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570471429</v>
      </c>
      <c r="M115" s="101">
        <v>1941598</v>
      </c>
      <c r="N115" s="101">
        <v>1941598</v>
      </c>
      <c r="O115" s="112">
        <v>1941598</v>
      </c>
      <c r="P115" s="75">
        <f t="shared" si="10"/>
        <v>1.4586417248891895E-4</v>
      </c>
      <c r="Q115" s="76">
        <f t="shared" si="11"/>
        <v>1.4586417248891895E-4</v>
      </c>
      <c r="R115" s="130"/>
      <c r="S115" s="127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23">SUM(L117:L118)</f>
        <v>0</v>
      </c>
      <c r="M116" s="100">
        <f t="shared" si="23"/>
        <v>0</v>
      </c>
      <c r="N116" s="100">
        <f t="shared" si="23"/>
        <v>0</v>
      </c>
      <c r="O116" s="100">
        <f t="shared" si="23"/>
        <v>0</v>
      </c>
      <c r="P116" s="75">
        <f t="shared" si="10"/>
        <v>0</v>
      </c>
      <c r="Q116" s="76">
        <f t="shared" si="11"/>
        <v>0</v>
      </c>
      <c r="R116" s="131"/>
      <c r="S116" s="132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10"/>
        <v>0</v>
      </c>
      <c r="Q117" s="76">
        <f t="shared" si="11"/>
        <v>0</v>
      </c>
      <c r="R117" s="130"/>
      <c r="S117" s="127"/>
    </row>
    <row r="118" spans="1:19" s="28" customFormat="1" ht="120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24">L121+L122</f>
        <v>15780730690</v>
      </c>
      <c r="M119" s="100">
        <f t="shared" si="24"/>
        <v>5637684924.1900005</v>
      </c>
      <c r="N119" s="100">
        <f t="shared" si="24"/>
        <v>790791860</v>
      </c>
      <c r="O119" s="100">
        <f t="shared" si="24"/>
        <v>790791860</v>
      </c>
      <c r="P119" s="75">
        <f t="shared" si="10"/>
        <v>0.1156448189577436</v>
      </c>
      <c r="Q119" s="76">
        <f t="shared" si="11"/>
        <v>1.6221371487179486E-2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25">L123</f>
        <v>87817310625</v>
      </c>
      <c r="M120" s="100">
        <f t="shared" si="25"/>
        <v>636108285</v>
      </c>
      <c r="N120" s="100">
        <f t="shared" si="25"/>
        <v>282732871</v>
      </c>
      <c r="O120" s="100">
        <f t="shared" si="25"/>
        <v>282732871</v>
      </c>
      <c r="P120" s="75">
        <f t="shared" si="10"/>
        <v>3.7418134411764704E-3</v>
      </c>
      <c r="Q120" s="76">
        <f t="shared" si="11"/>
        <v>1.6631345352941175E-3</v>
      </c>
      <c r="R120" s="130"/>
      <c r="S120" s="127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8685890089</v>
      </c>
      <c r="M121" s="101">
        <v>3897452483</v>
      </c>
      <c r="N121" s="101">
        <v>990342</v>
      </c>
      <c r="O121" s="101">
        <v>990342</v>
      </c>
      <c r="P121" s="75">
        <f t="shared" si="10"/>
        <v>0.10978739388732395</v>
      </c>
      <c r="Q121" s="76">
        <f t="shared" si="11"/>
        <v>2.7896957746478874E-5</v>
      </c>
      <c r="R121" s="130"/>
      <c r="S121" s="127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7094840601</v>
      </c>
      <c r="M122" s="101">
        <v>1740232441.1900001</v>
      </c>
      <c r="N122" s="101">
        <v>789801518</v>
      </c>
      <c r="O122" s="101">
        <v>789801518</v>
      </c>
      <c r="P122" s="75">
        <f t="shared" si="10"/>
        <v>0.13133829744830189</v>
      </c>
      <c r="Q122" s="76">
        <f t="shared" si="11"/>
        <v>5.9607661735849055E-2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v>170000000000</v>
      </c>
      <c r="L123" s="101">
        <v>87817310625</v>
      </c>
      <c r="M123" s="101">
        <v>636108285</v>
      </c>
      <c r="N123" s="101">
        <v>282732871</v>
      </c>
      <c r="O123" s="101">
        <v>282732871</v>
      </c>
      <c r="P123" s="75">
        <f t="shared" si="10"/>
        <v>3.7418134411764704E-3</v>
      </c>
      <c r="Q123" s="76">
        <f t="shared" si="11"/>
        <v>1.6631345352941175E-3</v>
      </c>
      <c r="R123" s="130"/>
      <c r="S123" s="127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26">SUM(L125:L127)</f>
        <v>7265595966.9399996</v>
      </c>
      <c r="M124" s="100">
        <f t="shared" si="26"/>
        <v>1698312143.5599999</v>
      </c>
      <c r="N124" s="100">
        <f t="shared" si="26"/>
        <v>1698312143.5599999</v>
      </c>
      <c r="O124" s="100">
        <f t="shared" si="26"/>
        <v>1698312143.5599999</v>
      </c>
      <c r="P124" s="75">
        <f t="shared" si="10"/>
        <v>8.9491217325253711E-2</v>
      </c>
      <c r="Q124" s="76">
        <f t="shared" si="11"/>
        <v>8.9491217325253711E-2</v>
      </c>
      <c r="R124" s="130"/>
      <c r="S124" s="127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580322273.20000005</v>
      </c>
      <c r="M125" s="101" t="s">
        <v>25</v>
      </c>
      <c r="N125" s="101" t="s">
        <v>25</v>
      </c>
      <c r="O125" s="101" t="s">
        <v>25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6685260860</v>
      </c>
      <c r="M126" s="101">
        <v>1698312143.5599999</v>
      </c>
      <c r="N126" s="101">
        <v>1698312143.5599999</v>
      </c>
      <c r="O126" s="101">
        <v>1698312143.5599999</v>
      </c>
      <c r="P126" s="75">
        <f t="shared" si="10"/>
        <v>0.25403827601126694</v>
      </c>
      <c r="Q126" s="76">
        <f t="shared" si="11"/>
        <v>0.25403827601126694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12833.74</v>
      </c>
      <c r="M127" s="101" t="s">
        <v>25</v>
      </c>
      <c r="N127" s="101" t="s">
        <v>25</v>
      </c>
      <c r="O127" s="101" t="s">
        <v>25</v>
      </c>
      <c r="P127" s="75">
        <f t="shared" si="10"/>
        <v>0</v>
      </c>
      <c r="Q127" s="76">
        <f t="shared" si="11"/>
        <v>0</v>
      </c>
      <c r="R127" s="130"/>
      <c r="S127" s="127"/>
    </row>
    <row r="128" spans="1:19" s="59" customFormat="1" ht="30" customHeight="1" thickBot="1" x14ac:dyDescent="0.3">
      <c r="A128" s="157" t="s">
        <v>24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02">
        <f>+K10+K102</f>
        <v>1184987463225</v>
      </c>
      <c r="L128" s="102">
        <f>+L10+L102</f>
        <v>969510395156.77002</v>
      </c>
      <c r="M128" s="102">
        <f>+M10+M102</f>
        <v>838859084446.32007</v>
      </c>
      <c r="N128" s="102">
        <f>+N10+N102</f>
        <v>810331310721.84998</v>
      </c>
      <c r="O128" s="102">
        <f>+O10+O102</f>
        <v>810224730072.84998</v>
      </c>
      <c r="P128" s="77">
        <f t="shared" si="10"/>
        <v>0.70790545088411738</v>
      </c>
      <c r="Q128" s="78">
        <f t="shared" si="11"/>
        <v>0.6838311255348597</v>
      </c>
      <c r="R128" s="126"/>
      <c r="S128" s="133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34"/>
    </row>
    <row r="130" spans="1:18" ht="29.25" customHeight="1" x14ac:dyDescent="0.2">
      <c r="K130" s="107">
        <v>1184987463225</v>
      </c>
      <c r="L130" s="107">
        <v>969510395156.77002</v>
      </c>
      <c r="M130" s="107">
        <v>838859084446.31995</v>
      </c>
      <c r="N130" s="107">
        <v>810331310721.84998</v>
      </c>
      <c r="O130" s="107">
        <v>810224730072.84998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27">L130-L128</f>
        <v>0</v>
      </c>
      <c r="M132" s="116">
        <f t="shared" si="27"/>
        <v>0</v>
      </c>
      <c r="N132" s="116">
        <f t="shared" si="27"/>
        <v>0</v>
      </c>
      <c r="O132" s="116">
        <f t="shared" si="27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0:J10"/>
    <mergeCell ref="A102:J102"/>
    <mergeCell ref="A128:J128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Gastos</Tipo_x0020_presupuesto>
    <Vigencia xmlns="d0e351fb-1a75-4546-9b39-7d697f81258f">2020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D0F4C9E-0808-40DB-971E-086B239F2B71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2020-08-05T16:32:34Z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