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7F939BDF-1379-4276-A67C-ED3102AF4581}" xr6:coauthVersionLast="41" xr6:coauthVersionMax="41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9" i="4" l="1"/>
  <c r="K79" i="4"/>
  <c r="O91" i="4"/>
  <c r="N91" i="4"/>
  <c r="M91" i="4"/>
  <c r="L91" i="4"/>
  <c r="K91" i="4"/>
  <c r="O109" i="4" l="1"/>
  <c r="N109" i="4"/>
  <c r="M109" i="4"/>
  <c r="L109" i="4"/>
  <c r="K109" i="4"/>
  <c r="P106" i="4"/>
  <c r="O98" i="4" l="1"/>
  <c r="N98" i="4"/>
  <c r="M98" i="4"/>
  <c r="L98" i="4"/>
  <c r="O97" i="4"/>
  <c r="N97" i="4"/>
  <c r="M97" i="4"/>
  <c r="L97" i="4"/>
  <c r="K98" i="4"/>
  <c r="K97" i="4"/>
  <c r="Q82" i="4"/>
  <c r="P82" i="4"/>
  <c r="Q81" i="4"/>
  <c r="P81" i="4"/>
  <c r="Q80" i="4"/>
  <c r="P80" i="4"/>
  <c r="Q79" i="4"/>
  <c r="P79" i="4"/>
  <c r="Q78" i="4"/>
  <c r="P78" i="4"/>
  <c r="O77" i="4"/>
  <c r="N77" i="4"/>
  <c r="M77" i="4"/>
  <c r="L77" i="4"/>
  <c r="K77" i="4"/>
  <c r="P42" i="4"/>
  <c r="Q42" i="4"/>
  <c r="Q45" i="4"/>
  <c r="P23" i="4"/>
  <c r="Q23" i="4"/>
  <c r="P38" i="4" l="1"/>
  <c r="Q38" i="4"/>
  <c r="K75" i="4" l="1"/>
  <c r="L75" i="4"/>
  <c r="M75" i="4"/>
  <c r="N75" i="4"/>
  <c r="O75" i="4"/>
  <c r="P13" i="4" l="1"/>
  <c r="P14" i="4"/>
  <c r="P15" i="4"/>
  <c r="P16" i="4"/>
  <c r="P17" i="4"/>
  <c r="P18" i="4"/>
  <c r="P19" i="4"/>
  <c r="Q76" i="4" l="1"/>
  <c r="P76" i="4"/>
  <c r="P75" i="4" l="1"/>
  <c r="Q75" i="4"/>
  <c r="O37" i="4"/>
  <c r="O74" i="4" l="1"/>
  <c r="Q116" i="4"/>
  <c r="P116" i="4"/>
  <c r="Q115" i="4"/>
  <c r="P115" i="4"/>
  <c r="Q114" i="4"/>
  <c r="P114" i="4"/>
  <c r="L94" i="4" l="1"/>
  <c r="O113" i="4"/>
  <c r="N113" i="4"/>
  <c r="M113" i="4"/>
  <c r="L113" i="4"/>
  <c r="K113" i="4"/>
  <c r="Q112" i="4"/>
  <c r="P112" i="4"/>
  <c r="Q111" i="4"/>
  <c r="P111" i="4"/>
  <c r="Q110" i="4"/>
  <c r="P110" i="4"/>
  <c r="O108" i="4"/>
  <c r="N108" i="4"/>
  <c r="M108" i="4"/>
  <c r="L108" i="4"/>
  <c r="K108" i="4"/>
  <c r="Q107" i="4"/>
  <c r="P107" i="4"/>
  <c r="Q106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O105" i="4"/>
  <c r="N105" i="4"/>
  <c r="M105" i="4"/>
  <c r="L105" i="4"/>
  <c r="K105" i="4"/>
  <c r="O92" i="4"/>
  <c r="N92" i="4"/>
  <c r="L92" i="4"/>
  <c r="K92" i="4"/>
  <c r="O94" i="4"/>
  <c r="N94" i="4"/>
  <c r="M94" i="4"/>
  <c r="K94" i="4"/>
  <c r="Q90" i="4"/>
  <c r="P90" i="4"/>
  <c r="Q87" i="4"/>
  <c r="P87" i="4"/>
  <c r="Q86" i="4"/>
  <c r="P86" i="4"/>
  <c r="Q85" i="4"/>
  <c r="P85" i="4"/>
  <c r="N74" i="4"/>
  <c r="M74" i="4"/>
  <c r="L74" i="4"/>
  <c r="K74" i="4"/>
  <c r="O89" i="4"/>
  <c r="N89" i="4"/>
  <c r="M89" i="4"/>
  <c r="L89" i="4"/>
  <c r="O84" i="4"/>
  <c r="N84" i="4"/>
  <c r="M84" i="4"/>
  <c r="L84" i="4"/>
  <c r="K84" i="4"/>
  <c r="Q64" i="4"/>
  <c r="P64" i="4"/>
  <c r="O70" i="4"/>
  <c r="N70" i="4"/>
  <c r="M70" i="4"/>
  <c r="L70" i="4"/>
  <c r="K70" i="4"/>
  <c r="O67" i="4"/>
  <c r="N67" i="4"/>
  <c r="M67" i="4"/>
  <c r="L67" i="4"/>
  <c r="K65" i="4"/>
  <c r="K63" i="4" s="1"/>
  <c r="K67" i="4"/>
  <c r="K93" i="4" l="1"/>
  <c r="P108" i="4"/>
  <c r="N83" i="4"/>
  <c r="Q113" i="4"/>
  <c r="K62" i="4"/>
  <c r="P113" i="4"/>
  <c r="Q109" i="4"/>
  <c r="O93" i="4"/>
  <c r="L62" i="4"/>
  <c r="Q108" i="4"/>
  <c r="N93" i="4"/>
  <c r="N62" i="4"/>
  <c r="O62" i="4"/>
  <c r="P109" i="4"/>
  <c r="M93" i="4"/>
  <c r="P98" i="4"/>
  <c r="P97" i="4"/>
  <c r="L93" i="4"/>
  <c r="M62" i="4"/>
  <c r="P105" i="4"/>
  <c r="Q105" i="4"/>
  <c r="Q97" i="4"/>
  <c r="Q98" i="4"/>
  <c r="Q89" i="4"/>
  <c r="Q84" i="4"/>
  <c r="M92" i="4"/>
  <c r="L83" i="4"/>
  <c r="P89" i="4"/>
  <c r="P84" i="4"/>
  <c r="O83" i="4"/>
  <c r="M83" i="4"/>
  <c r="K83" i="4"/>
  <c r="O65" i="4"/>
  <c r="O63" i="4" s="1"/>
  <c r="N65" i="4"/>
  <c r="N63" i="4" s="1"/>
  <c r="M65" i="4"/>
  <c r="M63" i="4" s="1"/>
  <c r="L65" i="4"/>
  <c r="L63" i="4" s="1"/>
  <c r="Q61" i="4"/>
  <c r="P61" i="4"/>
  <c r="Q59" i="4"/>
  <c r="P59" i="4"/>
  <c r="Q54" i="4"/>
  <c r="P54" i="4"/>
  <c r="Q52" i="4"/>
  <c r="P52" i="4"/>
  <c r="Q48" i="4"/>
  <c r="P48" i="4"/>
  <c r="Q47" i="4"/>
  <c r="P47" i="4"/>
  <c r="O46" i="4"/>
  <c r="N46" i="4"/>
  <c r="M46" i="4"/>
  <c r="L46" i="4"/>
  <c r="K46" i="4"/>
  <c r="Q41" i="4"/>
  <c r="P41" i="4"/>
  <c r="O40" i="4"/>
  <c r="N40" i="4"/>
  <c r="M40" i="4"/>
  <c r="L40" i="4"/>
  <c r="K40" i="4"/>
  <c r="N37" i="4"/>
  <c r="M37" i="4"/>
  <c r="L37" i="4"/>
  <c r="K37" i="4"/>
  <c r="O20" i="4"/>
  <c r="N20" i="4"/>
  <c r="M20" i="4"/>
  <c r="L20" i="4"/>
  <c r="K20" i="4"/>
  <c r="Q27" i="4"/>
  <c r="P27" i="4"/>
  <c r="Q26" i="4"/>
  <c r="P26" i="4"/>
  <c r="Q25" i="4"/>
  <c r="P25" i="4"/>
  <c r="Q24" i="4"/>
  <c r="P24" i="4"/>
  <c r="Q22" i="4"/>
  <c r="P22" i="4"/>
  <c r="Q21" i="4"/>
  <c r="P21" i="4"/>
  <c r="Q19" i="4"/>
  <c r="Q18" i="4"/>
  <c r="Q17" i="4"/>
  <c r="Q16" i="4"/>
  <c r="Q15" i="4"/>
  <c r="Q13" i="4"/>
  <c r="Q14" i="4"/>
  <c r="O12" i="4"/>
  <c r="N12" i="4"/>
  <c r="M12" i="4"/>
  <c r="L12" i="4"/>
  <c r="K12" i="4"/>
  <c r="Q83" i="4" l="1"/>
  <c r="P83" i="4"/>
  <c r="Q46" i="4"/>
  <c r="M36" i="4"/>
  <c r="P20" i="4"/>
  <c r="P46" i="4"/>
  <c r="N36" i="4"/>
  <c r="Q37" i="4"/>
  <c r="L36" i="4"/>
  <c r="O36" i="4"/>
  <c r="P37" i="4"/>
  <c r="K36" i="4"/>
  <c r="Q20" i="4"/>
  <c r="L28" i="4" l="1"/>
  <c r="L11" i="4" s="1"/>
  <c r="M28" i="4"/>
  <c r="M11" i="4" s="1"/>
  <c r="N28" i="4"/>
  <c r="N11" i="4" s="1"/>
  <c r="O28" i="4"/>
  <c r="O11" i="4" s="1"/>
  <c r="Q96" i="4" l="1"/>
  <c r="P96" i="4"/>
  <c r="Q95" i="4"/>
  <c r="P95" i="4"/>
  <c r="Q94" i="4"/>
  <c r="P94" i="4"/>
  <c r="Q71" i="4"/>
  <c r="Q70" i="4"/>
  <c r="P70" i="4"/>
  <c r="Q69" i="4"/>
  <c r="Q68" i="4"/>
  <c r="Q67" i="4"/>
  <c r="P67" i="4"/>
  <c r="Q66" i="4"/>
  <c r="P66" i="4"/>
  <c r="Q65" i="4"/>
  <c r="P65" i="4"/>
  <c r="Q34" i="4"/>
  <c r="P34" i="4"/>
  <c r="Q33" i="4"/>
  <c r="P33" i="4"/>
  <c r="Q32" i="4"/>
  <c r="P32" i="4"/>
  <c r="Q31" i="4"/>
  <c r="P31" i="4"/>
  <c r="Q30" i="4"/>
  <c r="P30" i="4"/>
  <c r="Q29" i="4"/>
  <c r="P29" i="4"/>
  <c r="M10" i="4" l="1"/>
  <c r="L10" i="4"/>
  <c r="K28" i="4"/>
  <c r="K11" i="4" s="1"/>
  <c r="N10" i="4" l="1"/>
  <c r="N117" i="4" s="1"/>
  <c r="O10" i="4"/>
  <c r="L117" i="4"/>
  <c r="M117" i="4"/>
  <c r="P28" i="4"/>
  <c r="Q28" i="4"/>
  <c r="Q62" i="4"/>
  <c r="P92" i="4"/>
  <c r="Q40" i="4"/>
  <c r="P40" i="4"/>
  <c r="Q92" i="4"/>
  <c r="O117" i="4" l="1"/>
  <c r="P91" i="4"/>
  <c r="P62" i="4"/>
  <c r="Q91" i="4"/>
  <c r="K10" i="4"/>
  <c r="Q12" i="4"/>
  <c r="P12" i="4"/>
  <c r="P36" i="4" l="1"/>
  <c r="Q36" i="4"/>
  <c r="L121" i="4"/>
  <c r="O121" i="4"/>
  <c r="Q77" i="4"/>
  <c r="P77" i="4"/>
  <c r="Q11" i="4"/>
  <c r="P11" i="4"/>
  <c r="Q74" i="4" l="1"/>
  <c r="P74" i="4"/>
  <c r="K117" i="4"/>
  <c r="K121" i="4" s="1"/>
  <c r="N121" i="4"/>
  <c r="M121" i="4"/>
  <c r="P10" i="4" l="1"/>
  <c r="P117" i="4"/>
  <c r="Q117" i="4"/>
  <c r="Q10" i="4"/>
</calcChain>
</file>

<file path=xl/sharedStrings.xml><?xml version="1.0" encoding="utf-8"?>
<sst xmlns="http://schemas.openxmlformats.org/spreadsheetml/2006/main" count="923" uniqueCount="260">
  <si>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</si>
  <si>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</si>
  <si>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</si>
  <si>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</si>
  <si>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</si>
  <si>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</si>
  <si>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</si>
  <si>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</si>
  <si>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</si>
  <si>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</si>
  <si>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</si>
  <si>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</si>
  <si>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</si>
  <si>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</si>
  <si>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</si>
  <si>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</si>
  <si>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</si>
  <si>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</si>
  <si>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</si>
  <si>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</si>
  <si>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</si>
  <si>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</si>
  <si>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</si>
  <si>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</si>
  <si>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</si>
  <si>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</si>
  <si>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</si>
  <si>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</si>
  <si>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</si>
  <si>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</si>
  <si>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</si>
  <si>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</si>
  <si>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</si>
  <si>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</si>
  <si>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</si>
  <si>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</si>
  <si>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</si>
  <si>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</si>
  <si>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</si>
  <si>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</si>
  <si>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</si>
  <si>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</si>
  <si>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</si>
  <si>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</si>
  <si>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</si>
  <si>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</si>
  <si>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</si>
  <si>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</si>
  <si>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</si>
  <si>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</si>
  <si>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</si>
  <si>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</si>
  <si>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</si>
  <si>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</si>
  <si>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</si>
  <si>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</si>
  <si>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</si>
  <si>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</si>
  <si>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</si>
  <si>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</si>
  <si>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</si>
  <si>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</si>
  <si>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</si>
  <si>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</si>
  <si>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</si>
  <si>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</si>
  <si>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</si>
  <si>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</si>
  <si>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</si>
  <si>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</si>
  <si>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</si>
  <si>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</si>
  <si>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</si>
  <si>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</si>
  <si>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</si>
  <si>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</si>
  <si>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</si>
  <si>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</si>
  <si>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</si>
  <si>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</si>
  <si>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</si>
  <si>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</si>
  <si>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</si>
  <si>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</si>
  <si>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</si>
  <si>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</si>
  <si>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</si>
  <si>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</si>
  <si>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</si>
  <si>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</si>
  <si>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</si>
  <si>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</si>
  <si>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</si>
  <si>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</si>
  <si>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</si>
  <si>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</si>
  <si>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</si>
  <si>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</si>
  <si>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</si>
  <si>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</si>
  <si>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</si>
  <si>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</si>
  <si>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</si>
  <si>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</si>
  <si>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</si>
  <si>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</si>
  <si>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</si>
  <si>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</si>
  <si>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</si>
  <si>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</si>
  <si>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</si>
  <si>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</si>
  <si>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</si>
  <si>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</si>
  <si>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</si>
  <si>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</si>
  <si>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</si>
  <si>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</si>
  <si>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</si>
  <si>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</si>
  <si>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</si>
  <si>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</si>
  <si>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</si>
  <si>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</si>
  <si>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</si>
  <si>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</si>
  <si>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</si>
  <si>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</si>
  <si>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</si>
  <si>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</si>
  <si>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</si>
  <si>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</si>
  <si>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</si>
  <si>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</si>
  <si>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</si>
  <si>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</si>
  <si>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</si>
  <si>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</si>
  <si>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</si>
  <si>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</si>
  <si>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</si>
  <si>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</si>
  <si>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</si>
  <si>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</si>
  <si>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</si>
  <si>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</si>
  <si>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</si>
  <si>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</si>
  <si>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</si>
  <si>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</si>
  <si>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</si>
  <si>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</si>
  <si>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</si>
  <si>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</si>
  <si>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</si>
  <si>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</si>
  <si>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</si>
  <si>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</si>
  <si>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</si>
  <si>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</si>
  <si>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</si>
  <si>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</si>
  <si>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</si>
  <si>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</si>
  <si>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</si>
  <si>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</si>
  <si>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</si>
  <si>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</si>
  <si>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</si>
  <si>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</si>
  <si>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</si>
  <si>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</si>
  <si>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</si>
  <si>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</si>
  <si>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</si>
  <si>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</si>
  <si>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</si>
  <si>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</si>
  <si>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</si>
  <si>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</si>
  <si>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</si>
  <si>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</si>
  <si>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</si>
  <si>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</si>
  <si>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</si>
  <si>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</si>
  <si>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</si>
  <si>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</si>
  <si>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</si>
  <si>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</si>
  <si>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</si>
  <si>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</si>
  <si>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</si>
  <si>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</si>
  <si>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</si>
  <si>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ENERO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</si>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</sst>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&quot;$&quot;\ #,##0.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38" fontId="8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8" fontId="3" fillId="0" borderId="7" xfId="2" applyNumberFormat="1" applyFont="1" applyFill="1" applyBorder="1" applyAlignment="1">
      <alignment vertical="center"/>
    </xf>
    <xf numFmtId="168" fontId="3" fillId="0" borderId="7" xfId="2" applyNumberFormat="1" applyFont="1" applyFill="1" applyBorder="1"/>
    <xf numFmtId="168" fontId="2" fillId="0" borderId="7" xfId="2" applyNumberFormat="1" applyFont="1" applyFill="1" applyBorder="1"/>
    <xf numFmtId="168" fontId="3" fillId="0" borderId="7" xfId="2" applyNumberFormat="1" applyFont="1" applyFill="1" applyBorder="1" applyAlignment="1"/>
    <xf numFmtId="168" fontId="7" fillId="0" borderId="28" xfId="2" applyNumberFormat="1" applyFont="1" applyFill="1" applyBorder="1" applyAlignment="1">
      <alignment horizontal="right" vertical="center"/>
    </xf>
    <xf numFmtId="168" fontId="7" fillId="0" borderId="25" xfId="2" applyNumberFormat="1" applyFont="1" applyFill="1" applyBorder="1" applyAlignment="1">
      <alignment horizontal="right" vertical="center"/>
    </xf>
    <xf numFmtId="168" fontId="7" fillId="0" borderId="20" xfId="2" applyNumberFormat="1" applyFont="1" applyFill="1" applyBorder="1" applyAlignment="1">
      <alignment horizontal="right" vertical="center"/>
    </xf>
    <xf numFmtId="168" fontId="9" fillId="0" borderId="20" xfId="2" applyNumberFormat="1" applyFont="1" applyFill="1" applyBorder="1" applyAlignment="1">
      <alignment horizontal="right" vertical="center"/>
    </xf>
    <xf numFmtId="168" fontId="7" fillId="0" borderId="23" xfId="2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/>
    <xf numFmtId="168" fontId="14" fillId="0" borderId="30" xfId="0" applyNumberFormat="1" applyFont="1" applyFill="1" applyBorder="1" applyAlignment="1">
      <alignment horizontal="right" vertical="center" wrapText="1" readingOrder="1"/>
    </xf>
    <xf numFmtId="168" fontId="11" fillId="0" borderId="0" xfId="5" applyNumberFormat="1" applyFont="1" applyFill="1" applyBorder="1"/>
    <xf numFmtId="168" fontId="11" fillId="0" borderId="0" xfId="1" applyNumberFormat="1" applyFont="1" applyFill="1" applyBorder="1"/>
    <xf numFmtId="168" fontId="4" fillId="0" borderId="0" xfId="2" applyNumberFormat="1" applyFont="1" applyFill="1"/>
    <xf numFmtId="168" fontId="6" fillId="0" borderId="0" xfId="2" applyNumberFormat="1" applyFont="1" applyFill="1"/>
    <xf numFmtId="168" fontId="12" fillId="0" borderId="0" xfId="2" applyNumberFormat="1" applyFont="1" applyFill="1"/>
    <xf numFmtId="168" fontId="3" fillId="0" borderId="0" xfId="3" applyNumberFormat="1" applyFont="1" applyFill="1" applyBorder="1" applyAlignment="1">
      <alignment horizontal="left"/>
    </xf>
    <xf numFmtId="168" fontId="16" fillId="0" borderId="20" xfId="2" applyNumberFormat="1" applyFont="1" applyFill="1" applyBorder="1" applyAlignment="1">
      <alignment horizontal="right" vertical="center"/>
    </xf>
    <xf numFmtId="168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17" fillId="0" borderId="20" xfId="2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8" fontId="3" fillId="0" borderId="12" xfId="2" applyNumberFormat="1" applyFont="1" applyFill="1" applyBorder="1" applyAlignment="1">
      <alignment horizontal="center" vertical="center" wrapText="1"/>
    </xf>
    <xf numFmtId="168" fontId="3" fillId="0" borderId="15" xfId="2" applyNumberFormat="1" applyFont="1" applyFill="1" applyBorder="1" applyAlignment="1">
      <alignment horizontal="center" vertical="center" wrapText="1"/>
    </xf>
    <xf numFmtId="168" fontId="3" fillId="0" borderId="13" xfId="2" applyNumberFormat="1" applyFont="1" applyFill="1" applyBorder="1" applyAlignment="1">
      <alignment horizontal="center" vertical="center" wrapText="1"/>
    </xf>
    <xf numFmtId="168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28"/>
  <sheetViews>
    <sheetView tabSelected="1" zoomScaleNormal="100" workbookViewId="0">
      <pane xSplit="10" ySplit="9" topLeftCell="K116" activePane="bottomRight" state="frozen"/>
      <selection pane="topRight" activeCell="I1" sqref="I1"/>
      <selection pane="bottomLeft" activeCell="A10" sqref="A10"/>
      <selection pane="bottomRight" activeCell="J119" sqref="J119"/>
    </sheetView>
  </sheetViews>
  <sheetFormatPr baseColWidth="10" defaultColWidth="11.42578125" defaultRowHeight="15" x14ac:dyDescent="0.2"/>
  <cols>
    <col min="1" max="1" width="7" style="75" customWidth="1"/>
    <col min="2" max="2" width="6.7109375" style="75" customWidth="1"/>
    <col min="3" max="3" width="6.28515625" style="75" customWidth="1"/>
    <col min="4" max="4" width="7" style="75" customWidth="1"/>
    <col min="5" max="5" width="6.28515625" style="75" customWidth="1"/>
    <col min="6" max="6" width="9.42578125" style="75" bestFit="1" customWidth="1"/>
    <col min="7" max="7" width="7.5703125" style="75" customWidth="1"/>
    <col min="8" max="8" width="7.140625" style="75" customWidth="1"/>
    <col min="9" max="9" width="27" style="75" customWidth="1"/>
    <col min="10" max="10" width="25.5703125" style="76" customWidth="1"/>
    <col min="11" max="11" width="22.85546875" style="120" bestFit="1" customWidth="1"/>
    <col min="12" max="12" width="18.7109375" style="120" bestFit="1" customWidth="1"/>
    <col min="13" max="13" width="22" style="120" customWidth="1"/>
    <col min="14" max="14" width="19.140625" style="120" customWidth="1"/>
    <col min="15" max="15" width="21.5703125" style="120" customWidth="1"/>
    <col min="16" max="16" width="15" style="90" customWidth="1"/>
    <col min="17" max="17" width="12.7109375" style="90" customWidth="1"/>
    <col min="18" max="18" width="12.7109375" style="74" customWidth="1"/>
    <col min="19" max="19" width="15.140625" style="74" bestFit="1" customWidth="1"/>
    <col min="20" max="16384" width="11.42578125" style="74"/>
  </cols>
  <sheetData>
    <row r="1" spans="1:18" s="60" customFormat="1" ht="15" customHeight="1" x14ac:dyDescent="0.2">
      <c r="A1" s="142" t="s">
        <v>188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8" s="60" customFormat="1" ht="15" customHeight="1" x14ac:dyDescent="0.2">
      <c r="A2" s="145" t="s">
        <v>194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7"/>
    </row>
    <row r="3" spans="1:18" s="60" customFormat="1" ht="15" customHeight="1" x14ac:dyDescent="0.2">
      <c r="A3" s="148" t="s">
        <v>195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8" s="60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105"/>
      <c r="L4" s="105"/>
      <c r="M4" s="105"/>
      <c r="N4" s="105"/>
      <c r="O4" s="105"/>
      <c r="P4" s="77"/>
      <c r="Q4" s="78"/>
    </row>
    <row r="5" spans="1:18" s="60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106"/>
      <c r="L5" s="106"/>
      <c r="M5" s="107"/>
      <c r="N5" s="108"/>
      <c r="O5" s="121"/>
      <c r="P5" s="79"/>
      <c r="Q5" s="80"/>
      <c r="R5" s="61"/>
    </row>
    <row r="6" spans="1:18" s="60" customFormat="1" ht="16.149999999999999" customHeight="1" thickBot="1" x14ac:dyDescent="0.25">
      <c r="A6" s="151" t="s">
        <v>9</v>
      </c>
      <c r="B6" s="152"/>
      <c r="C6" s="152"/>
      <c r="D6" s="152"/>
      <c r="E6" s="152"/>
      <c r="F6" s="152"/>
      <c r="G6" s="152"/>
      <c r="H6" s="152"/>
      <c r="I6" s="152"/>
      <c r="J6" s="153"/>
      <c r="K6" s="154" t="s">
        <v>10</v>
      </c>
      <c r="L6" s="154" t="s">
        <v>11</v>
      </c>
      <c r="M6" s="154" t="s">
        <v>12</v>
      </c>
      <c r="N6" s="154" t="s">
        <v>13</v>
      </c>
      <c r="O6" s="156" t="s">
        <v>14</v>
      </c>
      <c r="P6" s="158" t="s">
        <v>15</v>
      </c>
      <c r="Q6" s="134" t="s">
        <v>16</v>
      </c>
      <c r="R6" s="62"/>
    </row>
    <row r="7" spans="1:18" s="63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37" t="s">
        <v>4</v>
      </c>
      <c r="K7" s="155"/>
      <c r="L7" s="155"/>
      <c r="M7" s="155"/>
      <c r="N7" s="155"/>
      <c r="O7" s="157"/>
      <c r="P7" s="159"/>
      <c r="Q7" s="135"/>
      <c r="R7" s="62"/>
    </row>
    <row r="8" spans="1:18" s="63" customFormat="1" x14ac:dyDescent="0.2">
      <c r="A8" s="139"/>
      <c r="B8" s="140"/>
      <c r="C8" s="139"/>
      <c r="D8" s="141"/>
      <c r="E8" s="10"/>
      <c r="F8" s="93"/>
      <c r="G8" s="93"/>
      <c r="H8" s="11" t="s">
        <v>18</v>
      </c>
      <c r="I8" s="11"/>
      <c r="J8" s="138"/>
      <c r="K8" s="155"/>
      <c r="L8" s="155"/>
      <c r="M8" s="155"/>
      <c r="N8" s="155"/>
      <c r="O8" s="157"/>
      <c r="P8" s="159"/>
      <c r="Q8" s="135"/>
      <c r="R8" s="62"/>
    </row>
    <row r="9" spans="1:18" s="63" customFormat="1" ht="15.75" thickBot="1" x14ac:dyDescent="0.25">
      <c r="A9" s="139"/>
      <c r="B9" s="140"/>
      <c r="C9" s="139"/>
      <c r="D9" s="141"/>
      <c r="E9" s="10"/>
      <c r="F9" s="93"/>
      <c r="G9" s="93"/>
      <c r="H9" s="11" t="s">
        <v>8</v>
      </c>
      <c r="I9" s="11"/>
      <c r="J9" s="138"/>
      <c r="K9" s="155"/>
      <c r="L9" s="155"/>
      <c r="M9" s="155"/>
      <c r="N9" s="155"/>
      <c r="O9" s="157"/>
      <c r="P9" s="159"/>
      <c r="Q9" s="136"/>
      <c r="R9" s="62"/>
    </row>
    <row r="10" spans="1:18" s="64" customFormat="1" ht="30" customHeight="1" thickBot="1" x14ac:dyDescent="0.25">
      <c r="A10" s="128" t="s">
        <v>19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09">
        <f>K11+K36+K62+K63+K74+K83</f>
        <v>888821445000</v>
      </c>
      <c r="L10" s="109">
        <f>L11+L36+L62+L63+L74+L83</f>
        <v>842192418703.38</v>
      </c>
      <c r="M10" s="109">
        <f>M11+M36+M62+M63+M74+M83</f>
        <v>799926818222.38</v>
      </c>
      <c r="N10" s="109">
        <f>N11+N36+N62+N63+N74+N83</f>
        <v>1548044581.28</v>
      </c>
      <c r="O10" s="109">
        <f>O11+O36+O62+O63+O74+O83</f>
        <v>1139498170.28</v>
      </c>
      <c r="P10" s="81">
        <f>+M10/K10</f>
        <v>0.89998595637212597</v>
      </c>
      <c r="Q10" s="82">
        <f>+N10/K10</f>
        <v>1.7416823029961883E-3</v>
      </c>
      <c r="R10" s="30"/>
    </row>
    <row r="11" spans="1:18" s="29" customFormat="1" ht="30" customHeight="1" x14ac:dyDescent="0.2">
      <c r="A11" s="53" t="s">
        <v>26</v>
      </c>
      <c r="B11" s="55"/>
      <c r="C11" s="55"/>
      <c r="D11" s="65"/>
      <c r="E11" s="65"/>
      <c r="F11" s="65"/>
      <c r="G11" s="65"/>
      <c r="H11" s="65"/>
      <c r="I11" s="66" t="s">
        <v>27</v>
      </c>
      <c r="J11" s="67" t="s">
        <v>6</v>
      </c>
      <c r="K11" s="110">
        <f>K12+K20+K28+K35</f>
        <v>26339587000</v>
      </c>
      <c r="L11" s="110">
        <f t="shared" ref="L11:O11" si="0">L12+L20+L28+L35</f>
        <v>19294161181</v>
      </c>
      <c r="M11" s="110">
        <f t="shared" si="0"/>
        <v>1463548660</v>
      </c>
      <c r="N11" s="110">
        <f t="shared" si="0"/>
        <v>1463548660</v>
      </c>
      <c r="O11" s="110">
        <f t="shared" si="0"/>
        <v>1062910485</v>
      </c>
      <c r="P11" s="83">
        <f t="shared" ref="P11:P40" si="1">+M11/K11</f>
        <v>5.5564601677315591E-2</v>
      </c>
      <c r="Q11" s="84">
        <f t="shared" ref="Q11:Q40" si="2">+N11/K11</f>
        <v>5.5564601677315591E-2</v>
      </c>
      <c r="R11" s="30"/>
    </row>
    <row r="12" spans="1:18" s="29" customFormat="1" ht="30" customHeight="1" x14ac:dyDescent="0.2">
      <c r="A12" s="18" t="s">
        <v>26</v>
      </c>
      <c r="B12" s="94" t="s">
        <v>28</v>
      </c>
      <c r="C12" s="94" t="s">
        <v>28</v>
      </c>
      <c r="D12" s="95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11">
        <f>SUM(K13:K19)</f>
        <v>16138857000</v>
      </c>
      <c r="L12" s="111">
        <f t="shared" ref="L12:O12" si="3">SUM(L13:L19)</f>
        <v>12545705708</v>
      </c>
      <c r="M12" s="111">
        <f t="shared" si="3"/>
        <v>964128207</v>
      </c>
      <c r="N12" s="111">
        <f t="shared" si="3"/>
        <v>964128207</v>
      </c>
      <c r="O12" s="111">
        <f t="shared" si="3"/>
        <v>964128207</v>
      </c>
      <c r="P12" s="85">
        <f t="shared" si="1"/>
        <v>5.9739559437201779E-2</v>
      </c>
      <c r="Q12" s="86">
        <f t="shared" si="2"/>
        <v>5.9739559437201779E-2</v>
      </c>
      <c r="R12" s="30"/>
    </row>
    <row r="13" spans="1:18" s="26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12">
        <v>10362054167</v>
      </c>
      <c r="L13" s="112">
        <v>9362054167</v>
      </c>
      <c r="M13" s="112">
        <v>861552675</v>
      </c>
      <c r="N13" s="112">
        <v>861552675</v>
      </c>
      <c r="O13" s="112">
        <v>861552675</v>
      </c>
      <c r="P13" s="85">
        <f t="shared" si="1"/>
        <v>8.3144969242081743E-2</v>
      </c>
      <c r="Q13" s="86">
        <f t="shared" si="2"/>
        <v>8.3144969242081743E-2</v>
      </c>
      <c r="R13" s="25"/>
    </row>
    <row r="14" spans="1:18" s="26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12">
        <v>2919233071</v>
      </c>
      <c r="L14" s="112">
        <v>661452885</v>
      </c>
      <c r="M14" s="112">
        <v>48051278</v>
      </c>
      <c r="N14" s="112">
        <v>48051278</v>
      </c>
      <c r="O14" s="112">
        <v>48051278</v>
      </c>
      <c r="P14" s="85">
        <f t="shared" si="1"/>
        <v>1.6460240354683211E-2</v>
      </c>
      <c r="Q14" s="86">
        <f t="shared" si="2"/>
        <v>1.6460240354683211E-2</v>
      </c>
      <c r="R14" s="25"/>
    </row>
    <row r="15" spans="1:18" s="26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12">
        <v>569527422</v>
      </c>
      <c r="L15" s="112">
        <v>512383917</v>
      </c>
      <c r="M15" s="112">
        <v>3692</v>
      </c>
      <c r="N15" s="112">
        <v>3692</v>
      </c>
      <c r="O15" s="112">
        <v>3692</v>
      </c>
      <c r="P15" s="85">
        <f t="shared" ref="P15:P27" si="4">+M15/K15</f>
        <v>6.4825675768777994E-6</v>
      </c>
      <c r="Q15" s="86">
        <f t="shared" ref="Q15:Q27" si="5">+N15/K15</f>
        <v>6.4825675768777994E-6</v>
      </c>
      <c r="R15" s="25"/>
    </row>
    <row r="16" spans="1:18" s="26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12">
        <v>387370878</v>
      </c>
      <c r="L16" s="112">
        <v>380370878</v>
      </c>
      <c r="M16" s="112">
        <v>44050888</v>
      </c>
      <c r="N16" s="112">
        <v>44050888</v>
      </c>
      <c r="O16" s="112">
        <v>44050888</v>
      </c>
      <c r="P16" s="85">
        <f t="shared" si="4"/>
        <v>0.11371760372755745</v>
      </c>
      <c r="Q16" s="86">
        <f t="shared" si="5"/>
        <v>0.11371760372755745</v>
      </c>
      <c r="R16" s="25"/>
    </row>
    <row r="17" spans="1:18" s="26" customFormat="1" ht="30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12">
        <v>71460126</v>
      </c>
      <c r="L17" s="112">
        <v>55779177</v>
      </c>
      <c r="M17" s="112" t="s">
        <v>25</v>
      </c>
      <c r="N17" s="112" t="s">
        <v>25</v>
      </c>
      <c r="O17" s="112" t="s">
        <v>25</v>
      </c>
      <c r="P17" s="85">
        <f t="shared" si="4"/>
        <v>0</v>
      </c>
      <c r="Q17" s="86">
        <f t="shared" si="5"/>
        <v>0</v>
      </c>
      <c r="R17" s="25"/>
    </row>
    <row r="18" spans="1:18" s="26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12">
        <v>1235953606</v>
      </c>
      <c r="L18" s="112">
        <v>1123536807</v>
      </c>
      <c r="M18" s="112" t="s">
        <v>25</v>
      </c>
      <c r="N18" s="112" t="s">
        <v>25</v>
      </c>
      <c r="O18" s="112" t="s">
        <v>25</v>
      </c>
      <c r="P18" s="85">
        <f t="shared" si="4"/>
        <v>0</v>
      </c>
      <c r="Q18" s="86">
        <f t="shared" si="5"/>
        <v>0</v>
      </c>
      <c r="R18" s="25"/>
    </row>
    <row r="19" spans="1:18" s="26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12">
        <v>593257730</v>
      </c>
      <c r="L19" s="112">
        <v>450127877</v>
      </c>
      <c r="M19" s="112">
        <v>10469674</v>
      </c>
      <c r="N19" s="112">
        <v>10469674</v>
      </c>
      <c r="O19" s="112">
        <v>10469674</v>
      </c>
      <c r="P19" s="85">
        <f t="shared" si="4"/>
        <v>1.7647766679753166E-2</v>
      </c>
      <c r="Q19" s="86">
        <f t="shared" si="5"/>
        <v>1.7647766679753166E-2</v>
      </c>
      <c r="R19" s="25"/>
    </row>
    <row r="20" spans="1:18" s="29" customFormat="1" ht="30" customHeight="1" x14ac:dyDescent="0.2">
      <c r="A20" s="18" t="s">
        <v>26</v>
      </c>
      <c r="B20" s="94" t="s">
        <v>28</v>
      </c>
      <c r="C20" s="94" t="s">
        <v>28</v>
      </c>
      <c r="D20" s="96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11">
        <f>SUM(K21:K27)</f>
        <v>6119847000</v>
      </c>
      <c r="L20" s="111">
        <f t="shared" ref="L20:O20" si="6">SUM(L21:L27)</f>
        <v>4981378641</v>
      </c>
      <c r="M20" s="111">
        <f t="shared" si="6"/>
        <v>400638175</v>
      </c>
      <c r="N20" s="111">
        <f t="shared" si="6"/>
        <v>400638175</v>
      </c>
      <c r="O20" s="122">
        <f t="shared" si="6"/>
        <v>0</v>
      </c>
      <c r="P20" s="85">
        <f t="shared" si="4"/>
        <v>6.5465390719735311E-2</v>
      </c>
      <c r="Q20" s="86">
        <f t="shared" si="5"/>
        <v>6.5465390719735311E-2</v>
      </c>
      <c r="R20" s="25"/>
    </row>
    <row r="21" spans="1:18" s="26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12">
        <v>1811655595</v>
      </c>
      <c r="L21" s="112">
        <v>1502605806</v>
      </c>
      <c r="M21" s="112">
        <v>122862436</v>
      </c>
      <c r="N21" s="112">
        <v>122862436</v>
      </c>
      <c r="O21" s="112" t="s">
        <v>25</v>
      </c>
      <c r="P21" s="85">
        <f t="shared" si="4"/>
        <v>6.7817766433691279E-2</v>
      </c>
      <c r="Q21" s="86">
        <f t="shared" si="5"/>
        <v>6.7817766433691279E-2</v>
      </c>
      <c r="R21" s="25"/>
    </row>
    <row r="22" spans="1:18" s="26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12">
        <v>1283256046</v>
      </c>
      <c r="L22" s="112">
        <v>1080447496</v>
      </c>
      <c r="M22" s="112">
        <v>88750150</v>
      </c>
      <c r="N22" s="112">
        <v>88750150</v>
      </c>
      <c r="O22" s="112" t="s">
        <v>25</v>
      </c>
      <c r="P22" s="85">
        <f t="shared" si="4"/>
        <v>6.9160126131211697E-2</v>
      </c>
      <c r="Q22" s="86">
        <f t="shared" si="5"/>
        <v>6.9160126131211697E-2</v>
      </c>
      <c r="R22" s="25"/>
    </row>
    <row r="23" spans="1:18" s="26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198</v>
      </c>
      <c r="K23" s="112">
        <v>1471188088</v>
      </c>
      <c r="L23" s="112">
        <v>1264641823</v>
      </c>
      <c r="M23" s="112">
        <v>85943989</v>
      </c>
      <c r="N23" s="112">
        <v>85943989</v>
      </c>
      <c r="O23" s="112" t="s">
        <v>25</v>
      </c>
      <c r="P23" s="85">
        <f t="shared" si="4"/>
        <v>5.8418083792967743E-2</v>
      </c>
      <c r="Q23" s="86">
        <f t="shared" si="5"/>
        <v>5.8418083792967743E-2</v>
      </c>
      <c r="R23" s="25"/>
    </row>
    <row r="24" spans="1:18" s="26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12">
        <v>654990198</v>
      </c>
      <c r="L24" s="112">
        <v>467483275</v>
      </c>
      <c r="M24" s="112">
        <v>40478800</v>
      </c>
      <c r="N24" s="112">
        <v>40478800</v>
      </c>
      <c r="O24" s="112" t="s">
        <v>25</v>
      </c>
      <c r="P24" s="85">
        <f t="shared" si="4"/>
        <v>6.1800619495682899E-2</v>
      </c>
      <c r="Q24" s="86">
        <f t="shared" si="5"/>
        <v>6.1800619495682899E-2</v>
      </c>
      <c r="R24" s="25"/>
    </row>
    <row r="25" spans="1:18" s="26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12">
        <v>80019326</v>
      </c>
      <c r="L25" s="112">
        <v>78807018</v>
      </c>
      <c r="M25" s="112">
        <v>11997400</v>
      </c>
      <c r="N25" s="112">
        <v>11997400</v>
      </c>
      <c r="O25" s="112" t="s">
        <v>25</v>
      </c>
      <c r="P25" s="85">
        <f t="shared" si="4"/>
        <v>0.14993128035094921</v>
      </c>
      <c r="Q25" s="86">
        <f t="shared" si="5"/>
        <v>0.14993128035094921</v>
      </c>
      <c r="R25" s="25"/>
    </row>
    <row r="26" spans="1:18" s="26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12">
        <v>491242648</v>
      </c>
      <c r="L26" s="112">
        <v>342422307</v>
      </c>
      <c r="M26" s="112">
        <v>30362000</v>
      </c>
      <c r="N26" s="112">
        <v>30362000</v>
      </c>
      <c r="O26" s="112" t="s">
        <v>25</v>
      </c>
      <c r="P26" s="85">
        <f t="shared" si="4"/>
        <v>6.1806522954822932E-2</v>
      </c>
      <c r="Q26" s="86">
        <f t="shared" si="5"/>
        <v>6.1806522954822932E-2</v>
      </c>
      <c r="R26" s="25"/>
    </row>
    <row r="27" spans="1:18" s="26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12">
        <v>327495099</v>
      </c>
      <c r="L27" s="112">
        <v>244970916</v>
      </c>
      <c r="M27" s="112">
        <v>20243400</v>
      </c>
      <c r="N27" s="112">
        <v>20243400</v>
      </c>
      <c r="O27" s="112" t="s">
        <v>25</v>
      </c>
      <c r="P27" s="85">
        <f t="shared" si="4"/>
        <v>6.1812833418920875E-2</v>
      </c>
      <c r="Q27" s="86">
        <f t="shared" si="5"/>
        <v>6.1812833418920875E-2</v>
      </c>
      <c r="R27" s="25"/>
    </row>
    <row r="28" spans="1:18" s="29" customFormat="1" ht="36" x14ac:dyDescent="0.2">
      <c r="A28" s="18" t="s">
        <v>26</v>
      </c>
      <c r="B28" s="94" t="s">
        <v>28</v>
      </c>
      <c r="C28" s="94" t="s">
        <v>28</v>
      </c>
      <c r="D28" s="96" t="s">
        <v>74</v>
      </c>
      <c r="E28" s="21"/>
      <c r="F28" s="21"/>
      <c r="G28" s="21"/>
      <c r="H28" s="21"/>
      <c r="I28" s="22" t="s">
        <v>75</v>
      </c>
      <c r="J28" s="27" t="s">
        <v>76</v>
      </c>
      <c r="K28" s="111">
        <f>SUM(K29:K34)</f>
        <v>3224732000</v>
      </c>
      <c r="L28" s="111">
        <f>SUM(L29:L34)</f>
        <v>1767076832</v>
      </c>
      <c r="M28" s="111">
        <f>SUM(M29:M34)</f>
        <v>98782278</v>
      </c>
      <c r="N28" s="111">
        <f>SUM(N29:N34)</f>
        <v>98782278</v>
      </c>
      <c r="O28" s="111">
        <f>SUM(O29:O34)</f>
        <v>98782278</v>
      </c>
      <c r="P28" s="85">
        <f t="shared" si="1"/>
        <v>3.0632709322821246E-2</v>
      </c>
      <c r="Q28" s="86">
        <f t="shared" si="2"/>
        <v>3.0632709322821246E-2</v>
      </c>
      <c r="R28" s="28"/>
    </row>
    <row r="29" spans="1:18" s="26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12">
        <v>658240610</v>
      </c>
      <c r="L29" s="112">
        <v>572465518</v>
      </c>
      <c r="M29" s="112">
        <v>11464855</v>
      </c>
      <c r="N29" s="112">
        <v>11464855</v>
      </c>
      <c r="O29" s="112">
        <v>11464855</v>
      </c>
      <c r="P29" s="85">
        <f t="shared" si="1"/>
        <v>1.7417422787086929E-2</v>
      </c>
      <c r="Q29" s="86">
        <f t="shared" si="2"/>
        <v>1.7417422787086929E-2</v>
      </c>
      <c r="R29" s="25"/>
    </row>
    <row r="30" spans="1:18" s="26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12">
        <v>437159283</v>
      </c>
      <c r="L30" s="112">
        <v>86805739</v>
      </c>
      <c r="M30" s="112">
        <v>3665499</v>
      </c>
      <c r="N30" s="112">
        <v>3665499</v>
      </c>
      <c r="O30" s="112">
        <v>3665499</v>
      </c>
      <c r="P30" s="85">
        <f t="shared" si="1"/>
        <v>8.3848133679000469E-3</v>
      </c>
      <c r="Q30" s="86">
        <f t="shared" si="2"/>
        <v>8.3848133679000469E-3</v>
      </c>
      <c r="R30" s="25"/>
    </row>
    <row r="31" spans="1:18" s="26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12">
        <v>43549502</v>
      </c>
      <c r="L31" s="112">
        <v>43549502</v>
      </c>
      <c r="M31" s="112">
        <v>1302709</v>
      </c>
      <c r="N31" s="112">
        <v>1302709</v>
      </c>
      <c r="O31" s="112">
        <v>1302709</v>
      </c>
      <c r="P31" s="85">
        <f t="shared" si="1"/>
        <v>2.9913292693909566E-2</v>
      </c>
      <c r="Q31" s="86">
        <f t="shared" si="2"/>
        <v>2.9913292693909566E-2</v>
      </c>
      <c r="R31" s="25"/>
    </row>
    <row r="32" spans="1:18" s="26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12">
        <v>1864264780</v>
      </c>
      <c r="L32" s="112">
        <v>985183206</v>
      </c>
      <c r="M32" s="112">
        <v>79092146</v>
      </c>
      <c r="N32" s="112">
        <v>79092146</v>
      </c>
      <c r="O32" s="112">
        <v>79092146</v>
      </c>
      <c r="P32" s="85">
        <f t="shared" si="1"/>
        <v>4.2425382300040018E-2</v>
      </c>
      <c r="Q32" s="86">
        <f t="shared" si="2"/>
        <v>4.2425382300040018E-2</v>
      </c>
      <c r="R32" s="25"/>
    </row>
    <row r="33" spans="1:19" s="26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12">
        <v>175492138</v>
      </c>
      <c r="L33" s="112">
        <v>33047180</v>
      </c>
      <c r="M33" s="112">
        <v>3257069</v>
      </c>
      <c r="N33" s="112">
        <v>3257069</v>
      </c>
      <c r="O33" s="112">
        <v>3257069</v>
      </c>
      <c r="P33" s="85">
        <f t="shared" si="1"/>
        <v>1.8559629149882486E-2</v>
      </c>
      <c r="Q33" s="86">
        <f t="shared" si="2"/>
        <v>1.8559629149882486E-2</v>
      </c>
      <c r="R33" s="25"/>
    </row>
    <row r="34" spans="1:19" s="26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12">
        <v>46025687</v>
      </c>
      <c r="L34" s="112">
        <v>46025687</v>
      </c>
      <c r="M34" s="112" t="s">
        <v>25</v>
      </c>
      <c r="N34" s="112" t="s">
        <v>25</v>
      </c>
      <c r="O34" s="112" t="s">
        <v>25</v>
      </c>
      <c r="P34" s="85">
        <f t="shared" si="1"/>
        <v>0</v>
      </c>
      <c r="Q34" s="86">
        <f t="shared" si="2"/>
        <v>0</v>
      </c>
      <c r="R34" s="25"/>
    </row>
    <row r="35" spans="1:19" s="32" customFormat="1" ht="41.25" customHeight="1" x14ac:dyDescent="0.25">
      <c r="A35" s="18" t="s">
        <v>26</v>
      </c>
      <c r="B35" s="94" t="s">
        <v>28</v>
      </c>
      <c r="C35" s="94" t="s">
        <v>28</v>
      </c>
      <c r="D35" s="96" t="s">
        <v>91</v>
      </c>
      <c r="E35" s="21"/>
      <c r="F35" s="21"/>
      <c r="G35" s="21"/>
      <c r="H35" s="15" t="s">
        <v>5</v>
      </c>
      <c r="I35" s="22" t="s">
        <v>92</v>
      </c>
      <c r="J35" s="27" t="s">
        <v>93</v>
      </c>
      <c r="K35" s="111">
        <v>856151000</v>
      </c>
      <c r="L35" s="111">
        <v>0</v>
      </c>
      <c r="M35" s="111">
        <v>0</v>
      </c>
      <c r="N35" s="111">
        <v>0</v>
      </c>
      <c r="O35" s="111">
        <v>0</v>
      </c>
      <c r="P35" s="85">
        <v>0</v>
      </c>
      <c r="Q35" s="86">
        <v>0</v>
      </c>
      <c r="R35" s="31"/>
    </row>
    <row r="36" spans="1:19" s="29" customFormat="1" ht="30" customHeight="1" x14ac:dyDescent="0.2">
      <c r="A36" s="18" t="s">
        <v>26</v>
      </c>
      <c r="B36" s="94" t="s">
        <v>55</v>
      </c>
      <c r="C36" s="19"/>
      <c r="D36" s="21"/>
      <c r="E36" s="21"/>
      <c r="F36" s="21"/>
      <c r="G36" s="21"/>
      <c r="H36" s="15" t="s">
        <v>5</v>
      </c>
      <c r="I36" s="34" t="s">
        <v>94</v>
      </c>
      <c r="J36" s="23" t="s">
        <v>95</v>
      </c>
      <c r="K36" s="111">
        <f>K37+K40+K46</f>
        <v>10197193000</v>
      </c>
      <c r="L36" s="111">
        <f>L37+L40+L46</f>
        <v>7931596344.3800001</v>
      </c>
      <c r="M36" s="111">
        <f>M37+M40+M46</f>
        <v>4492091864.3800001</v>
      </c>
      <c r="N36" s="111">
        <f>N37+N40+N46</f>
        <v>74836276.280000001</v>
      </c>
      <c r="O36" s="111">
        <f>O37+O40+O46</f>
        <v>66928040.280000001</v>
      </c>
      <c r="P36" s="85">
        <f t="shared" ref="P36:P38" si="7">+M36/K36</f>
        <v>0.44052239320958231</v>
      </c>
      <c r="Q36" s="86">
        <f t="shared" ref="Q36:Q38" si="8">+N36/K36</f>
        <v>7.3389094704787881E-3</v>
      </c>
      <c r="R36" s="28"/>
    </row>
    <row r="37" spans="1:19" s="29" customFormat="1" ht="30" customHeight="1" x14ac:dyDescent="0.2">
      <c r="A37" s="18" t="s">
        <v>26</v>
      </c>
      <c r="B37" s="94" t="s">
        <v>55</v>
      </c>
      <c r="C37" s="94" t="s">
        <v>28</v>
      </c>
      <c r="D37" s="21"/>
      <c r="E37" s="21"/>
      <c r="F37" s="21"/>
      <c r="G37" s="21"/>
      <c r="H37" s="15" t="s">
        <v>5</v>
      </c>
      <c r="I37" s="34" t="s">
        <v>96</v>
      </c>
      <c r="J37" s="23" t="s">
        <v>97</v>
      </c>
      <c r="K37" s="111">
        <f>SUM(K38:K39)</f>
        <v>757518025</v>
      </c>
      <c r="L37" s="111">
        <f t="shared" ref="L37:N37" si="9">SUM(L38:L39)</f>
        <v>706800000</v>
      </c>
      <c r="M37" s="111">
        <f t="shared" si="9"/>
        <v>800000</v>
      </c>
      <c r="N37" s="111">
        <f t="shared" si="9"/>
        <v>800000</v>
      </c>
      <c r="O37" s="111">
        <f>SUM(O38:O39)</f>
        <v>800000</v>
      </c>
      <c r="P37" s="85">
        <f t="shared" si="7"/>
        <v>1.0560804807251947E-3</v>
      </c>
      <c r="Q37" s="86">
        <f t="shared" si="8"/>
        <v>1.0560804807251947E-3</v>
      </c>
      <c r="R37" s="28"/>
    </row>
    <row r="38" spans="1:19" s="29" customFormat="1" ht="41.25" customHeight="1" x14ac:dyDescent="0.2">
      <c r="A38" s="97" t="s">
        <v>26</v>
      </c>
      <c r="B38" s="98" t="s">
        <v>55</v>
      </c>
      <c r="C38" s="98" t="s">
        <v>28</v>
      </c>
      <c r="D38" s="99" t="s">
        <v>28</v>
      </c>
      <c r="E38" s="99" t="s">
        <v>32</v>
      </c>
      <c r="F38" s="15" t="s">
        <v>35</v>
      </c>
      <c r="G38" s="21"/>
      <c r="H38" s="15" t="s">
        <v>5</v>
      </c>
      <c r="I38" s="35" t="s">
        <v>196</v>
      </c>
      <c r="J38" s="17" t="s">
        <v>197</v>
      </c>
      <c r="K38" s="112">
        <v>706987223</v>
      </c>
      <c r="L38" s="112">
        <v>706800000</v>
      </c>
      <c r="M38" s="112">
        <v>800000</v>
      </c>
      <c r="N38" s="112">
        <v>800000</v>
      </c>
      <c r="O38" s="112">
        <v>800000</v>
      </c>
      <c r="P38" s="85">
        <f t="shared" si="7"/>
        <v>1.1315621753464136E-3</v>
      </c>
      <c r="Q38" s="86">
        <f t="shared" si="8"/>
        <v>1.1315621753464136E-3</v>
      </c>
      <c r="R38" s="28"/>
    </row>
    <row r="39" spans="1:19" s="26" customFormat="1" ht="30" customHeight="1" x14ac:dyDescent="0.2">
      <c r="A39" s="12" t="s">
        <v>26</v>
      </c>
      <c r="B39" s="13" t="s">
        <v>55</v>
      </c>
      <c r="C39" s="13" t="s">
        <v>28</v>
      </c>
      <c r="D39" s="14" t="s">
        <v>28</v>
      </c>
      <c r="E39" s="14" t="s">
        <v>59</v>
      </c>
      <c r="F39" s="15" t="s">
        <v>36</v>
      </c>
      <c r="G39" s="14"/>
      <c r="H39" s="15" t="s">
        <v>5</v>
      </c>
      <c r="I39" s="35" t="s">
        <v>199</v>
      </c>
      <c r="J39" s="17" t="s">
        <v>200</v>
      </c>
      <c r="K39" s="112">
        <v>50530802</v>
      </c>
      <c r="L39" s="112">
        <v>0</v>
      </c>
      <c r="M39" s="112" t="s">
        <v>25</v>
      </c>
      <c r="N39" s="112" t="s">
        <v>25</v>
      </c>
      <c r="O39" s="112" t="s">
        <v>25</v>
      </c>
      <c r="P39" s="85" t="s">
        <v>25</v>
      </c>
      <c r="Q39" s="86"/>
      <c r="R39" s="25"/>
      <c r="S39" s="92"/>
    </row>
    <row r="40" spans="1:19" s="29" customFormat="1" ht="30" customHeight="1" x14ac:dyDescent="0.2">
      <c r="A40" s="18" t="s">
        <v>26</v>
      </c>
      <c r="B40" s="94" t="s">
        <v>55</v>
      </c>
      <c r="C40" s="94" t="s">
        <v>55</v>
      </c>
      <c r="D40" s="20" t="s">
        <v>28</v>
      </c>
      <c r="E40" s="21"/>
      <c r="F40" s="21"/>
      <c r="G40" s="21"/>
      <c r="H40" s="15" t="s">
        <v>5</v>
      </c>
      <c r="I40" s="34" t="s">
        <v>259</v>
      </c>
      <c r="J40" s="23" t="s">
        <v>191</v>
      </c>
      <c r="K40" s="111">
        <f>SUM(K41:K45)</f>
        <v>138711741</v>
      </c>
      <c r="L40" s="111">
        <f>SUM(L41:L45)</f>
        <v>100462978.28</v>
      </c>
      <c r="M40" s="111">
        <f>SUM(M41:M45)</f>
        <v>93462978.280000001</v>
      </c>
      <c r="N40" s="111">
        <f>SUM(N41:N45)</f>
        <v>3002099.2800000003</v>
      </c>
      <c r="O40" s="111">
        <f>SUM(O41:O45)</f>
        <v>3002099.2800000003</v>
      </c>
      <c r="P40" s="85">
        <f t="shared" si="1"/>
        <v>0.67379284266931661</v>
      </c>
      <c r="Q40" s="86">
        <f t="shared" si="2"/>
        <v>2.1642719342697892E-2</v>
      </c>
      <c r="R40" s="28"/>
      <c r="S40" s="92"/>
    </row>
    <row r="41" spans="1:19" s="29" customFormat="1" ht="63.75" customHeight="1" x14ac:dyDescent="0.2">
      <c r="A41" s="18" t="s">
        <v>26</v>
      </c>
      <c r="B41" s="100" t="s">
        <v>55</v>
      </c>
      <c r="C41" s="100" t="s">
        <v>55</v>
      </c>
      <c r="D41" s="15" t="s">
        <v>28</v>
      </c>
      <c r="E41" s="15" t="s">
        <v>58</v>
      </c>
      <c r="F41" s="15" t="s">
        <v>35</v>
      </c>
      <c r="G41" s="21"/>
      <c r="H41" s="15" t="s">
        <v>5</v>
      </c>
      <c r="I41" s="35" t="s">
        <v>201</v>
      </c>
      <c r="J41" s="17" t="s">
        <v>202</v>
      </c>
      <c r="K41" s="112">
        <v>22230765</v>
      </c>
      <c r="L41" s="112" t="s">
        <v>25</v>
      </c>
      <c r="M41" s="112" t="s">
        <v>25</v>
      </c>
      <c r="N41" s="112" t="s">
        <v>25</v>
      </c>
      <c r="O41" s="112" t="s">
        <v>25</v>
      </c>
      <c r="P41" s="85">
        <f t="shared" ref="P41:P42" si="10">+M41/K41</f>
        <v>0</v>
      </c>
      <c r="Q41" s="86">
        <f t="shared" ref="Q41:Q45" si="11">+N41/K41</f>
        <v>0</v>
      </c>
      <c r="R41" s="28"/>
      <c r="S41" s="92"/>
    </row>
    <row r="42" spans="1:19" s="29" customFormat="1" ht="51" customHeight="1" x14ac:dyDescent="0.2">
      <c r="A42" s="18" t="s">
        <v>26</v>
      </c>
      <c r="B42" s="100" t="s">
        <v>55</v>
      </c>
      <c r="C42" s="100" t="s">
        <v>55</v>
      </c>
      <c r="D42" s="15" t="s">
        <v>28</v>
      </c>
      <c r="E42" s="15" t="s">
        <v>32</v>
      </c>
      <c r="F42" s="15" t="s">
        <v>58</v>
      </c>
      <c r="G42" s="21"/>
      <c r="H42" s="15" t="s">
        <v>5</v>
      </c>
      <c r="I42" s="35" t="s">
        <v>203</v>
      </c>
      <c r="J42" s="17" t="s">
        <v>205</v>
      </c>
      <c r="K42" s="112">
        <v>45487788</v>
      </c>
      <c r="L42" s="112">
        <v>41267895</v>
      </c>
      <c r="M42" s="112">
        <v>41267895</v>
      </c>
      <c r="N42" s="112">
        <v>500000</v>
      </c>
      <c r="O42" s="112">
        <v>500000</v>
      </c>
      <c r="P42" s="85">
        <f t="shared" si="10"/>
        <v>0.90723019989452991</v>
      </c>
      <c r="Q42" s="86">
        <f t="shared" si="11"/>
        <v>1.0991961183076214E-2</v>
      </c>
      <c r="R42" s="28"/>
      <c r="S42" s="92"/>
    </row>
    <row r="43" spans="1:19" s="29" customFormat="1" ht="51" customHeight="1" x14ac:dyDescent="0.2">
      <c r="A43" s="18" t="s">
        <v>26</v>
      </c>
      <c r="B43" s="100" t="s">
        <v>55</v>
      </c>
      <c r="C43" s="100" t="s">
        <v>55</v>
      </c>
      <c r="D43" s="15" t="s">
        <v>28</v>
      </c>
      <c r="E43" s="15" t="s">
        <v>32</v>
      </c>
      <c r="F43" s="15" t="s">
        <v>32</v>
      </c>
      <c r="G43" s="21"/>
      <c r="H43" s="15" t="s">
        <v>5</v>
      </c>
      <c r="I43" s="35" t="s">
        <v>204</v>
      </c>
      <c r="J43" s="17" t="s">
        <v>206</v>
      </c>
      <c r="K43" s="112">
        <v>51275895</v>
      </c>
      <c r="L43" s="112">
        <v>51195083.280000001</v>
      </c>
      <c r="M43" s="112">
        <v>51195083.280000001</v>
      </c>
      <c r="N43" s="112">
        <v>1502099.28</v>
      </c>
      <c r="O43" s="112">
        <v>1502099.28</v>
      </c>
      <c r="P43" s="85"/>
      <c r="Q43" s="86"/>
      <c r="R43" s="28"/>
      <c r="S43" s="92"/>
    </row>
    <row r="44" spans="1:19" s="29" customFormat="1" ht="51" customHeight="1" x14ac:dyDescent="0.2">
      <c r="A44" s="18" t="s">
        <v>26</v>
      </c>
      <c r="B44" s="100" t="s">
        <v>55</v>
      </c>
      <c r="C44" s="100" t="s">
        <v>55</v>
      </c>
      <c r="D44" s="15" t="s">
        <v>28</v>
      </c>
      <c r="E44" s="15" t="s">
        <v>59</v>
      </c>
      <c r="F44" s="15" t="s">
        <v>58</v>
      </c>
      <c r="G44" s="21"/>
      <c r="H44" s="15" t="s">
        <v>5</v>
      </c>
      <c r="I44" s="35" t="s">
        <v>207</v>
      </c>
      <c r="J44" s="17" t="s">
        <v>209</v>
      </c>
      <c r="K44" s="112">
        <v>12717293</v>
      </c>
      <c r="L44" s="112">
        <v>1000000</v>
      </c>
      <c r="M44" s="112">
        <v>1000000</v>
      </c>
      <c r="N44" s="112">
        <v>1000000</v>
      </c>
      <c r="O44" s="112">
        <v>1000000</v>
      </c>
      <c r="P44" s="85"/>
      <c r="Q44" s="86"/>
      <c r="R44" s="28"/>
      <c r="S44" s="92"/>
    </row>
    <row r="45" spans="1:19" s="26" customFormat="1" ht="38.25" customHeight="1" x14ac:dyDescent="0.2">
      <c r="A45" s="12" t="s">
        <v>26</v>
      </c>
      <c r="B45" s="13" t="s">
        <v>55</v>
      </c>
      <c r="C45" s="13" t="s">
        <v>55</v>
      </c>
      <c r="D45" s="14" t="s">
        <v>28</v>
      </c>
      <c r="E45" s="14" t="s">
        <v>59</v>
      </c>
      <c r="F45" s="14" t="s">
        <v>34</v>
      </c>
      <c r="G45" s="14"/>
      <c r="H45" s="15" t="s">
        <v>5</v>
      </c>
      <c r="I45" s="35" t="s">
        <v>208</v>
      </c>
      <c r="J45" s="17" t="s">
        <v>210</v>
      </c>
      <c r="K45" s="112">
        <v>7000000</v>
      </c>
      <c r="L45" s="112">
        <v>7000000</v>
      </c>
      <c r="M45" s="112" t="s">
        <v>25</v>
      </c>
      <c r="N45" s="112" t="s">
        <v>25</v>
      </c>
      <c r="O45" s="112" t="s">
        <v>25</v>
      </c>
      <c r="P45" s="85"/>
      <c r="Q45" s="86">
        <f t="shared" si="11"/>
        <v>0</v>
      </c>
      <c r="R45" s="25"/>
      <c r="S45" s="92"/>
    </row>
    <row r="46" spans="1:19" s="26" customFormat="1" ht="30" customHeight="1" x14ac:dyDescent="0.2">
      <c r="A46" s="18" t="s">
        <v>26</v>
      </c>
      <c r="B46" s="94" t="s">
        <v>55</v>
      </c>
      <c r="C46" s="94" t="s">
        <v>55</v>
      </c>
      <c r="D46" s="95" t="s">
        <v>55</v>
      </c>
      <c r="E46" s="21"/>
      <c r="F46" s="21"/>
      <c r="G46" s="21"/>
      <c r="H46" s="15" t="s">
        <v>5</v>
      </c>
      <c r="I46" s="34" t="s">
        <v>98</v>
      </c>
      <c r="J46" s="23" t="s">
        <v>99</v>
      </c>
      <c r="K46" s="111">
        <f>SUM(K47:K61)</f>
        <v>9300963234</v>
      </c>
      <c r="L46" s="111">
        <f t="shared" ref="L46:O46" si="12">SUM(L47:L61)</f>
        <v>7124333366.1000004</v>
      </c>
      <c r="M46" s="111">
        <f t="shared" si="12"/>
        <v>4397828886.1000004</v>
      </c>
      <c r="N46" s="111">
        <f t="shared" si="12"/>
        <v>71034177</v>
      </c>
      <c r="O46" s="111">
        <f t="shared" si="12"/>
        <v>63125941</v>
      </c>
      <c r="P46" s="85">
        <f t="shared" ref="P46:P61" si="13">+M46/K46</f>
        <v>0.47283585317524762</v>
      </c>
      <c r="Q46" s="86">
        <f t="shared" ref="Q46:Q61" si="14">+N46/K46</f>
        <v>7.6372925269000153E-3</v>
      </c>
      <c r="R46" s="25"/>
      <c r="S46" s="92"/>
    </row>
    <row r="47" spans="1:19" s="26" customFormat="1" ht="32.25" customHeight="1" x14ac:dyDescent="0.2">
      <c r="A47" s="12" t="s">
        <v>26</v>
      </c>
      <c r="B47" s="13" t="s">
        <v>55</v>
      </c>
      <c r="C47" s="13" t="s">
        <v>55</v>
      </c>
      <c r="D47" s="14" t="s">
        <v>55</v>
      </c>
      <c r="E47" s="14" t="s">
        <v>60</v>
      </c>
      <c r="F47" s="102" t="s">
        <v>59</v>
      </c>
      <c r="G47" s="14"/>
      <c r="H47" s="15" t="s">
        <v>5</v>
      </c>
      <c r="I47" s="35" t="s">
        <v>211</v>
      </c>
      <c r="J47" s="17" t="s">
        <v>212</v>
      </c>
      <c r="K47" s="112">
        <v>309272252</v>
      </c>
      <c r="L47" s="112">
        <v>282887104</v>
      </c>
      <c r="M47" s="112">
        <v>39190955</v>
      </c>
      <c r="N47" s="112">
        <v>1000000</v>
      </c>
      <c r="O47" s="112">
        <v>1000000</v>
      </c>
      <c r="P47" s="85">
        <f t="shared" si="13"/>
        <v>0.12671991989763118</v>
      </c>
      <c r="Q47" s="86">
        <f t="shared" si="14"/>
        <v>3.2333970911816558E-3</v>
      </c>
      <c r="R47" s="25"/>
      <c r="S47" s="92"/>
    </row>
    <row r="48" spans="1:19" s="26" customFormat="1" ht="36" x14ac:dyDescent="0.2">
      <c r="A48" s="12" t="s">
        <v>26</v>
      </c>
      <c r="B48" s="13" t="s">
        <v>55</v>
      </c>
      <c r="C48" s="13" t="s">
        <v>55</v>
      </c>
      <c r="D48" s="14" t="s">
        <v>55</v>
      </c>
      <c r="E48" s="14" t="s">
        <v>33</v>
      </c>
      <c r="F48" s="14" t="s">
        <v>32</v>
      </c>
      <c r="G48" s="14"/>
      <c r="H48" s="15" t="s">
        <v>5</v>
      </c>
      <c r="I48" s="35" t="s">
        <v>213</v>
      </c>
      <c r="J48" s="17" t="s">
        <v>217</v>
      </c>
      <c r="K48" s="112">
        <v>198608581</v>
      </c>
      <c r="L48" s="112">
        <v>152502287</v>
      </c>
      <c r="M48" s="112">
        <v>101861327</v>
      </c>
      <c r="N48" s="112">
        <v>5434040</v>
      </c>
      <c r="O48" s="112">
        <v>5342494</v>
      </c>
      <c r="P48" s="85">
        <f t="shared" si="13"/>
        <v>0.51287475338238275</v>
      </c>
      <c r="Q48" s="86">
        <f t="shared" si="14"/>
        <v>2.7360549945221149E-2</v>
      </c>
      <c r="R48" s="25"/>
      <c r="S48" s="92"/>
    </row>
    <row r="49" spans="1:19" s="26" customFormat="1" ht="36" x14ac:dyDescent="0.2">
      <c r="A49" s="12" t="s">
        <v>26</v>
      </c>
      <c r="B49" s="13" t="s">
        <v>55</v>
      </c>
      <c r="C49" s="13" t="s">
        <v>55</v>
      </c>
      <c r="D49" s="14" t="s">
        <v>55</v>
      </c>
      <c r="E49" s="14" t="s">
        <v>33</v>
      </c>
      <c r="F49" s="14" t="s">
        <v>59</v>
      </c>
      <c r="G49" s="14"/>
      <c r="H49" s="15" t="s">
        <v>5</v>
      </c>
      <c r="I49" s="35" t="s">
        <v>214</v>
      </c>
      <c r="J49" s="17" t="s">
        <v>218</v>
      </c>
      <c r="K49" s="112">
        <v>74500000</v>
      </c>
      <c r="L49" s="112">
        <v>74500000</v>
      </c>
      <c r="M49" s="112">
        <v>978200</v>
      </c>
      <c r="N49" s="112">
        <v>958200</v>
      </c>
      <c r="O49" s="112">
        <v>708200</v>
      </c>
      <c r="P49" s="85"/>
      <c r="Q49" s="86"/>
      <c r="R49" s="25"/>
      <c r="S49" s="92"/>
    </row>
    <row r="50" spans="1:19" s="26" customFormat="1" ht="24" x14ac:dyDescent="0.2">
      <c r="A50" s="12" t="s">
        <v>26</v>
      </c>
      <c r="B50" s="13" t="s">
        <v>55</v>
      </c>
      <c r="C50" s="13" t="s">
        <v>55</v>
      </c>
      <c r="D50" s="14" t="s">
        <v>55</v>
      </c>
      <c r="E50" s="14" t="s">
        <v>33</v>
      </c>
      <c r="F50" s="14" t="s">
        <v>35</v>
      </c>
      <c r="G50" s="14"/>
      <c r="H50" s="15" t="s">
        <v>5</v>
      </c>
      <c r="I50" s="35" t="s">
        <v>215</v>
      </c>
      <c r="J50" s="17" t="s">
        <v>219</v>
      </c>
      <c r="K50" s="112">
        <v>38431863</v>
      </c>
      <c r="L50" s="112">
        <v>38384148</v>
      </c>
      <c r="M50" s="112">
        <v>38384148</v>
      </c>
      <c r="N50" s="112" t="s">
        <v>25</v>
      </c>
      <c r="O50" s="112" t="s">
        <v>25</v>
      </c>
      <c r="P50" s="85"/>
      <c r="Q50" s="86"/>
      <c r="R50" s="25"/>
      <c r="S50" s="92"/>
    </row>
    <row r="51" spans="1:19" s="26" customFormat="1" ht="48" x14ac:dyDescent="0.2">
      <c r="A51" s="12" t="s">
        <v>26</v>
      </c>
      <c r="B51" s="13" t="s">
        <v>55</v>
      </c>
      <c r="C51" s="13" t="s">
        <v>55</v>
      </c>
      <c r="D51" s="14" t="s">
        <v>55</v>
      </c>
      <c r="E51" s="14" t="s">
        <v>33</v>
      </c>
      <c r="F51" s="14" t="s">
        <v>36</v>
      </c>
      <c r="G51" s="14"/>
      <c r="H51" s="15" t="s">
        <v>5</v>
      </c>
      <c r="I51" s="35" t="s">
        <v>216</v>
      </c>
      <c r="J51" s="17" t="s">
        <v>220</v>
      </c>
      <c r="K51" s="112">
        <v>343009020</v>
      </c>
      <c r="L51" s="112">
        <v>245000000</v>
      </c>
      <c r="M51" s="112" t="s">
        <v>25</v>
      </c>
      <c r="N51" s="112" t="s">
        <v>25</v>
      </c>
      <c r="O51" s="112" t="s">
        <v>25</v>
      </c>
      <c r="P51" s="85"/>
      <c r="Q51" s="86"/>
      <c r="R51" s="25"/>
      <c r="S51" s="92"/>
    </row>
    <row r="52" spans="1:19" s="26" customFormat="1" ht="24" x14ac:dyDescent="0.2">
      <c r="A52" s="12" t="s">
        <v>26</v>
      </c>
      <c r="B52" s="13" t="s">
        <v>55</v>
      </c>
      <c r="C52" s="13" t="s">
        <v>55</v>
      </c>
      <c r="D52" s="14" t="s">
        <v>55</v>
      </c>
      <c r="E52" s="14" t="s">
        <v>34</v>
      </c>
      <c r="F52" s="14" t="s">
        <v>29</v>
      </c>
      <c r="G52" s="14"/>
      <c r="H52" s="15" t="s">
        <v>5</v>
      </c>
      <c r="I52" s="35" t="s">
        <v>221</v>
      </c>
      <c r="J52" s="17" t="s">
        <v>223</v>
      </c>
      <c r="K52" s="112">
        <v>1228389585</v>
      </c>
      <c r="L52" s="112">
        <v>1138389585</v>
      </c>
      <c r="M52" s="112">
        <v>271662328</v>
      </c>
      <c r="N52" s="112" t="s">
        <v>25</v>
      </c>
      <c r="O52" s="112" t="s">
        <v>25</v>
      </c>
      <c r="P52" s="85">
        <f t="shared" si="13"/>
        <v>0.2211532329134816</v>
      </c>
      <c r="Q52" s="86">
        <f t="shared" si="14"/>
        <v>0</v>
      </c>
      <c r="R52" s="25"/>
      <c r="S52" s="92"/>
    </row>
    <row r="53" spans="1:19" s="26" customFormat="1" ht="14.25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34</v>
      </c>
      <c r="F53" s="14" t="s">
        <v>58</v>
      </c>
      <c r="G53" s="14"/>
      <c r="H53" s="15" t="s">
        <v>5</v>
      </c>
      <c r="I53" s="35" t="s">
        <v>222</v>
      </c>
      <c r="J53" s="17" t="s">
        <v>224</v>
      </c>
      <c r="K53" s="112">
        <v>464466819</v>
      </c>
      <c r="L53" s="112">
        <v>342381819</v>
      </c>
      <c r="M53" s="112">
        <v>342381819</v>
      </c>
      <c r="N53" s="112">
        <v>40622474</v>
      </c>
      <c r="O53" s="112">
        <v>40622474</v>
      </c>
      <c r="P53" s="85"/>
      <c r="Q53" s="86"/>
      <c r="R53" s="25"/>
      <c r="S53" s="92"/>
    </row>
    <row r="54" spans="1:19" s="26" customFormat="1" ht="24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35</v>
      </c>
      <c r="F54" s="14" t="s">
        <v>58</v>
      </c>
      <c r="G54" s="14"/>
      <c r="H54" s="15" t="s">
        <v>5</v>
      </c>
      <c r="I54" s="35" t="s">
        <v>225</v>
      </c>
      <c r="J54" s="17" t="s">
        <v>230</v>
      </c>
      <c r="K54" s="112">
        <v>1629259854</v>
      </c>
      <c r="L54" s="112">
        <v>1621537112</v>
      </c>
      <c r="M54" s="112">
        <v>1312904359</v>
      </c>
      <c r="N54" s="112">
        <v>9483901</v>
      </c>
      <c r="O54" s="112">
        <v>4838710</v>
      </c>
      <c r="P54" s="85">
        <f t="shared" si="13"/>
        <v>0.80582870545584562</v>
      </c>
      <c r="Q54" s="86">
        <f t="shared" si="14"/>
        <v>5.8209873500019351E-3</v>
      </c>
      <c r="R54" s="25"/>
      <c r="S54" s="92"/>
    </row>
    <row r="55" spans="1:19" s="26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35</v>
      </c>
      <c r="F55" s="14" t="s">
        <v>32</v>
      </c>
      <c r="G55" s="14"/>
      <c r="H55" s="15" t="s">
        <v>5</v>
      </c>
      <c r="I55" s="35" t="s">
        <v>226</v>
      </c>
      <c r="J55" s="17" t="s">
        <v>231</v>
      </c>
      <c r="K55" s="112">
        <v>1524752924</v>
      </c>
      <c r="L55" s="112">
        <v>935500093</v>
      </c>
      <c r="M55" s="112">
        <v>361708574</v>
      </c>
      <c r="N55" s="112">
        <v>3870968</v>
      </c>
      <c r="O55" s="112">
        <v>3870968</v>
      </c>
      <c r="P55" s="85"/>
      <c r="Q55" s="86"/>
      <c r="R55" s="25"/>
      <c r="S55" s="92"/>
    </row>
    <row r="56" spans="1:19" s="26" customFormat="1" ht="60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35</v>
      </c>
      <c r="F56" s="14" t="s">
        <v>59</v>
      </c>
      <c r="G56" s="14"/>
      <c r="H56" s="15" t="s">
        <v>5</v>
      </c>
      <c r="I56" s="35" t="s">
        <v>227</v>
      </c>
      <c r="J56" s="17" t="s">
        <v>232</v>
      </c>
      <c r="K56" s="112">
        <v>1050085267</v>
      </c>
      <c r="L56" s="112">
        <v>1025696267</v>
      </c>
      <c r="M56" s="112">
        <v>990540000</v>
      </c>
      <c r="N56" s="112" t="s">
        <v>25</v>
      </c>
      <c r="O56" s="112" t="s">
        <v>25</v>
      </c>
      <c r="P56" s="85"/>
      <c r="Q56" s="86"/>
      <c r="R56" s="25"/>
      <c r="S56" s="92"/>
    </row>
    <row r="57" spans="1:19" s="26" customFormat="1" ht="14.25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35</v>
      </c>
      <c r="F57" s="14" t="s">
        <v>60</v>
      </c>
      <c r="G57" s="14"/>
      <c r="H57" s="15" t="s">
        <v>5</v>
      </c>
      <c r="I57" s="35" t="s">
        <v>228</v>
      </c>
      <c r="J57" s="17" t="s">
        <v>233</v>
      </c>
      <c r="K57" s="112">
        <v>889500000</v>
      </c>
      <c r="L57" s="112">
        <v>880995555.10000002</v>
      </c>
      <c r="M57" s="112">
        <v>864559555.10000002</v>
      </c>
      <c r="N57" s="112">
        <v>1500000</v>
      </c>
      <c r="O57" s="112">
        <v>1500000</v>
      </c>
      <c r="P57" s="85"/>
      <c r="Q57" s="86"/>
      <c r="R57" s="25"/>
      <c r="S57" s="92"/>
    </row>
    <row r="58" spans="1:19" s="26" customFormat="1" ht="72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35</v>
      </c>
      <c r="F58" s="14" t="s">
        <v>34</v>
      </c>
      <c r="G58" s="14"/>
      <c r="H58" s="15" t="s">
        <v>5</v>
      </c>
      <c r="I58" s="35" t="s">
        <v>229</v>
      </c>
      <c r="J58" s="17" t="s">
        <v>234</v>
      </c>
      <c r="K58" s="112">
        <v>453142037</v>
      </c>
      <c r="L58" s="112">
        <v>68320814</v>
      </c>
      <c r="M58" s="112">
        <v>48320814</v>
      </c>
      <c r="N58" s="112">
        <v>1600000</v>
      </c>
      <c r="O58" s="112">
        <v>1600000</v>
      </c>
      <c r="P58" s="85"/>
      <c r="Q58" s="86"/>
      <c r="R58" s="25"/>
      <c r="S58" s="92"/>
    </row>
    <row r="59" spans="1:19" s="26" customFormat="1" ht="14.25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36</v>
      </c>
      <c r="F59" s="14" t="s">
        <v>58</v>
      </c>
      <c r="G59" s="14"/>
      <c r="H59" s="15" t="s">
        <v>5</v>
      </c>
      <c r="I59" s="35" t="s">
        <v>235</v>
      </c>
      <c r="J59" s="17" t="s">
        <v>237</v>
      </c>
      <c r="K59" s="112">
        <v>614099633</v>
      </c>
      <c r="L59" s="112" t="s">
        <v>25</v>
      </c>
      <c r="M59" s="112" t="s">
        <v>25</v>
      </c>
      <c r="N59" s="112" t="s">
        <v>25</v>
      </c>
      <c r="O59" s="112" t="s">
        <v>25</v>
      </c>
      <c r="P59" s="85">
        <f t="shared" si="13"/>
        <v>0</v>
      </c>
      <c r="Q59" s="86">
        <f t="shared" si="14"/>
        <v>0</v>
      </c>
      <c r="R59" s="25"/>
      <c r="S59" s="92"/>
    </row>
    <row r="60" spans="1:19" s="26" customFormat="1" ht="96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36</v>
      </c>
      <c r="F60" s="14" t="s">
        <v>59</v>
      </c>
      <c r="G60" s="14"/>
      <c r="H60" s="15" t="s">
        <v>5</v>
      </c>
      <c r="I60" s="35" t="s">
        <v>236</v>
      </c>
      <c r="J60" s="17" t="s">
        <v>238</v>
      </c>
      <c r="K60" s="112">
        <v>23923582</v>
      </c>
      <c r="L60" s="112">
        <v>18238582</v>
      </c>
      <c r="M60" s="112">
        <v>18238582</v>
      </c>
      <c r="N60" s="112" t="s">
        <v>25</v>
      </c>
      <c r="O60" s="112" t="s">
        <v>25</v>
      </c>
      <c r="P60" s="85"/>
      <c r="Q60" s="86"/>
      <c r="R60" s="25"/>
      <c r="S60" s="92"/>
    </row>
    <row r="61" spans="1:19" s="26" customFormat="1" ht="36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37</v>
      </c>
      <c r="F61" s="14"/>
      <c r="G61" s="14"/>
      <c r="H61" s="15" t="s">
        <v>5</v>
      </c>
      <c r="I61" s="35" t="s">
        <v>101</v>
      </c>
      <c r="J61" s="17" t="s">
        <v>100</v>
      </c>
      <c r="K61" s="112">
        <v>459521817</v>
      </c>
      <c r="L61" s="112">
        <v>300000000</v>
      </c>
      <c r="M61" s="112">
        <v>7098225</v>
      </c>
      <c r="N61" s="112">
        <v>6564594</v>
      </c>
      <c r="O61" s="112">
        <v>3643095</v>
      </c>
      <c r="P61" s="85">
        <f t="shared" si="13"/>
        <v>1.5446981486844182E-2</v>
      </c>
      <c r="Q61" s="86">
        <f t="shared" si="14"/>
        <v>1.428570691780669E-2</v>
      </c>
      <c r="R61" s="25"/>
      <c r="S61" s="92"/>
    </row>
    <row r="62" spans="1:19" s="29" customFormat="1" ht="30" customHeight="1" x14ac:dyDescent="0.2">
      <c r="A62" s="18" t="s">
        <v>26</v>
      </c>
      <c r="B62" s="94" t="s">
        <v>74</v>
      </c>
      <c r="C62" s="19"/>
      <c r="D62" s="21"/>
      <c r="E62" s="21"/>
      <c r="F62" s="21"/>
      <c r="G62" s="21"/>
      <c r="H62" s="20">
        <v>20</v>
      </c>
      <c r="I62" s="34" t="s">
        <v>189</v>
      </c>
      <c r="J62" s="23" t="s">
        <v>7</v>
      </c>
      <c r="K62" s="111">
        <f>K64+K67+K70</f>
        <v>4805826000</v>
      </c>
      <c r="L62" s="111">
        <f t="shared" ref="L62:O62" si="15">L64+L67+L70</f>
        <v>71705218</v>
      </c>
      <c r="M62" s="111">
        <f t="shared" si="15"/>
        <v>7036645</v>
      </c>
      <c r="N62" s="111">
        <f t="shared" si="15"/>
        <v>7036645</v>
      </c>
      <c r="O62" s="111">
        <f t="shared" si="15"/>
        <v>7036645</v>
      </c>
      <c r="P62" s="85">
        <f t="shared" ref="P62:P96" si="16">+M62/K62</f>
        <v>1.4641905470568432E-3</v>
      </c>
      <c r="Q62" s="86">
        <f t="shared" ref="Q62:Q96" si="17">+N62/K62</f>
        <v>1.4641905470568432E-3</v>
      </c>
      <c r="R62" s="28"/>
    </row>
    <row r="63" spans="1:19" s="29" customFormat="1" ht="30" customHeight="1" x14ac:dyDescent="0.2">
      <c r="A63" s="18" t="s">
        <v>26</v>
      </c>
      <c r="B63" s="94">
        <v>3</v>
      </c>
      <c r="C63" s="19"/>
      <c r="D63" s="21"/>
      <c r="E63" s="21"/>
      <c r="F63" s="21"/>
      <c r="G63" s="21"/>
      <c r="H63" s="20">
        <v>21</v>
      </c>
      <c r="I63" s="34" t="s">
        <v>189</v>
      </c>
      <c r="J63" s="23" t="s">
        <v>7</v>
      </c>
      <c r="K63" s="111">
        <f>K65</f>
        <v>773575800000</v>
      </c>
      <c r="L63" s="111">
        <f t="shared" ref="L63:O63" si="18">L65</f>
        <v>773575800000</v>
      </c>
      <c r="M63" s="111">
        <f t="shared" si="18"/>
        <v>773575800000</v>
      </c>
      <c r="N63" s="111">
        <f t="shared" si="18"/>
        <v>0</v>
      </c>
      <c r="O63" s="111">
        <f t="shared" si="18"/>
        <v>0</v>
      </c>
      <c r="P63" s="85"/>
      <c r="Q63" s="86"/>
      <c r="R63" s="28"/>
    </row>
    <row r="64" spans="1:19" s="29" customFormat="1" ht="30" customHeight="1" x14ac:dyDescent="0.2">
      <c r="A64" s="18" t="s">
        <v>26</v>
      </c>
      <c r="B64" s="94" t="s">
        <v>74</v>
      </c>
      <c r="C64" s="94" t="s">
        <v>74</v>
      </c>
      <c r="D64" s="95" t="s">
        <v>28</v>
      </c>
      <c r="E64" s="21" t="s">
        <v>127</v>
      </c>
      <c r="F64" s="21"/>
      <c r="G64" s="21"/>
      <c r="H64" s="20">
        <v>20</v>
      </c>
      <c r="I64" s="34" t="s">
        <v>128</v>
      </c>
      <c r="J64" s="23" t="s">
        <v>129</v>
      </c>
      <c r="K64" s="111">
        <v>473112000</v>
      </c>
      <c r="L64" s="111">
        <v>0</v>
      </c>
      <c r="M64" s="111">
        <v>0</v>
      </c>
      <c r="N64" s="111">
        <v>0</v>
      </c>
      <c r="O64" s="111">
        <v>0</v>
      </c>
      <c r="P64" s="85">
        <f t="shared" ref="P64" si="19">+M64/K64</f>
        <v>0</v>
      </c>
      <c r="Q64" s="86">
        <f t="shared" ref="Q64" si="20">+N64/K64</f>
        <v>0</v>
      </c>
      <c r="R64" s="28"/>
    </row>
    <row r="65" spans="1:18" s="29" customFormat="1" ht="30" customHeight="1" x14ac:dyDescent="0.2">
      <c r="A65" s="18" t="s">
        <v>26</v>
      </c>
      <c r="B65" s="94" t="s">
        <v>74</v>
      </c>
      <c r="C65" s="94" t="s">
        <v>74</v>
      </c>
      <c r="D65" s="95" t="s">
        <v>91</v>
      </c>
      <c r="E65" s="21"/>
      <c r="F65" s="21"/>
      <c r="G65" s="21"/>
      <c r="H65" s="20">
        <v>21</v>
      </c>
      <c r="I65" s="34" t="s">
        <v>104</v>
      </c>
      <c r="J65" s="23" t="s">
        <v>105</v>
      </c>
      <c r="K65" s="111">
        <f>SUM(K66)</f>
        <v>773575800000</v>
      </c>
      <c r="L65" s="111">
        <f t="shared" ref="L65:O65" si="21">SUM(L66)</f>
        <v>773575800000</v>
      </c>
      <c r="M65" s="111">
        <f t="shared" si="21"/>
        <v>773575800000</v>
      </c>
      <c r="N65" s="111">
        <f t="shared" si="21"/>
        <v>0</v>
      </c>
      <c r="O65" s="111">
        <f t="shared" si="21"/>
        <v>0</v>
      </c>
      <c r="P65" s="85">
        <f t="shared" si="16"/>
        <v>1</v>
      </c>
      <c r="Q65" s="86">
        <f t="shared" si="17"/>
        <v>0</v>
      </c>
      <c r="R65" s="28"/>
    </row>
    <row r="66" spans="1:18" s="29" customFormat="1" ht="45" customHeight="1" x14ac:dyDescent="0.2">
      <c r="A66" s="12" t="s">
        <v>26</v>
      </c>
      <c r="B66" s="100" t="s">
        <v>74</v>
      </c>
      <c r="C66" s="100" t="s">
        <v>74</v>
      </c>
      <c r="D66" s="101" t="s">
        <v>91</v>
      </c>
      <c r="E66" s="15" t="s">
        <v>106</v>
      </c>
      <c r="F66" s="21"/>
      <c r="G66" s="21"/>
      <c r="H66" s="36">
        <v>21</v>
      </c>
      <c r="I66" s="35" t="s">
        <v>107</v>
      </c>
      <c r="J66" s="17" t="s">
        <v>108</v>
      </c>
      <c r="K66" s="112">
        <v>773575800000</v>
      </c>
      <c r="L66" s="112">
        <v>773575800000</v>
      </c>
      <c r="M66" s="112">
        <v>773575800000</v>
      </c>
      <c r="N66" s="112" t="s">
        <v>25</v>
      </c>
      <c r="O66" s="112" t="s">
        <v>25</v>
      </c>
      <c r="P66" s="85">
        <f t="shared" si="16"/>
        <v>1</v>
      </c>
      <c r="Q66" s="86">
        <f t="shared" si="17"/>
        <v>0</v>
      </c>
      <c r="R66" s="28"/>
    </row>
    <row r="67" spans="1:18" s="29" customFormat="1" ht="54.75" customHeight="1" x14ac:dyDescent="0.2">
      <c r="A67" s="18" t="s">
        <v>26</v>
      </c>
      <c r="B67" s="94" t="s">
        <v>74</v>
      </c>
      <c r="C67" s="94" t="s">
        <v>91</v>
      </c>
      <c r="D67" s="95" t="s">
        <v>55</v>
      </c>
      <c r="E67" s="21" t="s">
        <v>109</v>
      </c>
      <c r="F67" s="21"/>
      <c r="G67" s="21"/>
      <c r="H67" s="20">
        <v>20</v>
      </c>
      <c r="I67" s="34" t="s">
        <v>110</v>
      </c>
      <c r="J67" s="23" t="s">
        <v>111</v>
      </c>
      <c r="K67" s="111">
        <f>SUM(K68:K69)</f>
        <v>94050000</v>
      </c>
      <c r="L67" s="111">
        <f t="shared" ref="L67:O67" si="22">SUM(L68:L69)</f>
        <v>71705218</v>
      </c>
      <c r="M67" s="111">
        <f t="shared" si="22"/>
        <v>7036645</v>
      </c>
      <c r="N67" s="111">
        <f t="shared" si="22"/>
        <v>7036645</v>
      </c>
      <c r="O67" s="111">
        <f t="shared" si="22"/>
        <v>7036645</v>
      </c>
      <c r="P67" s="85">
        <f t="shared" si="16"/>
        <v>7.4818128654970756E-2</v>
      </c>
      <c r="Q67" s="86">
        <f t="shared" si="17"/>
        <v>7.4818128654970756E-2</v>
      </c>
      <c r="R67" s="28"/>
    </row>
    <row r="68" spans="1:18" s="29" customFormat="1" ht="30" customHeight="1" x14ac:dyDescent="0.2">
      <c r="A68" s="12" t="s">
        <v>26</v>
      </c>
      <c r="B68" s="13">
        <v>3</v>
      </c>
      <c r="C68" s="13" t="s">
        <v>91</v>
      </c>
      <c r="D68" s="40" t="s">
        <v>55</v>
      </c>
      <c r="E68" s="40" t="s">
        <v>112</v>
      </c>
      <c r="F68" s="40" t="s">
        <v>29</v>
      </c>
      <c r="G68" s="40"/>
      <c r="H68" s="36">
        <v>20</v>
      </c>
      <c r="I68" s="35" t="s">
        <v>113</v>
      </c>
      <c r="J68" s="41" t="s">
        <v>115</v>
      </c>
      <c r="K68" s="112">
        <v>49360436</v>
      </c>
      <c r="L68" s="112">
        <v>49360436</v>
      </c>
      <c r="M68" s="112">
        <v>7036645</v>
      </c>
      <c r="N68" s="112">
        <v>7036645</v>
      </c>
      <c r="O68" s="112">
        <v>7036645</v>
      </c>
      <c r="P68" s="85"/>
      <c r="Q68" s="86">
        <f t="shared" si="17"/>
        <v>0.14255637855386852</v>
      </c>
      <c r="R68" s="28"/>
    </row>
    <row r="69" spans="1:18" s="29" customFormat="1" ht="36" x14ac:dyDescent="0.2">
      <c r="A69" s="12" t="s">
        <v>26</v>
      </c>
      <c r="B69" s="13" t="s">
        <v>74</v>
      </c>
      <c r="C69" s="13" t="s">
        <v>91</v>
      </c>
      <c r="D69" s="40" t="s">
        <v>55</v>
      </c>
      <c r="E69" s="40" t="s">
        <v>112</v>
      </c>
      <c r="F69" s="40" t="s">
        <v>58</v>
      </c>
      <c r="G69" s="40"/>
      <c r="H69" s="36">
        <v>20</v>
      </c>
      <c r="I69" s="35" t="s">
        <v>114</v>
      </c>
      <c r="J69" s="41" t="s">
        <v>116</v>
      </c>
      <c r="K69" s="112">
        <v>44689564</v>
      </c>
      <c r="L69" s="112">
        <v>22344782</v>
      </c>
      <c r="M69" s="112" t="s">
        <v>25</v>
      </c>
      <c r="N69" s="112" t="s">
        <v>25</v>
      </c>
      <c r="O69" s="112" t="s">
        <v>25</v>
      </c>
      <c r="P69" s="85"/>
      <c r="Q69" s="86">
        <f t="shared" si="17"/>
        <v>0</v>
      </c>
      <c r="R69" s="28"/>
    </row>
    <row r="70" spans="1:18" s="26" customFormat="1" ht="30" customHeight="1" x14ac:dyDescent="0.2">
      <c r="A70" s="44" t="s">
        <v>26</v>
      </c>
      <c r="B70" s="96" t="s">
        <v>74</v>
      </c>
      <c r="C70" s="20">
        <v>10</v>
      </c>
      <c r="D70" s="96" t="s">
        <v>28</v>
      </c>
      <c r="E70" s="37" t="s">
        <v>0</v>
      </c>
      <c r="F70" s="37"/>
      <c r="G70" s="37"/>
      <c r="H70" s="20">
        <v>20</v>
      </c>
      <c r="I70" s="34" t="s">
        <v>117</v>
      </c>
      <c r="J70" s="38" t="s">
        <v>118</v>
      </c>
      <c r="K70" s="111">
        <f>SUM(K71:K73)</f>
        <v>4238664000</v>
      </c>
      <c r="L70" s="111">
        <f t="shared" ref="L70:O70" si="23">SUM(L71:L73)</f>
        <v>0</v>
      </c>
      <c r="M70" s="111">
        <f t="shared" si="23"/>
        <v>0</v>
      </c>
      <c r="N70" s="111">
        <f t="shared" si="23"/>
        <v>0</v>
      </c>
      <c r="O70" s="111">
        <f t="shared" si="23"/>
        <v>0</v>
      </c>
      <c r="P70" s="85">
        <f t="shared" si="16"/>
        <v>0</v>
      </c>
      <c r="Q70" s="86">
        <f t="shared" si="17"/>
        <v>0</v>
      </c>
      <c r="R70" s="25"/>
    </row>
    <row r="71" spans="1:18" s="26" customFormat="1" ht="30" customHeight="1" x14ac:dyDescent="0.2">
      <c r="A71" s="39" t="s">
        <v>26</v>
      </c>
      <c r="B71" s="14" t="s">
        <v>74</v>
      </c>
      <c r="C71" s="14">
        <v>10</v>
      </c>
      <c r="D71" s="40" t="s">
        <v>28</v>
      </c>
      <c r="E71" s="103" t="s">
        <v>29</v>
      </c>
      <c r="F71" s="40"/>
      <c r="G71" s="40"/>
      <c r="H71" s="42">
        <v>20</v>
      </c>
      <c r="I71" s="43" t="s">
        <v>119</v>
      </c>
      <c r="J71" s="41" t="s">
        <v>121</v>
      </c>
      <c r="K71" s="112">
        <v>1700000000</v>
      </c>
      <c r="L71" s="112" t="s">
        <v>25</v>
      </c>
      <c r="M71" s="112" t="s">
        <v>25</v>
      </c>
      <c r="N71" s="112" t="s">
        <v>25</v>
      </c>
      <c r="O71" s="112" t="s">
        <v>25</v>
      </c>
      <c r="P71" s="85"/>
      <c r="Q71" s="86">
        <f t="shared" si="17"/>
        <v>0</v>
      </c>
      <c r="R71" s="25"/>
    </row>
    <row r="72" spans="1:18" s="29" customFormat="1" ht="30" customHeight="1" x14ac:dyDescent="0.2">
      <c r="A72" s="39" t="s">
        <v>26</v>
      </c>
      <c r="B72" s="14" t="s">
        <v>74</v>
      </c>
      <c r="C72" s="13" t="s">
        <v>122</v>
      </c>
      <c r="D72" s="15" t="s">
        <v>28</v>
      </c>
      <c r="E72" s="15" t="s">
        <v>58</v>
      </c>
      <c r="F72" s="15"/>
      <c r="G72" s="15"/>
      <c r="H72" s="42">
        <v>20</v>
      </c>
      <c r="I72" s="43" t="s">
        <v>123</v>
      </c>
      <c r="J72" s="17" t="s">
        <v>125</v>
      </c>
      <c r="K72" s="112">
        <v>838664000</v>
      </c>
      <c r="L72" s="112" t="s">
        <v>25</v>
      </c>
      <c r="M72" s="112" t="s">
        <v>25</v>
      </c>
      <c r="N72" s="112" t="s">
        <v>25</v>
      </c>
      <c r="O72" s="112" t="s">
        <v>25</v>
      </c>
      <c r="P72" s="85">
        <v>0</v>
      </c>
      <c r="Q72" s="86">
        <v>0</v>
      </c>
      <c r="R72" s="28"/>
    </row>
    <row r="73" spans="1:18" s="29" customFormat="1" ht="30" customHeight="1" x14ac:dyDescent="0.2">
      <c r="A73" s="12" t="s">
        <v>26</v>
      </c>
      <c r="B73" s="13" t="s">
        <v>74</v>
      </c>
      <c r="C73" s="13" t="s">
        <v>122</v>
      </c>
      <c r="D73" s="14" t="s">
        <v>28</v>
      </c>
      <c r="E73" s="15" t="s">
        <v>32</v>
      </c>
      <c r="F73" s="15"/>
      <c r="G73" s="15"/>
      <c r="H73" s="42">
        <v>20</v>
      </c>
      <c r="I73" s="43" t="s">
        <v>124</v>
      </c>
      <c r="J73" s="17" t="s">
        <v>126</v>
      </c>
      <c r="K73" s="112">
        <v>1700000000</v>
      </c>
      <c r="L73" s="112" t="s">
        <v>25</v>
      </c>
      <c r="M73" s="112" t="s">
        <v>25</v>
      </c>
      <c r="N73" s="112" t="s">
        <v>25</v>
      </c>
      <c r="O73" s="112" t="s">
        <v>25</v>
      </c>
      <c r="P73" s="85">
        <v>0</v>
      </c>
      <c r="Q73" s="86">
        <v>0</v>
      </c>
      <c r="R73" s="25"/>
    </row>
    <row r="74" spans="1:18" s="29" customFormat="1" ht="42" customHeight="1" x14ac:dyDescent="0.2">
      <c r="A74" s="18" t="s">
        <v>26</v>
      </c>
      <c r="B74" s="19">
        <v>5</v>
      </c>
      <c r="C74" s="19"/>
      <c r="D74" s="37"/>
      <c r="E74" s="37"/>
      <c r="F74" s="37"/>
      <c r="G74" s="37"/>
      <c r="H74" s="36">
        <v>20</v>
      </c>
      <c r="I74" s="48" t="s">
        <v>20</v>
      </c>
      <c r="J74" s="38" t="s">
        <v>21</v>
      </c>
      <c r="K74" s="111">
        <f>+K77+K75</f>
        <v>70463012000</v>
      </c>
      <c r="L74" s="111">
        <f>+L77+L75</f>
        <v>40992645960</v>
      </c>
      <c r="M74" s="111">
        <f>+M77+M75</f>
        <v>20388241053</v>
      </c>
      <c r="N74" s="111">
        <f>+N77+N75</f>
        <v>2523000</v>
      </c>
      <c r="O74" s="111">
        <f>+O77+O75</f>
        <v>2523000</v>
      </c>
      <c r="P74" s="85">
        <f t="shared" si="16"/>
        <v>0.28934671502546611</v>
      </c>
      <c r="Q74" s="86">
        <f t="shared" si="17"/>
        <v>3.5806019759700307E-5</v>
      </c>
      <c r="R74" s="28"/>
    </row>
    <row r="75" spans="1:18" s="29" customFormat="1" ht="42" customHeight="1" x14ac:dyDescent="0.2">
      <c r="A75" s="44" t="s">
        <v>26</v>
      </c>
      <c r="B75" s="96" t="s">
        <v>130</v>
      </c>
      <c r="C75" s="94" t="s">
        <v>28</v>
      </c>
      <c r="D75" s="104">
        <v>1</v>
      </c>
      <c r="E75" s="104"/>
      <c r="F75" s="37"/>
      <c r="G75" s="37"/>
      <c r="H75" s="36">
        <v>20</v>
      </c>
      <c r="I75" s="48" t="s">
        <v>190</v>
      </c>
      <c r="J75" s="38" t="s">
        <v>191</v>
      </c>
      <c r="K75" s="111">
        <f>SUM(K76)</f>
        <v>3674010000</v>
      </c>
      <c r="L75" s="111">
        <f t="shared" ref="L75:O75" si="24">SUM(L76)</f>
        <v>0</v>
      </c>
      <c r="M75" s="111">
        <f t="shared" si="24"/>
        <v>0</v>
      </c>
      <c r="N75" s="111">
        <f t="shared" si="24"/>
        <v>0</v>
      </c>
      <c r="O75" s="111">
        <f t="shared" si="24"/>
        <v>0</v>
      </c>
      <c r="P75" s="85">
        <f t="shared" ref="P75:P76" si="25">+M75/K75</f>
        <v>0</v>
      </c>
      <c r="Q75" s="86">
        <f t="shared" ref="Q75:Q76" si="26">+N75/K75</f>
        <v>0</v>
      </c>
      <c r="R75" s="28"/>
    </row>
    <row r="76" spans="1:18" s="29" customFormat="1" ht="42" customHeight="1" x14ac:dyDescent="0.2">
      <c r="A76" s="39" t="s">
        <v>26</v>
      </c>
      <c r="B76" s="102" t="s">
        <v>130</v>
      </c>
      <c r="C76" s="100" t="s">
        <v>28</v>
      </c>
      <c r="D76" s="103" t="s">
        <v>55</v>
      </c>
      <c r="E76" s="103" t="s">
        <v>35</v>
      </c>
      <c r="F76" s="40" t="s">
        <v>34</v>
      </c>
      <c r="G76" s="40"/>
      <c r="H76" s="42">
        <v>20</v>
      </c>
      <c r="I76" s="47" t="s">
        <v>239</v>
      </c>
      <c r="J76" s="17" t="s">
        <v>210</v>
      </c>
      <c r="K76" s="112">
        <v>3674010000</v>
      </c>
      <c r="L76" s="112">
        <v>0</v>
      </c>
      <c r="M76" s="112">
        <v>0</v>
      </c>
      <c r="N76" s="112">
        <v>0</v>
      </c>
      <c r="O76" s="112">
        <v>0</v>
      </c>
      <c r="P76" s="85">
        <f t="shared" si="25"/>
        <v>0</v>
      </c>
      <c r="Q76" s="86">
        <f t="shared" si="26"/>
        <v>0</v>
      </c>
      <c r="R76" s="28"/>
    </row>
    <row r="77" spans="1:18" s="29" customFormat="1" ht="30" customHeight="1" x14ac:dyDescent="0.2">
      <c r="A77" s="44" t="s">
        <v>26</v>
      </c>
      <c r="B77" s="96" t="s">
        <v>130</v>
      </c>
      <c r="C77" s="94" t="s">
        <v>28</v>
      </c>
      <c r="D77" s="104" t="s">
        <v>55</v>
      </c>
      <c r="E77" s="104"/>
      <c r="F77" s="37"/>
      <c r="G77" s="37"/>
      <c r="H77" s="36">
        <v>20</v>
      </c>
      <c r="I77" s="48" t="s">
        <v>132</v>
      </c>
      <c r="J77" s="38" t="s">
        <v>133</v>
      </c>
      <c r="K77" s="111">
        <f>SUM(K78:K82)</f>
        <v>66789002000</v>
      </c>
      <c r="L77" s="111">
        <f t="shared" ref="L77:O77" si="27">SUM(L78:L82)</f>
        <v>40992645960</v>
      </c>
      <c r="M77" s="111">
        <f t="shared" si="27"/>
        <v>20388241053</v>
      </c>
      <c r="N77" s="111">
        <f t="shared" si="27"/>
        <v>2523000</v>
      </c>
      <c r="O77" s="111">
        <f t="shared" si="27"/>
        <v>2523000</v>
      </c>
      <c r="P77" s="85">
        <f t="shared" si="16"/>
        <v>0.30526344820963186</v>
      </c>
      <c r="Q77" s="86">
        <f t="shared" si="17"/>
        <v>3.7775680493024882E-5</v>
      </c>
      <c r="R77" s="28"/>
    </row>
    <row r="78" spans="1:18" s="29" customFormat="1" ht="30" customHeight="1" x14ac:dyDescent="0.2">
      <c r="A78" s="44" t="s">
        <v>26</v>
      </c>
      <c r="B78" s="102" t="s">
        <v>130</v>
      </c>
      <c r="C78" s="100" t="s">
        <v>28</v>
      </c>
      <c r="D78" s="103" t="s">
        <v>55</v>
      </c>
      <c r="E78" s="103" t="s">
        <v>35</v>
      </c>
      <c r="F78" s="40" t="s">
        <v>58</v>
      </c>
      <c r="G78" s="37"/>
      <c r="H78" s="42">
        <v>20</v>
      </c>
      <c r="I78" s="47" t="s">
        <v>240</v>
      </c>
      <c r="J78" s="41" t="s">
        <v>230</v>
      </c>
      <c r="K78" s="112">
        <v>11689799570</v>
      </c>
      <c r="L78" s="112">
        <v>9010834489</v>
      </c>
      <c r="M78" s="112">
        <v>6788568549</v>
      </c>
      <c r="N78" s="112">
        <v>2523000</v>
      </c>
      <c r="O78" s="112">
        <v>2523000</v>
      </c>
      <c r="P78" s="125">
        <f t="shared" ref="P78:P82" si="28">+M78/K78</f>
        <v>0.58072582924533411</v>
      </c>
      <c r="Q78" s="126">
        <f t="shared" ref="Q78:Q82" si="29">+N78/K78</f>
        <v>2.1582919235628946E-4</v>
      </c>
      <c r="R78" s="28"/>
    </row>
    <row r="79" spans="1:18" s="29" customFormat="1" ht="36" x14ac:dyDescent="0.2">
      <c r="A79" s="44" t="s">
        <v>26</v>
      </c>
      <c r="B79" s="102" t="s">
        <v>130</v>
      </c>
      <c r="C79" s="100" t="s">
        <v>28</v>
      </c>
      <c r="D79" s="103" t="s">
        <v>55</v>
      </c>
      <c r="E79" s="103" t="s">
        <v>35</v>
      </c>
      <c r="F79" s="40" t="s">
        <v>32</v>
      </c>
      <c r="G79" s="37"/>
      <c r="H79" s="42">
        <v>20</v>
      </c>
      <c r="I79" s="47" t="s">
        <v>241</v>
      </c>
      <c r="J79" s="41" t="s">
        <v>231</v>
      </c>
      <c r="K79" s="112">
        <f>47229543327+2700000000</f>
        <v>49929543327</v>
      </c>
      <c r="L79" s="112">
        <f>29246728367+2700000000</f>
        <v>31946728367</v>
      </c>
      <c r="M79" s="112">
        <v>13564589400</v>
      </c>
      <c r="N79" s="112" t="s">
        <v>25</v>
      </c>
      <c r="O79" s="112" t="s">
        <v>25</v>
      </c>
      <c r="P79" s="125">
        <f t="shared" si="28"/>
        <v>0.27167461378852198</v>
      </c>
      <c r="Q79" s="126">
        <f t="shared" si="29"/>
        <v>0</v>
      </c>
      <c r="R79" s="28"/>
    </row>
    <row r="80" spans="1:18" s="29" customFormat="1" ht="60" x14ac:dyDescent="0.2">
      <c r="A80" s="44" t="s">
        <v>26</v>
      </c>
      <c r="B80" s="102" t="s">
        <v>130</v>
      </c>
      <c r="C80" s="100" t="s">
        <v>28</v>
      </c>
      <c r="D80" s="103" t="s">
        <v>55</v>
      </c>
      <c r="E80" s="103" t="s">
        <v>35</v>
      </c>
      <c r="F80" s="40" t="s">
        <v>59</v>
      </c>
      <c r="G80" s="37"/>
      <c r="H80" s="42">
        <v>20</v>
      </c>
      <c r="I80" s="47" t="s">
        <v>242</v>
      </c>
      <c r="J80" s="41" t="s">
        <v>232</v>
      </c>
      <c r="K80" s="112">
        <v>36000000</v>
      </c>
      <c r="L80" s="112">
        <v>35083104</v>
      </c>
      <c r="M80" s="112">
        <v>35083104</v>
      </c>
      <c r="N80" s="112" t="s">
        <v>25</v>
      </c>
      <c r="O80" s="112" t="s">
        <v>25</v>
      </c>
      <c r="P80" s="125">
        <f t="shared" si="28"/>
        <v>0.97453066666666666</v>
      </c>
      <c r="Q80" s="126">
        <f t="shared" si="29"/>
        <v>0</v>
      </c>
      <c r="R80" s="28"/>
    </row>
    <row r="81" spans="1:18" s="29" customFormat="1" ht="30" customHeight="1" x14ac:dyDescent="0.2">
      <c r="A81" s="44" t="s">
        <v>26</v>
      </c>
      <c r="B81" s="102" t="s">
        <v>130</v>
      </c>
      <c r="C81" s="100" t="s">
        <v>28</v>
      </c>
      <c r="D81" s="103" t="s">
        <v>55</v>
      </c>
      <c r="E81" s="103" t="s">
        <v>35</v>
      </c>
      <c r="F81" s="40" t="s">
        <v>60</v>
      </c>
      <c r="G81" s="37"/>
      <c r="H81" s="42">
        <v>20</v>
      </c>
      <c r="I81" s="47" t="s">
        <v>243</v>
      </c>
      <c r="J81" s="41" t="s">
        <v>233</v>
      </c>
      <c r="K81" s="112">
        <v>476198000</v>
      </c>
      <c r="L81" s="112" t="s">
        <v>25</v>
      </c>
      <c r="M81" s="112" t="s">
        <v>25</v>
      </c>
      <c r="N81" s="112" t="s">
        <v>25</v>
      </c>
      <c r="O81" s="112" t="s">
        <v>25</v>
      </c>
      <c r="P81" s="125">
        <f t="shared" si="28"/>
        <v>0</v>
      </c>
      <c r="Q81" s="126">
        <f t="shared" si="29"/>
        <v>0</v>
      </c>
      <c r="R81" s="28"/>
    </row>
    <row r="82" spans="1:18" s="29" customFormat="1" ht="72" x14ac:dyDescent="0.2">
      <c r="A82" s="39" t="s">
        <v>26</v>
      </c>
      <c r="B82" s="102" t="s">
        <v>130</v>
      </c>
      <c r="C82" s="100" t="s">
        <v>28</v>
      </c>
      <c r="D82" s="103" t="s">
        <v>55</v>
      </c>
      <c r="E82" s="103" t="s">
        <v>35</v>
      </c>
      <c r="F82" s="40" t="s">
        <v>34</v>
      </c>
      <c r="G82" s="40"/>
      <c r="H82" s="42">
        <v>20</v>
      </c>
      <c r="I82" s="47" t="s">
        <v>244</v>
      </c>
      <c r="J82" s="41" t="s">
        <v>234</v>
      </c>
      <c r="K82" s="112">
        <v>4657461103</v>
      </c>
      <c r="L82" s="112" t="s">
        <v>25</v>
      </c>
      <c r="M82" s="112" t="s">
        <v>25</v>
      </c>
      <c r="N82" s="112" t="s">
        <v>25</v>
      </c>
      <c r="O82" s="112" t="s">
        <v>25</v>
      </c>
      <c r="P82" s="125">
        <f t="shared" si="28"/>
        <v>0</v>
      </c>
      <c r="Q82" s="126">
        <f t="shared" si="29"/>
        <v>0</v>
      </c>
      <c r="R82" s="28"/>
    </row>
    <row r="83" spans="1:18" s="29" customFormat="1" ht="36" x14ac:dyDescent="0.2">
      <c r="A83" s="44" t="s">
        <v>26</v>
      </c>
      <c r="B83" s="96" t="s">
        <v>131</v>
      </c>
      <c r="C83" s="94"/>
      <c r="D83" s="104"/>
      <c r="E83" s="104"/>
      <c r="F83" s="37"/>
      <c r="G83" s="37"/>
      <c r="H83" s="36"/>
      <c r="I83" s="48" t="s">
        <v>134</v>
      </c>
      <c r="J83" s="38" t="s">
        <v>135</v>
      </c>
      <c r="K83" s="111">
        <f>K84+K89</f>
        <v>3440027000</v>
      </c>
      <c r="L83" s="111">
        <f t="shared" ref="L83:O83" si="30">L84+L89</f>
        <v>326510000</v>
      </c>
      <c r="M83" s="111">
        <f t="shared" si="30"/>
        <v>100000</v>
      </c>
      <c r="N83" s="111">
        <f t="shared" si="30"/>
        <v>100000</v>
      </c>
      <c r="O83" s="111">
        <f t="shared" si="30"/>
        <v>100000</v>
      </c>
      <c r="P83" s="85">
        <f t="shared" ref="P83:P90" si="31">+M83/K83</f>
        <v>2.9069539279778909E-5</v>
      </c>
      <c r="Q83" s="86">
        <f t="shared" ref="Q83:Q90" si="32">+N83/K83</f>
        <v>2.9069539279778909E-5</v>
      </c>
      <c r="R83" s="28"/>
    </row>
    <row r="84" spans="1:18" s="29" customFormat="1" ht="14.25" x14ac:dyDescent="0.2">
      <c r="A84" s="39" t="s">
        <v>26</v>
      </c>
      <c r="B84" s="96" t="s">
        <v>131</v>
      </c>
      <c r="C84" s="94" t="s">
        <v>28</v>
      </c>
      <c r="D84" s="104" t="s">
        <v>55</v>
      </c>
      <c r="E84" s="104"/>
      <c r="F84" s="37"/>
      <c r="G84" s="37"/>
      <c r="H84" s="36"/>
      <c r="I84" s="48" t="s">
        <v>136</v>
      </c>
      <c r="J84" s="38" t="s">
        <v>137</v>
      </c>
      <c r="K84" s="111">
        <f>SUM(K85:K88)</f>
        <v>940027000</v>
      </c>
      <c r="L84" s="111">
        <f t="shared" ref="L84:O84" si="33">SUM(L85:L88)</f>
        <v>326510000</v>
      </c>
      <c r="M84" s="111">
        <f t="shared" si="33"/>
        <v>100000</v>
      </c>
      <c r="N84" s="111">
        <f t="shared" si="33"/>
        <v>100000</v>
      </c>
      <c r="O84" s="111">
        <f t="shared" si="33"/>
        <v>100000</v>
      </c>
      <c r="P84" s="85">
        <f t="shared" si="31"/>
        <v>1.0637992312986754E-4</v>
      </c>
      <c r="Q84" s="86">
        <f t="shared" si="32"/>
        <v>1.0637992312986754E-4</v>
      </c>
      <c r="R84" s="28"/>
    </row>
    <row r="85" spans="1:18" s="29" customFormat="1" ht="30" customHeight="1" x14ac:dyDescent="0.2">
      <c r="A85" s="39" t="s">
        <v>26</v>
      </c>
      <c r="B85" s="102" t="s">
        <v>131</v>
      </c>
      <c r="C85" s="100" t="s">
        <v>28</v>
      </c>
      <c r="D85" s="103" t="s">
        <v>55</v>
      </c>
      <c r="E85" s="103" t="s">
        <v>29</v>
      </c>
      <c r="F85" s="40"/>
      <c r="G85" s="40"/>
      <c r="H85" s="42"/>
      <c r="I85" s="47" t="s">
        <v>138</v>
      </c>
      <c r="J85" s="41" t="s">
        <v>142</v>
      </c>
      <c r="K85" s="112">
        <v>924263737</v>
      </c>
      <c r="L85" s="112">
        <v>316000000</v>
      </c>
      <c r="M85" s="112" t="s">
        <v>25</v>
      </c>
      <c r="N85" s="112" t="s">
        <v>25</v>
      </c>
      <c r="O85" s="112" t="s">
        <v>25</v>
      </c>
      <c r="P85" s="85">
        <f t="shared" si="31"/>
        <v>0</v>
      </c>
      <c r="Q85" s="86">
        <f t="shared" si="32"/>
        <v>0</v>
      </c>
      <c r="R85" s="28"/>
    </row>
    <row r="86" spans="1:18" s="29" customFormat="1" ht="24" x14ac:dyDescent="0.2">
      <c r="A86" s="39" t="s">
        <v>26</v>
      </c>
      <c r="B86" s="102" t="s">
        <v>131</v>
      </c>
      <c r="C86" s="100" t="s">
        <v>28</v>
      </c>
      <c r="D86" s="103" t="s">
        <v>55</v>
      </c>
      <c r="E86" s="103" t="s">
        <v>32</v>
      </c>
      <c r="F86" s="40"/>
      <c r="G86" s="40"/>
      <c r="H86" s="42"/>
      <c r="I86" s="47" t="s">
        <v>139</v>
      </c>
      <c r="J86" s="41" t="s">
        <v>143</v>
      </c>
      <c r="K86" s="112">
        <v>11161460</v>
      </c>
      <c r="L86" s="112">
        <v>10000000</v>
      </c>
      <c r="M86" s="112" t="s">
        <v>25</v>
      </c>
      <c r="N86" s="112" t="s">
        <v>25</v>
      </c>
      <c r="O86" s="112" t="s">
        <v>25</v>
      </c>
      <c r="P86" s="85">
        <f t="shared" si="31"/>
        <v>0</v>
      </c>
      <c r="Q86" s="86">
        <f t="shared" si="32"/>
        <v>0</v>
      </c>
      <c r="R86" s="28"/>
    </row>
    <row r="87" spans="1:18" s="29" customFormat="1" ht="18.75" customHeight="1" x14ac:dyDescent="0.2">
      <c r="A87" s="39" t="s">
        <v>26</v>
      </c>
      <c r="B87" s="102" t="s">
        <v>131</v>
      </c>
      <c r="C87" s="100" t="s">
        <v>28</v>
      </c>
      <c r="D87" s="103" t="s">
        <v>55</v>
      </c>
      <c r="E87" s="103" t="s">
        <v>60</v>
      </c>
      <c r="F87" s="40"/>
      <c r="G87" s="40"/>
      <c r="H87" s="42"/>
      <c r="I87" s="47" t="s">
        <v>140</v>
      </c>
      <c r="J87" s="41" t="s">
        <v>144</v>
      </c>
      <c r="K87" s="112">
        <v>3458941</v>
      </c>
      <c r="L87" s="112">
        <v>100000</v>
      </c>
      <c r="M87" s="112">
        <v>100000</v>
      </c>
      <c r="N87" s="112">
        <v>100000</v>
      </c>
      <c r="O87" s="112">
        <v>100000</v>
      </c>
      <c r="P87" s="85">
        <f t="shared" si="31"/>
        <v>2.8910582747725389E-2</v>
      </c>
      <c r="Q87" s="86">
        <f t="shared" si="32"/>
        <v>2.8910582747725389E-2</v>
      </c>
      <c r="R87" s="28"/>
    </row>
    <row r="88" spans="1:18" s="29" customFormat="1" ht="28.5" customHeight="1" x14ac:dyDescent="0.2">
      <c r="A88" s="39" t="s">
        <v>26</v>
      </c>
      <c r="B88" s="102" t="s">
        <v>131</v>
      </c>
      <c r="C88" s="100" t="s">
        <v>28</v>
      </c>
      <c r="D88" s="103" t="s">
        <v>55</v>
      </c>
      <c r="E88" s="103" t="s">
        <v>33</v>
      </c>
      <c r="F88" s="40"/>
      <c r="G88" s="40"/>
      <c r="H88" s="42"/>
      <c r="I88" s="47" t="s">
        <v>141</v>
      </c>
      <c r="J88" s="41" t="s">
        <v>145</v>
      </c>
      <c r="K88" s="112">
        <v>1142862</v>
      </c>
      <c r="L88" s="112">
        <v>410000</v>
      </c>
      <c r="M88" s="112" t="s">
        <v>25</v>
      </c>
      <c r="N88" s="112" t="s">
        <v>25</v>
      </c>
      <c r="O88" s="112" t="s">
        <v>25</v>
      </c>
      <c r="P88" s="85">
        <v>0</v>
      </c>
      <c r="Q88" s="86">
        <v>0</v>
      </c>
      <c r="R88" s="28"/>
    </row>
    <row r="89" spans="1:18" s="29" customFormat="1" ht="28.5" customHeight="1" x14ac:dyDescent="0.2">
      <c r="A89" s="44" t="s">
        <v>26</v>
      </c>
      <c r="B89" s="96" t="s">
        <v>131</v>
      </c>
      <c r="C89" s="94" t="s">
        <v>28</v>
      </c>
      <c r="D89" s="104" t="s">
        <v>91</v>
      </c>
      <c r="E89" s="104"/>
      <c r="F89" s="37"/>
      <c r="G89" s="37"/>
      <c r="H89" s="36"/>
      <c r="I89" s="48" t="s">
        <v>146</v>
      </c>
      <c r="J89" s="38" t="s">
        <v>148</v>
      </c>
      <c r="K89" s="111">
        <v>2500000000</v>
      </c>
      <c r="L89" s="111">
        <f t="shared" ref="L89:O89" si="34">SUM(L90)</f>
        <v>0</v>
      </c>
      <c r="M89" s="111">
        <f t="shared" si="34"/>
        <v>0</v>
      </c>
      <c r="N89" s="111">
        <f t="shared" si="34"/>
        <v>0</v>
      </c>
      <c r="O89" s="111">
        <f t="shared" si="34"/>
        <v>0</v>
      </c>
      <c r="P89" s="85">
        <f t="shared" si="31"/>
        <v>0</v>
      </c>
      <c r="Q89" s="86">
        <f t="shared" si="32"/>
        <v>0</v>
      </c>
      <c r="R89" s="28"/>
    </row>
    <row r="90" spans="1:18" s="26" customFormat="1" ht="43.5" customHeight="1" thickBot="1" x14ac:dyDescent="0.25">
      <c r="A90" s="39" t="s">
        <v>26</v>
      </c>
      <c r="B90" s="102" t="s">
        <v>131</v>
      </c>
      <c r="C90" s="100" t="s">
        <v>28</v>
      </c>
      <c r="D90" s="103" t="s">
        <v>91</v>
      </c>
      <c r="E90" s="103" t="s">
        <v>29</v>
      </c>
      <c r="F90" s="40"/>
      <c r="G90" s="40"/>
      <c r="H90" s="46">
        <v>20</v>
      </c>
      <c r="I90" s="47" t="s">
        <v>147</v>
      </c>
      <c r="J90" s="41" t="s">
        <v>149</v>
      </c>
      <c r="K90" s="112">
        <v>2500000</v>
      </c>
      <c r="L90" s="112">
        <v>0</v>
      </c>
      <c r="M90" s="112">
        <v>0</v>
      </c>
      <c r="N90" s="112">
        <v>0</v>
      </c>
      <c r="O90" s="112">
        <v>0</v>
      </c>
      <c r="P90" s="85">
        <f t="shared" si="31"/>
        <v>0</v>
      </c>
      <c r="Q90" s="86">
        <f t="shared" si="32"/>
        <v>0</v>
      </c>
      <c r="R90" s="28"/>
    </row>
    <row r="91" spans="1:18" s="52" customFormat="1" ht="30" customHeight="1" thickBot="1" x14ac:dyDescent="0.25">
      <c r="A91" s="130" t="s">
        <v>22</v>
      </c>
      <c r="B91" s="131"/>
      <c r="C91" s="131"/>
      <c r="D91" s="131"/>
      <c r="E91" s="131"/>
      <c r="F91" s="131"/>
      <c r="G91" s="131"/>
      <c r="H91" s="131"/>
      <c r="I91" s="131"/>
      <c r="J91" s="131"/>
      <c r="K91" s="109">
        <f>K92+K93+K108+K109+K113</f>
        <v>296166018225</v>
      </c>
      <c r="L91" s="109">
        <f t="shared" ref="L91:O91" si="35">L92+L93+L108+L109+L113</f>
        <v>8981637123</v>
      </c>
      <c r="M91" s="109">
        <f t="shared" si="35"/>
        <v>5420708490</v>
      </c>
      <c r="N91" s="109">
        <f t="shared" si="35"/>
        <v>0</v>
      </c>
      <c r="O91" s="109">
        <f t="shared" si="35"/>
        <v>0</v>
      </c>
      <c r="P91" s="81">
        <f t="shared" si="16"/>
        <v>1.8302938745260906E-2</v>
      </c>
      <c r="Q91" s="82">
        <f t="shared" si="17"/>
        <v>0</v>
      </c>
      <c r="R91" s="51"/>
    </row>
    <row r="92" spans="1:18" s="32" customFormat="1" ht="46.15" customHeight="1" x14ac:dyDescent="0.25">
      <c r="A92" s="53">
        <v>2103</v>
      </c>
      <c r="B92" s="54"/>
      <c r="C92" s="55"/>
      <c r="D92" s="56"/>
      <c r="E92" s="56"/>
      <c r="F92" s="56"/>
      <c r="G92" s="56"/>
      <c r="H92" s="57">
        <v>20</v>
      </c>
      <c r="I92" s="58" t="s">
        <v>23</v>
      </c>
      <c r="J92" s="59" t="s">
        <v>174</v>
      </c>
      <c r="K92" s="110">
        <f>K97</f>
        <v>11606100000</v>
      </c>
      <c r="L92" s="110">
        <f t="shared" ref="L92:O92" si="36">L97</f>
        <v>615428571</v>
      </c>
      <c r="M92" s="110">
        <f t="shared" si="36"/>
        <v>2460203</v>
      </c>
      <c r="N92" s="110">
        <f t="shared" si="36"/>
        <v>0</v>
      </c>
      <c r="O92" s="110">
        <f t="shared" si="36"/>
        <v>0</v>
      </c>
      <c r="P92" s="83">
        <f t="shared" si="16"/>
        <v>2.119749959073246E-4</v>
      </c>
      <c r="Q92" s="84">
        <f t="shared" si="17"/>
        <v>0</v>
      </c>
      <c r="R92" s="33"/>
    </row>
    <row r="93" spans="1:18" s="32" customFormat="1" ht="46.15" customHeight="1" x14ac:dyDescent="0.25">
      <c r="A93" s="53">
        <v>2103</v>
      </c>
      <c r="B93" s="54"/>
      <c r="C93" s="55"/>
      <c r="D93" s="56"/>
      <c r="E93" s="56"/>
      <c r="F93" s="56"/>
      <c r="G93" s="56"/>
      <c r="H93" s="57">
        <v>21</v>
      </c>
      <c r="I93" s="58" t="s">
        <v>23</v>
      </c>
      <c r="J93" s="59" t="s">
        <v>174</v>
      </c>
      <c r="K93" s="110">
        <f>K94+K98+K105</f>
        <v>46832501286</v>
      </c>
      <c r="L93" s="110">
        <f>L94+L98+L105</f>
        <v>1751271429</v>
      </c>
      <c r="M93" s="110">
        <f>M94+M98+M105</f>
        <v>618241140</v>
      </c>
      <c r="N93" s="110">
        <f>N94+N98+N105</f>
        <v>0</v>
      </c>
      <c r="O93" s="110">
        <f>O94+O98+O105</f>
        <v>0</v>
      </c>
      <c r="P93" s="83"/>
      <c r="Q93" s="84"/>
      <c r="R93" s="33"/>
    </row>
    <row r="94" spans="1:18" s="50" customFormat="1" ht="72" customHeight="1" x14ac:dyDescent="0.25">
      <c r="A94" s="18">
        <v>2103</v>
      </c>
      <c r="B94" s="20">
        <v>1900</v>
      </c>
      <c r="C94" s="19">
        <v>4</v>
      </c>
      <c r="D94" s="37"/>
      <c r="E94" s="37"/>
      <c r="F94" s="37"/>
      <c r="G94" s="37"/>
      <c r="H94" s="36">
        <v>20</v>
      </c>
      <c r="I94" s="45" t="s">
        <v>150</v>
      </c>
      <c r="J94" s="38" t="s">
        <v>151</v>
      </c>
      <c r="K94" s="111">
        <f>SUM(K95:K96)</f>
        <v>8438601286</v>
      </c>
      <c r="L94" s="111">
        <f>SUM(L95:L96)</f>
        <v>866700000</v>
      </c>
      <c r="M94" s="111">
        <f t="shared" ref="M94:O94" si="37">SUM(M95:M96)</f>
        <v>616700000</v>
      </c>
      <c r="N94" s="111">
        <f t="shared" si="37"/>
        <v>0</v>
      </c>
      <c r="O94" s="111">
        <f t="shared" si="37"/>
        <v>0</v>
      </c>
      <c r="P94" s="85">
        <f t="shared" si="16"/>
        <v>7.3080831656678891E-2</v>
      </c>
      <c r="Q94" s="86">
        <f t="shared" si="17"/>
        <v>0</v>
      </c>
      <c r="R94" s="49"/>
    </row>
    <row r="95" spans="1:18" s="50" customFormat="1" ht="96" x14ac:dyDescent="0.25">
      <c r="A95" s="12" t="s">
        <v>8</v>
      </c>
      <c r="B95" s="14" t="s">
        <v>152</v>
      </c>
      <c r="C95" s="13" t="s">
        <v>153</v>
      </c>
      <c r="D95" s="40" t="s">
        <v>154</v>
      </c>
      <c r="E95" s="40" t="s">
        <v>155</v>
      </c>
      <c r="F95" s="40">
        <v>2103018</v>
      </c>
      <c r="G95" s="103" t="s">
        <v>55</v>
      </c>
      <c r="H95" s="42">
        <v>20</v>
      </c>
      <c r="I95" s="43" t="s">
        <v>158</v>
      </c>
      <c r="J95" s="41" t="s">
        <v>245</v>
      </c>
      <c r="K95" s="112">
        <v>3138601286</v>
      </c>
      <c r="L95" s="112">
        <v>616700000</v>
      </c>
      <c r="M95" s="112">
        <v>616700000</v>
      </c>
      <c r="N95" s="112" t="s">
        <v>25</v>
      </c>
      <c r="O95" s="112" t="s">
        <v>25</v>
      </c>
      <c r="P95" s="85">
        <f t="shared" si="16"/>
        <v>0.19648879988383464</v>
      </c>
      <c r="Q95" s="86">
        <f t="shared" si="17"/>
        <v>0</v>
      </c>
      <c r="R95" s="49"/>
    </row>
    <row r="96" spans="1:18" s="50" customFormat="1" ht="144" x14ac:dyDescent="0.25">
      <c r="A96" s="12" t="s">
        <v>8</v>
      </c>
      <c r="B96" s="14" t="s">
        <v>152</v>
      </c>
      <c r="C96" s="13" t="s">
        <v>153</v>
      </c>
      <c r="D96" s="40" t="s">
        <v>154</v>
      </c>
      <c r="E96" s="40" t="s">
        <v>155</v>
      </c>
      <c r="F96" s="40">
        <v>2103012</v>
      </c>
      <c r="G96" s="103" t="s">
        <v>55</v>
      </c>
      <c r="H96" s="42">
        <v>20</v>
      </c>
      <c r="I96" s="43" t="s">
        <v>157</v>
      </c>
      <c r="J96" s="41" t="s">
        <v>246</v>
      </c>
      <c r="K96" s="112">
        <v>5300000000</v>
      </c>
      <c r="L96" s="112">
        <v>250000000</v>
      </c>
      <c r="M96" s="112" t="s">
        <v>25</v>
      </c>
      <c r="N96" s="112" t="s">
        <v>25</v>
      </c>
      <c r="O96" s="112" t="s">
        <v>25</v>
      </c>
      <c r="P96" s="85">
        <f t="shared" si="16"/>
        <v>0</v>
      </c>
      <c r="Q96" s="86">
        <f t="shared" si="17"/>
        <v>0</v>
      </c>
      <c r="R96" s="49"/>
    </row>
    <row r="97" spans="1:18" s="32" customFormat="1" ht="72" x14ac:dyDescent="0.25">
      <c r="A97" s="18">
        <v>2103</v>
      </c>
      <c r="B97" s="20">
        <v>1900</v>
      </c>
      <c r="C97" s="19">
        <v>5</v>
      </c>
      <c r="D97" s="37"/>
      <c r="E97" s="37"/>
      <c r="F97" s="37"/>
      <c r="G97" s="37"/>
      <c r="H97" s="36">
        <v>20</v>
      </c>
      <c r="I97" s="45" t="s">
        <v>160</v>
      </c>
      <c r="J97" s="38" t="s">
        <v>161</v>
      </c>
      <c r="K97" s="111">
        <f>SUM(K99:K101)</f>
        <v>11606100000</v>
      </c>
      <c r="L97" s="111">
        <f t="shared" ref="L97:O97" si="38">SUM(L99:L101)</f>
        <v>615428571</v>
      </c>
      <c r="M97" s="111">
        <f t="shared" si="38"/>
        <v>2460203</v>
      </c>
      <c r="N97" s="111">
        <f t="shared" si="38"/>
        <v>0</v>
      </c>
      <c r="O97" s="111">
        <f t="shared" si="38"/>
        <v>0</v>
      </c>
      <c r="P97" s="85">
        <f t="shared" ref="P97:P107" si="39">+M97/K97</f>
        <v>2.119749959073246E-4</v>
      </c>
      <c r="Q97" s="86">
        <f t="shared" ref="Q97:Q107" si="40">+N97/K97</f>
        <v>0</v>
      </c>
      <c r="R97" s="33"/>
    </row>
    <row r="98" spans="1:18" s="32" customFormat="1" ht="72" x14ac:dyDescent="0.25">
      <c r="A98" s="18">
        <v>2103</v>
      </c>
      <c r="B98" s="20">
        <v>1900</v>
      </c>
      <c r="C98" s="19">
        <v>5</v>
      </c>
      <c r="D98" s="37"/>
      <c r="E98" s="37"/>
      <c r="F98" s="37"/>
      <c r="G98" s="37"/>
      <c r="H98" s="36">
        <v>21</v>
      </c>
      <c r="I98" s="45" t="s">
        <v>160</v>
      </c>
      <c r="J98" s="38" t="s">
        <v>161</v>
      </c>
      <c r="K98" s="111">
        <f>SUM(K102:K104)</f>
        <v>23393900000</v>
      </c>
      <c r="L98" s="111">
        <f>SUM(L102:L104)</f>
        <v>884571429</v>
      </c>
      <c r="M98" s="111">
        <f>SUM(M102:M104)</f>
        <v>1541140</v>
      </c>
      <c r="N98" s="111">
        <f>SUM(N102:N104)</f>
        <v>0</v>
      </c>
      <c r="O98" s="111">
        <f>SUM(O102:O104)</f>
        <v>0</v>
      </c>
      <c r="P98" s="85">
        <f t="shared" si="39"/>
        <v>6.5877857048204873E-5</v>
      </c>
      <c r="Q98" s="86">
        <f t="shared" si="40"/>
        <v>0</v>
      </c>
      <c r="R98" s="33"/>
    </row>
    <row r="99" spans="1:18" s="32" customFormat="1" ht="156" x14ac:dyDescent="0.25">
      <c r="A99" s="12" t="s">
        <v>8</v>
      </c>
      <c r="B99" s="14" t="s">
        <v>152</v>
      </c>
      <c r="C99" s="13" t="s">
        <v>153</v>
      </c>
      <c r="D99" s="40" t="s">
        <v>120</v>
      </c>
      <c r="E99" s="40" t="s">
        <v>155</v>
      </c>
      <c r="F99" s="40">
        <v>2103012</v>
      </c>
      <c r="G99" s="40" t="s">
        <v>55</v>
      </c>
      <c r="H99" s="42" t="s">
        <v>5</v>
      </c>
      <c r="I99" s="43" t="s">
        <v>165</v>
      </c>
      <c r="J99" s="41" t="s">
        <v>247</v>
      </c>
      <c r="K99" s="112">
        <v>892000000</v>
      </c>
      <c r="L99" s="112">
        <v>38228571</v>
      </c>
      <c r="M99" s="112" t="s">
        <v>25</v>
      </c>
      <c r="N99" s="112" t="s">
        <v>25</v>
      </c>
      <c r="O99" s="112" t="s">
        <v>25</v>
      </c>
      <c r="P99" s="85">
        <f t="shared" si="39"/>
        <v>0</v>
      </c>
      <c r="Q99" s="86">
        <f t="shared" si="40"/>
        <v>0</v>
      </c>
      <c r="R99" s="33"/>
    </row>
    <row r="100" spans="1:18" s="32" customFormat="1" ht="108" x14ac:dyDescent="0.25">
      <c r="A100" s="12" t="s">
        <v>8</v>
      </c>
      <c r="B100" s="14" t="s">
        <v>152</v>
      </c>
      <c r="C100" s="13" t="s">
        <v>153</v>
      </c>
      <c r="D100" s="40" t="s">
        <v>120</v>
      </c>
      <c r="E100" s="40" t="s">
        <v>155</v>
      </c>
      <c r="F100" s="40">
        <v>2103017</v>
      </c>
      <c r="G100" s="40" t="s">
        <v>55</v>
      </c>
      <c r="H100" s="42" t="s">
        <v>5</v>
      </c>
      <c r="I100" s="43" t="s">
        <v>168</v>
      </c>
      <c r="J100" s="41" t="s">
        <v>248</v>
      </c>
      <c r="K100" s="112">
        <v>8424000000</v>
      </c>
      <c r="L100" s="112">
        <v>361028571</v>
      </c>
      <c r="M100" s="112" t="s">
        <v>25</v>
      </c>
      <c r="N100" s="112" t="s">
        <v>25</v>
      </c>
      <c r="O100" s="123" t="s">
        <v>25</v>
      </c>
      <c r="P100" s="85">
        <f t="shared" si="39"/>
        <v>0</v>
      </c>
      <c r="Q100" s="86">
        <f t="shared" si="40"/>
        <v>0</v>
      </c>
      <c r="R100" s="33"/>
    </row>
    <row r="101" spans="1:18" s="32" customFormat="1" ht="168" x14ac:dyDescent="0.25">
      <c r="A101" s="12" t="s">
        <v>8</v>
      </c>
      <c r="B101" s="14" t="s">
        <v>152</v>
      </c>
      <c r="C101" s="13" t="s">
        <v>153</v>
      </c>
      <c r="D101" s="40" t="s">
        <v>120</v>
      </c>
      <c r="E101" s="40" t="s">
        <v>155</v>
      </c>
      <c r="F101" s="40">
        <v>2103027</v>
      </c>
      <c r="G101" s="40" t="s">
        <v>55</v>
      </c>
      <c r="H101" s="42" t="s">
        <v>5</v>
      </c>
      <c r="I101" s="43" t="s">
        <v>167</v>
      </c>
      <c r="J101" s="41" t="s">
        <v>249</v>
      </c>
      <c r="K101" s="112">
        <v>2290100000</v>
      </c>
      <c r="L101" s="112">
        <v>216171429</v>
      </c>
      <c r="M101" s="112">
        <v>2460203</v>
      </c>
      <c r="N101" s="112" t="s">
        <v>25</v>
      </c>
      <c r="O101" s="123" t="s">
        <v>25</v>
      </c>
      <c r="P101" s="85">
        <f t="shared" si="39"/>
        <v>1.0742775424653944E-3</v>
      </c>
      <c r="Q101" s="86">
        <f t="shared" si="40"/>
        <v>0</v>
      </c>
      <c r="R101" s="33"/>
    </row>
    <row r="102" spans="1:18" s="32" customFormat="1" ht="168" x14ac:dyDescent="0.25">
      <c r="A102" s="12" t="s">
        <v>8</v>
      </c>
      <c r="B102" s="14" t="s">
        <v>152</v>
      </c>
      <c r="C102" s="13" t="s">
        <v>153</v>
      </c>
      <c r="D102" s="40" t="s">
        <v>120</v>
      </c>
      <c r="E102" s="40" t="s">
        <v>155</v>
      </c>
      <c r="F102" s="40">
        <v>2103027</v>
      </c>
      <c r="G102" s="40" t="s">
        <v>55</v>
      </c>
      <c r="H102" s="42">
        <v>21</v>
      </c>
      <c r="I102" s="43" t="s">
        <v>167</v>
      </c>
      <c r="J102" s="41" t="s">
        <v>249</v>
      </c>
      <c r="K102" s="112">
        <v>2753900000</v>
      </c>
      <c r="L102" s="112" t="s">
        <v>25</v>
      </c>
      <c r="M102" s="112" t="s">
        <v>25</v>
      </c>
      <c r="N102" s="112" t="s">
        <v>25</v>
      </c>
      <c r="O102" s="123" t="s">
        <v>25</v>
      </c>
      <c r="P102" s="85">
        <f t="shared" si="39"/>
        <v>0</v>
      </c>
      <c r="Q102" s="86">
        <f t="shared" si="40"/>
        <v>0</v>
      </c>
      <c r="R102" s="33"/>
    </row>
    <row r="103" spans="1:18" s="32" customFormat="1" ht="108" x14ac:dyDescent="0.25">
      <c r="A103" s="12" t="s">
        <v>8</v>
      </c>
      <c r="B103" s="14" t="s">
        <v>152</v>
      </c>
      <c r="C103" s="13" t="s">
        <v>153</v>
      </c>
      <c r="D103" s="40" t="s">
        <v>120</v>
      </c>
      <c r="E103" s="40" t="s">
        <v>155</v>
      </c>
      <c r="F103" s="40">
        <v>2103018</v>
      </c>
      <c r="G103" s="40" t="s">
        <v>55</v>
      </c>
      <c r="H103" s="42">
        <v>21</v>
      </c>
      <c r="I103" s="43" t="s">
        <v>164</v>
      </c>
      <c r="J103" s="41" t="s">
        <v>250</v>
      </c>
      <c r="K103" s="112">
        <v>7329000000</v>
      </c>
      <c r="L103" s="112">
        <v>314100000</v>
      </c>
      <c r="M103" s="112">
        <v>1541140</v>
      </c>
      <c r="N103" s="112" t="s">
        <v>25</v>
      </c>
      <c r="O103" s="123" t="s">
        <v>25</v>
      </c>
      <c r="P103" s="85">
        <f t="shared" si="39"/>
        <v>2.1027971073816346E-4</v>
      </c>
      <c r="Q103" s="86">
        <f t="shared" si="40"/>
        <v>0</v>
      </c>
      <c r="R103" s="33"/>
    </row>
    <row r="104" spans="1:18" s="32" customFormat="1" ht="156" x14ac:dyDescent="0.25">
      <c r="A104" s="12" t="s">
        <v>8</v>
      </c>
      <c r="B104" s="14" t="s">
        <v>152</v>
      </c>
      <c r="C104" s="13" t="s">
        <v>153</v>
      </c>
      <c r="D104" s="40" t="s">
        <v>120</v>
      </c>
      <c r="E104" s="40" t="s">
        <v>155</v>
      </c>
      <c r="F104" s="40" t="s">
        <v>162</v>
      </c>
      <c r="G104" s="40" t="s">
        <v>55</v>
      </c>
      <c r="H104" s="42" t="s">
        <v>163</v>
      </c>
      <c r="I104" s="43" t="s">
        <v>166</v>
      </c>
      <c r="J104" s="41" t="s">
        <v>251</v>
      </c>
      <c r="K104" s="112">
        <v>13311000000</v>
      </c>
      <c r="L104" s="112">
        <v>570471429</v>
      </c>
      <c r="M104" s="112" t="s">
        <v>25</v>
      </c>
      <c r="N104" s="112" t="s">
        <v>25</v>
      </c>
      <c r="O104" s="123" t="s">
        <v>25</v>
      </c>
      <c r="P104" s="85">
        <f t="shared" si="39"/>
        <v>0</v>
      </c>
      <c r="Q104" s="86">
        <f t="shared" si="40"/>
        <v>0</v>
      </c>
      <c r="R104" s="33"/>
    </row>
    <row r="105" spans="1:18" s="50" customFormat="1" ht="60.75" customHeight="1" x14ac:dyDescent="0.25">
      <c r="A105" s="18">
        <v>2103</v>
      </c>
      <c r="B105" s="20">
        <v>1900</v>
      </c>
      <c r="C105" s="19">
        <v>6</v>
      </c>
      <c r="D105" s="37"/>
      <c r="E105" s="37"/>
      <c r="F105" s="37"/>
      <c r="G105" s="37"/>
      <c r="H105" s="36">
        <v>20</v>
      </c>
      <c r="I105" s="45" t="s">
        <v>169</v>
      </c>
      <c r="J105" s="38" t="s">
        <v>170</v>
      </c>
      <c r="K105" s="111">
        <f>SUM(K106:K107)</f>
        <v>15000000000</v>
      </c>
      <c r="L105" s="111">
        <f t="shared" ref="L105:O105" si="41">SUM(L106:L107)</f>
        <v>0</v>
      </c>
      <c r="M105" s="111">
        <f t="shared" si="41"/>
        <v>0</v>
      </c>
      <c r="N105" s="111">
        <f t="shared" si="41"/>
        <v>0</v>
      </c>
      <c r="O105" s="111">
        <f t="shared" si="41"/>
        <v>0</v>
      </c>
      <c r="P105" s="85">
        <f t="shared" si="39"/>
        <v>0</v>
      </c>
      <c r="Q105" s="86">
        <f t="shared" si="40"/>
        <v>0</v>
      </c>
      <c r="R105" s="49"/>
    </row>
    <row r="106" spans="1:18" s="32" customFormat="1" ht="96" x14ac:dyDescent="0.25">
      <c r="A106" s="12" t="s">
        <v>8</v>
      </c>
      <c r="B106" s="14" t="s">
        <v>152</v>
      </c>
      <c r="C106" s="13" t="s">
        <v>153</v>
      </c>
      <c r="D106" s="40" t="s">
        <v>103</v>
      </c>
      <c r="E106" s="40" t="s">
        <v>155</v>
      </c>
      <c r="F106" s="40" t="s">
        <v>156</v>
      </c>
      <c r="G106" s="40" t="s">
        <v>55</v>
      </c>
      <c r="H106" s="42">
        <v>20</v>
      </c>
      <c r="I106" s="43" t="s">
        <v>172</v>
      </c>
      <c r="J106" s="41" t="s">
        <v>252</v>
      </c>
      <c r="K106" s="112">
        <v>14000000000</v>
      </c>
      <c r="L106" s="112">
        <v>0</v>
      </c>
      <c r="M106" s="112">
        <v>0</v>
      </c>
      <c r="N106" s="112">
        <v>0</v>
      </c>
      <c r="O106" s="112">
        <v>0</v>
      </c>
      <c r="P106" s="85">
        <f t="shared" si="39"/>
        <v>0</v>
      </c>
      <c r="Q106" s="86">
        <f t="shared" si="40"/>
        <v>0</v>
      </c>
      <c r="R106" s="33"/>
    </row>
    <row r="107" spans="1:18" s="32" customFormat="1" ht="120" x14ac:dyDescent="0.25">
      <c r="A107" s="12" t="s">
        <v>8</v>
      </c>
      <c r="B107" s="14" t="s">
        <v>152</v>
      </c>
      <c r="C107" s="13" t="s">
        <v>153</v>
      </c>
      <c r="D107" s="40" t="s">
        <v>103</v>
      </c>
      <c r="E107" s="40" t="s">
        <v>155</v>
      </c>
      <c r="F107" s="40" t="s">
        <v>171</v>
      </c>
      <c r="G107" s="40" t="s">
        <v>55</v>
      </c>
      <c r="H107" s="42">
        <v>20</v>
      </c>
      <c r="I107" s="43" t="s">
        <v>173</v>
      </c>
      <c r="J107" s="41" t="s">
        <v>253</v>
      </c>
      <c r="K107" s="112">
        <v>1000000000</v>
      </c>
      <c r="L107" s="112" t="s">
        <v>25</v>
      </c>
      <c r="M107" s="112" t="s">
        <v>25</v>
      </c>
      <c r="N107" s="112" t="s">
        <v>25</v>
      </c>
      <c r="O107" s="112" t="s">
        <v>25</v>
      </c>
      <c r="P107" s="85">
        <f t="shared" si="39"/>
        <v>0</v>
      </c>
      <c r="Q107" s="86">
        <f t="shared" si="40"/>
        <v>0</v>
      </c>
      <c r="R107" s="33"/>
    </row>
    <row r="108" spans="1:18" s="32" customFormat="1" ht="60" customHeight="1" x14ac:dyDescent="0.25">
      <c r="A108" s="18" t="s">
        <v>8</v>
      </c>
      <c r="B108" s="20">
        <v>2106</v>
      </c>
      <c r="C108" s="19">
        <v>1900</v>
      </c>
      <c r="D108" s="37">
        <v>2</v>
      </c>
      <c r="E108" s="37">
        <v>0</v>
      </c>
      <c r="F108" s="37"/>
      <c r="G108" s="37"/>
      <c r="H108" s="36">
        <v>20</v>
      </c>
      <c r="I108" s="45" t="s">
        <v>181</v>
      </c>
      <c r="J108" s="38" t="s">
        <v>175</v>
      </c>
      <c r="K108" s="111">
        <f>K110+K111</f>
        <v>48750000000</v>
      </c>
      <c r="L108" s="111">
        <f t="shared" ref="L108:O108" si="42">L110+L111</f>
        <v>6096459929</v>
      </c>
      <c r="M108" s="111">
        <f t="shared" si="42"/>
        <v>4800007147</v>
      </c>
      <c r="N108" s="111">
        <f t="shared" si="42"/>
        <v>0</v>
      </c>
      <c r="O108" s="111">
        <f t="shared" si="42"/>
        <v>0</v>
      </c>
      <c r="P108" s="85">
        <f t="shared" ref="P108:P112" si="43">+M108/K108</f>
        <v>9.8461685066666665E-2</v>
      </c>
      <c r="Q108" s="86">
        <f t="shared" ref="Q108:Q112" si="44">+N108/K108</f>
        <v>0</v>
      </c>
      <c r="R108" s="33"/>
    </row>
    <row r="109" spans="1:18" s="32" customFormat="1" ht="60" customHeight="1" x14ac:dyDescent="0.25">
      <c r="A109" s="18" t="s">
        <v>8</v>
      </c>
      <c r="B109" s="20">
        <v>2106</v>
      </c>
      <c r="C109" s="19">
        <v>1900</v>
      </c>
      <c r="D109" s="37">
        <v>2</v>
      </c>
      <c r="E109" s="37">
        <v>0</v>
      </c>
      <c r="F109" s="37"/>
      <c r="G109" s="37"/>
      <c r="H109" s="36">
        <v>21</v>
      </c>
      <c r="I109" s="45" t="s">
        <v>181</v>
      </c>
      <c r="J109" s="38" t="s">
        <v>175</v>
      </c>
      <c r="K109" s="111">
        <f>K112</f>
        <v>170000000000</v>
      </c>
      <c r="L109" s="111">
        <f t="shared" ref="L109:O109" si="45">L112</f>
        <v>518477194</v>
      </c>
      <c r="M109" s="111" t="str">
        <f t="shared" si="45"/>
        <v>0,00</v>
      </c>
      <c r="N109" s="111" t="str">
        <f t="shared" si="45"/>
        <v>0,00</v>
      </c>
      <c r="O109" s="111" t="str">
        <f t="shared" si="45"/>
        <v>0,00</v>
      </c>
      <c r="P109" s="85">
        <f t="shared" si="43"/>
        <v>0</v>
      </c>
      <c r="Q109" s="86">
        <f t="shared" si="44"/>
        <v>0</v>
      </c>
      <c r="R109" s="33"/>
    </row>
    <row r="110" spans="1:18" s="32" customFormat="1" ht="96" x14ac:dyDescent="0.25">
      <c r="A110" s="12" t="s">
        <v>8</v>
      </c>
      <c r="B110" s="14" t="s">
        <v>176</v>
      </c>
      <c r="C110" s="13" t="s">
        <v>153</v>
      </c>
      <c r="D110" s="40" t="s">
        <v>102</v>
      </c>
      <c r="E110" s="40" t="s">
        <v>155</v>
      </c>
      <c r="F110" s="40" t="s">
        <v>178</v>
      </c>
      <c r="G110" s="40" t="s">
        <v>55</v>
      </c>
      <c r="H110" s="42" t="s">
        <v>5</v>
      </c>
      <c r="I110" s="43" t="s">
        <v>180</v>
      </c>
      <c r="J110" s="41" t="s">
        <v>254</v>
      </c>
      <c r="K110" s="112">
        <v>35500000000</v>
      </c>
      <c r="L110" s="112">
        <v>3896459929</v>
      </c>
      <c r="M110" s="112">
        <v>3896459929</v>
      </c>
      <c r="N110" s="112" t="s">
        <v>25</v>
      </c>
      <c r="O110" s="112" t="s">
        <v>25</v>
      </c>
      <c r="P110" s="85">
        <f t="shared" si="43"/>
        <v>0.10975943461971831</v>
      </c>
      <c r="Q110" s="86">
        <f t="shared" si="44"/>
        <v>0</v>
      </c>
      <c r="R110" s="33"/>
    </row>
    <row r="111" spans="1:18" s="32" customFormat="1" ht="120" x14ac:dyDescent="0.25">
      <c r="A111" s="12" t="s">
        <v>8</v>
      </c>
      <c r="B111" s="14" t="s">
        <v>176</v>
      </c>
      <c r="C111" s="13" t="s">
        <v>153</v>
      </c>
      <c r="D111" s="40" t="s">
        <v>102</v>
      </c>
      <c r="E111" s="40" t="s">
        <v>155</v>
      </c>
      <c r="F111" s="40" t="s">
        <v>177</v>
      </c>
      <c r="G111" s="40" t="s">
        <v>55</v>
      </c>
      <c r="H111" s="42" t="s">
        <v>5</v>
      </c>
      <c r="I111" s="43" t="s">
        <v>179</v>
      </c>
      <c r="J111" s="41" t="s">
        <v>255</v>
      </c>
      <c r="K111" s="112">
        <v>13250000000</v>
      </c>
      <c r="L111" s="112">
        <v>2200000000</v>
      </c>
      <c r="M111" s="112">
        <v>903547218</v>
      </c>
      <c r="N111" s="112" t="s">
        <v>25</v>
      </c>
      <c r="O111" s="112" t="s">
        <v>25</v>
      </c>
      <c r="P111" s="85">
        <f t="shared" si="43"/>
        <v>6.8192242867924524E-2</v>
      </c>
      <c r="Q111" s="86">
        <f t="shared" si="44"/>
        <v>0</v>
      </c>
      <c r="R111" s="33"/>
    </row>
    <row r="112" spans="1:18" s="32" customFormat="1" ht="96" x14ac:dyDescent="0.25">
      <c r="A112" s="12" t="s">
        <v>8</v>
      </c>
      <c r="B112" s="14" t="s">
        <v>176</v>
      </c>
      <c r="C112" s="13" t="s">
        <v>153</v>
      </c>
      <c r="D112" s="40" t="s">
        <v>102</v>
      </c>
      <c r="E112" s="40" t="s">
        <v>155</v>
      </c>
      <c r="F112" s="40" t="s">
        <v>178</v>
      </c>
      <c r="G112" s="40" t="s">
        <v>55</v>
      </c>
      <c r="H112" s="42" t="s">
        <v>163</v>
      </c>
      <c r="I112" s="43" t="s">
        <v>180</v>
      </c>
      <c r="J112" s="41" t="s">
        <v>254</v>
      </c>
      <c r="K112" s="112">
        <v>170000000000</v>
      </c>
      <c r="L112" s="112">
        <v>518477194</v>
      </c>
      <c r="M112" s="112" t="s">
        <v>25</v>
      </c>
      <c r="N112" s="112" t="s">
        <v>25</v>
      </c>
      <c r="O112" s="112" t="s">
        <v>25</v>
      </c>
      <c r="P112" s="85">
        <f t="shared" si="43"/>
        <v>0</v>
      </c>
      <c r="Q112" s="86">
        <f t="shared" si="44"/>
        <v>0</v>
      </c>
      <c r="R112" s="33"/>
    </row>
    <row r="113" spans="1:18" s="32" customFormat="1" ht="97.5" customHeight="1" x14ac:dyDescent="0.25">
      <c r="A113" s="18" t="s">
        <v>8</v>
      </c>
      <c r="B113" s="20">
        <v>2199</v>
      </c>
      <c r="C113" s="19">
        <v>1900</v>
      </c>
      <c r="D113" s="37">
        <v>2</v>
      </c>
      <c r="E113" s="37">
        <v>0</v>
      </c>
      <c r="F113" s="37"/>
      <c r="G113" s="37"/>
      <c r="H113" s="36">
        <v>20</v>
      </c>
      <c r="I113" s="45" t="s">
        <v>182</v>
      </c>
      <c r="J113" s="38" t="s">
        <v>183</v>
      </c>
      <c r="K113" s="127">
        <f>SUM(K114:K116)</f>
        <v>18977416939</v>
      </c>
      <c r="L113" s="111">
        <f t="shared" ref="L113:O113" si="46">SUM(L114:L116)</f>
        <v>0</v>
      </c>
      <c r="M113" s="111">
        <f t="shared" si="46"/>
        <v>0</v>
      </c>
      <c r="N113" s="111">
        <f t="shared" si="46"/>
        <v>0</v>
      </c>
      <c r="O113" s="111">
        <f t="shared" si="46"/>
        <v>0</v>
      </c>
      <c r="P113" s="85">
        <f t="shared" ref="P113:P116" si="47">+M113/K113</f>
        <v>0</v>
      </c>
      <c r="Q113" s="86">
        <f t="shared" ref="Q113:Q116" si="48">+N113/K113</f>
        <v>0</v>
      </c>
      <c r="R113" s="33"/>
    </row>
    <row r="114" spans="1:18" s="32" customFormat="1" ht="144" x14ac:dyDescent="0.25">
      <c r="A114" s="12" t="s">
        <v>8</v>
      </c>
      <c r="B114" s="14" t="s">
        <v>184</v>
      </c>
      <c r="C114" s="13" t="s">
        <v>153</v>
      </c>
      <c r="D114" s="40" t="s">
        <v>102</v>
      </c>
      <c r="E114" s="40" t="s">
        <v>155</v>
      </c>
      <c r="F114" s="40">
        <v>2199055</v>
      </c>
      <c r="G114" s="40" t="s">
        <v>55</v>
      </c>
      <c r="H114" s="42">
        <v>20</v>
      </c>
      <c r="I114" s="43" t="s">
        <v>187</v>
      </c>
      <c r="J114" s="41" t="s">
        <v>256</v>
      </c>
      <c r="K114" s="112">
        <v>2000000000</v>
      </c>
      <c r="L114" s="112" t="s">
        <v>25</v>
      </c>
      <c r="M114" s="112" t="s">
        <v>25</v>
      </c>
      <c r="N114" s="112" t="s">
        <v>25</v>
      </c>
      <c r="O114" s="112" t="s">
        <v>25</v>
      </c>
      <c r="P114" s="85">
        <f t="shared" si="47"/>
        <v>0</v>
      </c>
      <c r="Q114" s="86">
        <f t="shared" si="48"/>
        <v>0</v>
      </c>
      <c r="R114" s="33"/>
    </row>
    <row r="115" spans="1:18" s="32" customFormat="1" ht="144" x14ac:dyDescent="0.25">
      <c r="A115" s="12" t="s">
        <v>8</v>
      </c>
      <c r="B115" s="14" t="s">
        <v>184</v>
      </c>
      <c r="C115" s="13" t="s">
        <v>153</v>
      </c>
      <c r="D115" s="40" t="s">
        <v>102</v>
      </c>
      <c r="E115" s="40" t="s">
        <v>155</v>
      </c>
      <c r="F115" s="40" t="s">
        <v>185</v>
      </c>
      <c r="G115" s="40" t="s">
        <v>55</v>
      </c>
      <c r="H115" s="42">
        <v>20</v>
      </c>
      <c r="I115" s="43" t="s">
        <v>192</v>
      </c>
      <c r="J115" s="41" t="s">
        <v>257</v>
      </c>
      <c r="K115" s="112">
        <v>6685260860</v>
      </c>
      <c r="L115" s="112" t="s">
        <v>25</v>
      </c>
      <c r="M115" s="112" t="s">
        <v>25</v>
      </c>
      <c r="N115" s="112" t="s">
        <v>25</v>
      </c>
      <c r="O115" s="112" t="s">
        <v>25</v>
      </c>
      <c r="P115" s="85">
        <f t="shared" si="47"/>
        <v>0</v>
      </c>
      <c r="Q115" s="86">
        <f t="shared" si="48"/>
        <v>0</v>
      </c>
      <c r="R115" s="33"/>
    </row>
    <row r="116" spans="1:18" s="32" customFormat="1" ht="144" x14ac:dyDescent="0.25">
      <c r="A116" s="12" t="s">
        <v>8</v>
      </c>
      <c r="B116" s="14" t="s">
        <v>184</v>
      </c>
      <c r="C116" s="13" t="s">
        <v>153</v>
      </c>
      <c r="D116" s="40" t="s">
        <v>102</v>
      </c>
      <c r="E116" s="40" t="s">
        <v>155</v>
      </c>
      <c r="F116" s="40" t="s">
        <v>186</v>
      </c>
      <c r="G116" s="40" t="s">
        <v>55</v>
      </c>
      <c r="H116" s="42">
        <v>20</v>
      </c>
      <c r="I116" s="43" t="s">
        <v>193</v>
      </c>
      <c r="J116" s="41" t="s">
        <v>258</v>
      </c>
      <c r="K116" s="112">
        <v>10292156079</v>
      </c>
      <c r="L116" s="112" t="s">
        <v>25</v>
      </c>
      <c r="M116" s="112" t="s">
        <v>25</v>
      </c>
      <c r="N116" s="112" t="s">
        <v>25</v>
      </c>
      <c r="O116" s="112" t="s">
        <v>25</v>
      </c>
      <c r="P116" s="85">
        <f t="shared" si="47"/>
        <v>0</v>
      </c>
      <c r="Q116" s="86">
        <f t="shared" si="48"/>
        <v>0</v>
      </c>
      <c r="R116" s="33"/>
    </row>
    <row r="117" spans="1:18" s="68" customFormat="1" ht="30" customHeight="1" thickBot="1" x14ac:dyDescent="0.3">
      <c r="A117" s="132" t="s">
        <v>24</v>
      </c>
      <c r="B117" s="133"/>
      <c r="C117" s="133"/>
      <c r="D117" s="133"/>
      <c r="E117" s="133"/>
      <c r="F117" s="133"/>
      <c r="G117" s="133"/>
      <c r="H117" s="133"/>
      <c r="I117" s="133"/>
      <c r="J117" s="133"/>
      <c r="K117" s="113">
        <f>+K10+K91</f>
        <v>1184987463225</v>
      </c>
      <c r="L117" s="113">
        <f>+L10+L91</f>
        <v>851174055826.38</v>
      </c>
      <c r="M117" s="113">
        <f>+M10+M91</f>
        <v>805347526712.38</v>
      </c>
      <c r="N117" s="113">
        <f>+N10+N91</f>
        <v>1548044581.28</v>
      </c>
      <c r="O117" s="113">
        <f>+O10+O91</f>
        <v>1139498170.28</v>
      </c>
      <c r="P117" s="87">
        <f t="shared" ref="P117" si="49">+M117/K117</f>
        <v>0.67962535613717656</v>
      </c>
      <c r="Q117" s="88">
        <f t="shared" ref="Q117" si="50">+N117/K117</f>
        <v>1.3063805561848922E-3</v>
      </c>
      <c r="R117" s="31"/>
    </row>
    <row r="118" spans="1:18" x14ac:dyDescent="0.2">
      <c r="A118" s="69"/>
      <c r="B118" s="70"/>
      <c r="C118" s="71"/>
      <c r="D118" s="71"/>
      <c r="E118" s="71"/>
      <c r="F118" s="71"/>
      <c r="G118" s="71"/>
      <c r="H118" s="71"/>
      <c r="I118" s="71"/>
      <c r="J118" s="72"/>
      <c r="K118" s="114"/>
      <c r="L118" s="115"/>
      <c r="M118" s="116"/>
      <c r="N118" s="117"/>
      <c r="O118" s="116"/>
      <c r="P118" s="89"/>
      <c r="Q118" s="124"/>
      <c r="R118" s="73"/>
    </row>
    <row r="119" spans="1:18" ht="29.25" customHeight="1" x14ac:dyDescent="0.2">
      <c r="K119" s="118">
        <v>1184987463225</v>
      </c>
      <c r="L119" s="118">
        <v>851174055826.38</v>
      </c>
      <c r="M119" s="118">
        <v>805347526712.38</v>
      </c>
      <c r="N119" s="118">
        <v>1548044581.28</v>
      </c>
      <c r="O119" s="118">
        <v>1139498170.28</v>
      </c>
      <c r="Q119" s="91"/>
    </row>
    <row r="120" spans="1:18" x14ac:dyDescent="0.2">
      <c r="K120" s="118"/>
      <c r="L120" s="118"/>
      <c r="M120" s="118"/>
      <c r="N120" s="118"/>
      <c r="O120" s="118"/>
      <c r="P120" s="91"/>
      <c r="Q120" s="91"/>
    </row>
    <row r="121" spans="1:18" x14ac:dyDescent="0.2">
      <c r="K121" s="118">
        <f>K119-K117</f>
        <v>0</v>
      </c>
      <c r="L121" s="118">
        <f t="shared" ref="L121:O121" si="51">L119-L117</f>
        <v>0</v>
      </c>
      <c r="M121" s="118">
        <f t="shared" si="51"/>
        <v>0</v>
      </c>
      <c r="N121" s="118">
        <f t="shared" si="51"/>
        <v>0</v>
      </c>
      <c r="O121" s="118">
        <f t="shared" si="51"/>
        <v>0</v>
      </c>
    </row>
    <row r="122" spans="1:18" x14ac:dyDescent="0.2">
      <c r="K122" s="118"/>
      <c r="L122" s="118"/>
      <c r="M122" s="118"/>
      <c r="N122" s="118"/>
      <c r="O122" s="118"/>
      <c r="P122" s="91"/>
      <c r="Q122" s="91"/>
    </row>
    <row r="123" spans="1:18" x14ac:dyDescent="0.2">
      <c r="K123" s="118"/>
      <c r="L123" s="118"/>
      <c r="M123" s="118"/>
      <c r="N123" s="118"/>
      <c r="O123" s="118"/>
    </row>
    <row r="124" spans="1:18" x14ac:dyDescent="0.2">
      <c r="K124" s="118"/>
      <c r="L124" s="118"/>
      <c r="M124" s="118"/>
      <c r="N124" s="118"/>
      <c r="O124" s="118"/>
    </row>
    <row r="125" spans="1:18" x14ac:dyDescent="0.2">
      <c r="K125" s="118"/>
      <c r="L125" s="119"/>
      <c r="M125" s="119"/>
      <c r="N125" s="119"/>
      <c r="O125" s="118"/>
    </row>
    <row r="126" spans="1:18" x14ac:dyDescent="0.2">
      <c r="K126" s="118"/>
      <c r="L126" s="119"/>
      <c r="M126" s="119"/>
      <c r="N126" s="119"/>
      <c r="O126" s="119"/>
    </row>
    <row r="127" spans="1:18" x14ac:dyDescent="0.2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119"/>
      <c r="L127" s="119"/>
      <c r="M127" s="119"/>
      <c r="N127" s="119"/>
      <c r="O127" s="119"/>
    </row>
    <row r="128" spans="1:18" x14ac:dyDescent="0.2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119"/>
      <c r="L128" s="119"/>
      <c r="M128" s="119"/>
      <c r="N128" s="119"/>
      <c r="O128" s="119"/>
    </row>
  </sheetData>
  <autoFilter ref="A11:Q118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91:J91"/>
    <mergeCell ref="A117:J117"/>
    <mergeCell ref="Q6:Q9"/>
    <mergeCell ref="J7:J9"/>
    <mergeCell ref="A8:A9"/>
    <mergeCell ref="B8:B9"/>
    <mergeCell ref="C8:C9"/>
    <mergeCell ref="D8:D9"/>
  </mergeCells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</Orden>
    <Tipo_x0020_presupuesto xmlns="d0e351fb-1a75-4546-9b39-7d697f81258f">Informe de Ejecución del Presupuesto de Gastos</Tipo_x0020_presupuesto>
    <Vigencia xmlns="d0e351fb-1a75-4546-9b39-7d697f81258f">2020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9C44C53D-D738-447A-916F-7A3259691820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2020-02-17T21:06:43Z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