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65952652-C8A4-485D-AA1E-AA8150A7D6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7" i="4" l="1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O79" i="4"/>
  <c r="N79" i="4"/>
  <c r="M79" i="4"/>
  <c r="L79" i="4"/>
  <c r="K79" i="4"/>
  <c r="K52" i="4" l="1"/>
  <c r="L52" i="4"/>
  <c r="M52" i="4"/>
  <c r="N52" i="4"/>
  <c r="O52" i="4"/>
  <c r="O109" i="4" l="1"/>
  <c r="N109" i="4"/>
  <c r="M109" i="4"/>
  <c r="L109" i="4"/>
  <c r="K109" i="4"/>
  <c r="O118" i="4"/>
  <c r="N118" i="4"/>
  <c r="M118" i="4"/>
  <c r="L118" i="4"/>
  <c r="K118" i="4"/>
  <c r="O103" i="4"/>
  <c r="O102" i="4" s="1"/>
  <c r="N103" i="4"/>
  <c r="N102" i="4" s="1"/>
  <c r="M103" i="4"/>
  <c r="L103" i="4"/>
  <c r="L102" i="4" s="1"/>
  <c r="K103" i="4"/>
  <c r="K102" i="4" s="1"/>
  <c r="O71" i="4"/>
  <c r="N71" i="4"/>
  <c r="M71" i="4"/>
  <c r="L71" i="4"/>
  <c r="K71" i="4"/>
  <c r="M102" i="4" l="1"/>
  <c r="O84" i="4" l="1"/>
  <c r="L84" i="4"/>
  <c r="M84" i="4"/>
  <c r="N84" i="4"/>
  <c r="K84" i="4"/>
  <c r="O100" i="4" l="1"/>
  <c r="N100" i="4"/>
  <c r="M100" i="4"/>
  <c r="L100" i="4"/>
  <c r="K100" i="4"/>
  <c r="O119" i="4" l="1"/>
  <c r="N119" i="4"/>
  <c r="M119" i="4"/>
  <c r="L119" i="4"/>
  <c r="K119" i="4"/>
  <c r="O86" i="4" l="1"/>
  <c r="N86" i="4"/>
  <c r="M86" i="4"/>
  <c r="L86" i="4"/>
  <c r="K86" i="4"/>
  <c r="K83" i="4" s="1"/>
  <c r="O37" i="4" l="1"/>
  <c r="O83" i="4" l="1"/>
  <c r="L106" i="4" l="1"/>
  <c r="O123" i="4"/>
  <c r="N123" i="4"/>
  <c r="M123" i="4"/>
  <c r="L123" i="4"/>
  <c r="K123" i="4"/>
  <c r="O115" i="4"/>
  <c r="N115" i="4"/>
  <c r="M115" i="4"/>
  <c r="L115" i="4"/>
  <c r="K115" i="4"/>
  <c r="O106" i="4"/>
  <c r="N106" i="4"/>
  <c r="M106" i="4"/>
  <c r="K106" i="4"/>
  <c r="N83" i="4"/>
  <c r="M83" i="4"/>
  <c r="L83" i="4"/>
  <c r="O95" i="4"/>
  <c r="N95" i="4"/>
  <c r="M95" i="4"/>
  <c r="L95" i="4"/>
  <c r="K95" i="4"/>
  <c r="O76" i="4"/>
  <c r="N76" i="4"/>
  <c r="M76" i="4"/>
  <c r="L76" i="4"/>
  <c r="K74" i="4"/>
  <c r="K76" i="4"/>
  <c r="K105" i="4" l="1"/>
  <c r="K70" i="4"/>
  <c r="L105" i="4"/>
  <c r="M105" i="4"/>
  <c r="O105" i="4"/>
  <c r="N105" i="4"/>
  <c r="N94" i="4"/>
  <c r="L94" i="4"/>
  <c r="O94" i="4"/>
  <c r="M94" i="4"/>
  <c r="K94" i="4"/>
  <c r="O74" i="4"/>
  <c r="O70" i="4" s="1"/>
  <c r="N74" i="4"/>
  <c r="M74" i="4"/>
  <c r="L74" i="4"/>
  <c r="L70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N70" i="4" l="1"/>
  <c r="M36" i="4"/>
  <c r="N36" i="4"/>
  <c r="L36" i="4"/>
  <c r="O36" i="4"/>
  <c r="K36" i="4"/>
  <c r="M70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7" i="4" s="1"/>
  <c r="N10" i="4"/>
  <c r="N127" i="4" s="1"/>
  <c r="L10" i="4"/>
  <c r="L127" i="4" s="1"/>
  <c r="O127" i="4"/>
  <c r="K127" i="4" l="1"/>
  <c r="L131" i="4"/>
  <c r="O131" i="4"/>
  <c r="N131" i="4" l="1"/>
  <c r="M131" i="4"/>
  <c r="K131" i="4" l="1"/>
  <c r="P10" i="4"/>
  <c r="Q10" i="4"/>
</calcChain>
</file>

<file path=xl/sharedStrings.xml><?xml version="1.0" encoding="utf-8"?>
<sst xmlns="http://schemas.openxmlformats.org/spreadsheetml/2006/main" count="997" uniqueCount="283">
  <si>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</si>
  <si>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</si>
  <si>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</si>
  <si>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</si>
  <si>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</si>
  <si>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</si>
  <si>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</si>
  <si>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</si>
  <si>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</si>
  <si>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</si>
  <si>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</si>
  <si>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</si>
  <si>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</si>
  <si>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</si>
  <si>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</si>
  <si>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</si>
  <si>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</si>
  <si>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</si>
  <si>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</si>
  <si>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</si>
  <si>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</si>
  <si>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</si>
  <si>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</si>
  <si>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</si>
  <si>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</si>
  <si>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</si>
  <si>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</si>
  <si>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</si>
  <si>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</si>
  <si>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</si>
  <si>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</si>
  <si>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</si>
  <si>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</si>
  <si>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</si>
  <si>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</si>
  <si>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</si>
  <si>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</si>
  <si>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</si>
  <si>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</si>
  <si>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</si>
  <si>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</si>
  <si>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</si>
  <si>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</si>
  <si>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</si>
  <si>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</si>
  <si>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</si>
  <si>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</si>
  <si>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</si>
  <si>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</si>
  <si>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</si>
  <si>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</si>
  <si>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</si>
  <si>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</si>
  <si>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</si>
  <si>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</si>
  <si>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</si>
  <si>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</si>
  <si>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</si>
  <si>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</si>
  <si>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</si>
  <si>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</si>
  <si>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</si>
  <si>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</si>
  <si>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</si>
  <si>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</si>
  <si>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</si>
  <si>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</si>
  <si>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</si>
  <si>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</si>
  <si>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</si>
  <si>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</si>
  <si>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</si>
  <si>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</si>
  <si>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</si>
  <si>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</si>
  <si>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</si>
  <si>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</si>
  <si>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</si>
  <si>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</si>
  <si>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</si>
  <si>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</si>
  <si>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</si>
  <si>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</si>
  <si>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</si>
  <si>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</si>
  <si>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</si>
  <si>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</si>
  <si>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</si>
  <si>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</si>
  <si>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</si>
  <si>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</si>
  <si>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</si>
  <si>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</si>
  <si>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</si>
  <si>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</si>
  <si>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</si>
  <si>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</si>
  <si>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</si>
  <si>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</si>
  <si>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</si>
  <si>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</si>
  <si>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</si>
  <si>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</si>
  <si>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</si>
  <si>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</si>
  <si>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</si>
  <si>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</si>
  <si>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</si>
  <si>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</si>
  <si>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</si>
  <si>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</si>
  <si>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</si>
  <si>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</si>
  <si>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</si>
  <si>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</si>
  <si>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</si>
  <si>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</si>
  <si>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</si>
  <si>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</si>
  <si>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</si>
  <si>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</si>
  <si>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</si>
  <si>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</si>
  <si>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</si>
  <si>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</si>
  <si>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</si>
  <si>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</si>
  <si>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</si>
  <si>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</si>
  <si>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</si>
  <si>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</si>
  <si>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</si>
  <si>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</si>
  <si>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</si>
  <si>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</si>
  <si>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</si>
  <si>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</si>
  <si>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</si>
  <si>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</si>
  <si>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</si>
  <si>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</si>
  <si>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</si>
  <si>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</si>
  <si>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</si>
  <si>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</si>
  <si>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</si>
  <si>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</si>
  <si>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</si>
  <si>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</si>
  <si>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</si>
  <si>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</si>
  <si>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</si>
  <si>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</si>
  <si>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</si>
  <si>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</si>
  <si>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</si>
  <si>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</si>
  <si>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</si>
  <si>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</si>
  <si>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</si>
  <si>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</si>
  <si>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</si>
  <si>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</si>
  <si>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</si>
  <si>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</si>
  <si>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</si>
  <si>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</si>
  <si>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</si>
  <si>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</si>
  <si>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</si>
  <si>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</si>
  <si>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</si>
  <si>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</si>
  <si>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</si>
  <si>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</si>
  <si>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</si>
  <si>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</si>
  <si>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</si>
  <si>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</si>
  <si>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</si>
  <si>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</si>
  <si>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</si>
  <si>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</si>
  <si>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</si>
  <si>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</si>
  <si>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</si>
  <si>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</si>
  <si>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</si>
  <si>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</si>
  <si>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</si>
  <si>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</si>
  <si>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</si>
  <si>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</si>
  <si>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</si>
  <si>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</si>
  <si>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</si>
  <si>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</si>
  <si>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</si>
  <si>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</si>
  <si>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</si>
  <si>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</si>
  <si>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</si>
  <si>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</si>
  <si>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</si>
  <si>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</si>
  <si>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</si>
  <si>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</si>
  <si>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</si>
  <si>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</si>
  <si>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</si>
  <si>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</si>
  <si>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</si>
  <si>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</si>
  <si>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</si>
  <si>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</si>
  <si>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</si>
  <si>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</si>
  <si>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</si>
  <si>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</si>
  <si>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</si>
  <si>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</si>
  <si>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</si>
  <si>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</si>
  <si>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</si>
  <si>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</si>
  <si>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</si>
  <si>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</si>
  <si>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</si>
  <si>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</si>
  <si>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</si>
  <si>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</si>
  <si>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</si>
  <si>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</si>
  <si>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</si>
  <si>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</si>
  <si>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</si>
  <si>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</si>
  <si>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</si>
  <si>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</si>
  <si>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</si>
  <si>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</si>
  <si>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</si>
  <si>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</si>
  <si>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</si>
  <si>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</si>
  <si>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</si>
  <si>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</si>
  <si>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</si>
  <si>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</si>
  <si>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</si>
  <si>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</si>
  <si>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</si>
  <si>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</si>
  <si>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</si>
  <si>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</si>
  <si>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</si>
  <si>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</si>
  <si>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</si>
  <si>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</si>
  <si>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</si>
  <si>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</si>
  <si>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</si>
  <si>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</si>
  <si>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</si>
  <si>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</si>
  <si>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</si>
  <si>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</si>
  <si>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</si>
  <si>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</si>
  <si>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</si>
  <si>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</si>
  <si>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</si>
  <si>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</si>
  <si>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</si>
  <si>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</si>
  <si>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</si>
  <si>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ABRIL</t>
  </si>
  <si>
    <t>SENTENCIAS</t>
  </si>
  <si>
    <t>CONCILIACIONES</t>
  </si>
  <si>
    <t>LAUDOS ARBITRALES</t>
  </si>
  <si>
    <t>A-03-10-001</t>
  </si>
  <si>
    <t>A-03-10-002</t>
  </si>
  <si>
    <t>A-03-10-003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</si>
</sst>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8"/>
  <sheetViews>
    <sheetView tabSelected="1" zoomScaleNormal="100" workbookViewId="0">
      <pane xSplit="10" ySplit="9" topLeftCell="O127" activePane="bottomRight" state="frozen"/>
      <selection pane="topRight" activeCell="I1" sqref="I1"/>
      <selection pane="bottomLeft" activeCell="A10" sqref="A10"/>
      <selection pane="bottomRight" activeCell="O133" sqref="O133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16384" width="11.42578125" style="58"/>
  </cols>
  <sheetData>
    <row r="1" spans="1:19" s="47" customFormat="1" ht="12.75" x14ac:dyDescent="0.2">
      <c r="A1" s="151" t="s">
        <v>170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12"/>
      <c r="S1" s="112"/>
    </row>
    <row r="2" spans="1:19" s="47" customFormat="1" ht="12.75" x14ac:dyDescent="0.2">
      <c r="A2" s="154" t="s">
        <v>258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12"/>
      <c r="S2" s="112"/>
    </row>
    <row r="3" spans="1:19" s="47" customFormat="1" ht="12.75" x14ac:dyDescent="0.2">
      <c r="A3" s="157" t="s">
        <v>276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60" t="s">
        <v>9</v>
      </c>
      <c r="B6" s="161"/>
      <c r="C6" s="161"/>
      <c r="D6" s="161"/>
      <c r="E6" s="161"/>
      <c r="F6" s="161"/>
      <c r="G6" s="161"/>
      <c r="H6" s="161"/>
      <c r="I6" s="161"/>
      <c r="J6" s="162"/>
      <c r="K6" s="163" t="s">
        <v>10</v>
      </c>
      <c r="L6" s="163" t="s">
        <v>11</v>
      </c>
      <c r="M6" s="163" t="s">
        <v>12</v>
      </c>
      <c r="N6" s="163" t="s">
        <v>13</v>
      </c>
      <c r="O6" s="165" t="s">
        <v>14</v>
      </c>
      <c r="P6" s="167" t="s">
        <v>15</v>
      </c>
      <c r="Q6" s="175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78" t="s">
        <v>4</v>
      </c>
      <c r="K7" s="164"/>
      <c r="L7" s="164"/>
      <c r="M7" s="164"/>
      <c r="N7" s="164"/>
      <c r="O7" s="166"/>
      <c r="P7" s="168"/>
      <c r="Q7" s="176"/>
      <c r="R7" s="114"/>
      <c r="S7" s="102"/>
    </row>
    <row r="8" spans="1:19" s="48" customFormat="1" x14ac:dyDescent="0.2">
      <c r="A8" s="180"/>
      <c r="B8" s="181"/>
      <c r="C8" s="180"/>
      <c r="D8" s="182"/>
      <c r="E8" s="10"/>
      <c r="F8" s="76"/>
      <c r="G8" s="76"/>
      <c r="H8" s="11" t="s">
        <v>18</v>
      </c>
      <c r="I8" s="11"/>
      <c r="J8" s="179"/>
      <c r="K8" s="164"/>
      <c r="L8" s="164"/>
      <c r="M8" s="164"/>
      <c r="N8" s="164"/>
      <c r="O8" s="166"/>
      <c r="P8" s="168"/>
      <c r="Q8" s="176"/>
      <c r="R8" s="114"/>
      <c r="S8" s="102"/>
    </row>
    <row r="9" spans="1:19" s="48" customFormat="1" ht="15.75" thickBot="1" x14ac:dyDescent="0.25">
      <c r="A9" s="180"/>
      <c r="B9" s="181"/>
      <c r="C9" s="180"/>
      <c r="D9" s="182"/>
      <c r="E9" s="10"/>
      <c r="F9" s="76"/>
      <c r="G9" s="76"/>
      <c r="H9" s="11" t="s">
        <v>8</v>
      </c>
      <c r="I9" s="11"/>
      <c r="J9" s="179"/>
      <c r="K9" s="164"/>
      <c r="L9" s="164"/>
      <c r="M9" s="164"/>
      <c r="N9" s="164"/>
      <c r="O9" s="166"/>
      <c r="P9" s="168"/>
      <c r="Q9" s="177"/>
      <c r="R9" s="114"/>
      <c r="S9" s="102"/>
    </row>
    <row r="10" spans="1:19" s="49" customFormat="1" thickBot="1" x14ac:dyDescent="0.25">
      <c r="A10" s="169" t="s">
        <v>19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92">
        <f>K11+K36+K70+K83+K94</f>
        <v>603583816000</v>
      </c>
      <c r="L10" s="92">
        <f>L11+L36+L70+L83+L94</f>
        <v>560841218843.57996</v>
      </c>
      <c r="M10" s="92">
        <f>M11+M36+M70+M83+M94</f>
        <v>537921107414.57996</v>
      </c>
      <c r="N10" s="92">
        <f>N11+N36+N70+N83+N94</f>
        <v>520424144180.46997</v>
      </c>
      <c r="O10" s="92">
        <f>O11+O36+O70+O83+O94</f>
        <v>519034715512.46997</v>
      </c>
      <c r="P10" s="65">
        <f>+M10/K10</f>
        <v>0.89121194630337797</v>
      </c>
      <c r="Q10" s="66">
        <f>+N10/K10</f>
        <v>0.86222348973728935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21702550959</v>
      </c>
      <c r="M11" s="93">
        <f t="shared" si="0"/>
        <v>8949098510</v>
      </c>
      <c r="N11" s="93">
        <f t="shared" si="0"/>
        <v>8948385777</v>
      </c>
      <c r="O11" s="93">
        <f t="shared" si="0"/>
        <v>8948385777</v>
      </c>
      <c r="P11" s="67">
        <f t="shared" ref="P11:P74" si="1">+M11/K11</f>
        <v>0.31642572315864992</v>
      </c>
      <c r="Q11" s="68">
        <f t="shared" ref="Q11:Q74" si="2">+N11/K11</f>
        <v>0.31640052206664138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14275782256</v>
      </c>
      <c r="M12" s="94">
        <f t="shared" si="3"/>
        <v>6157938924</v>
      </c>
      <c r="N12" s="94">
        <f t="shared" si="3"/>
        <v>6157938924</v>
      </c>
      <c r="O12" s="94">
        <f t="shared" si="3"/>
        <v>6157938924</v>
      </c>
      <c r="P12" s="69">
        <f t="shared" si="1"/>
        <v>0.346583516790472</v>
      </c>
      <c r="Q12" s="70">
        <f t="shared" si="2"/>
        <v>0.346583516790472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10150046851</v>
      </c>
      <c r="M13" s="95">
        <v>4996641596</v>
      </c>
      <c r="N13" s="95">
        <v>4996641596</v>
      </c>
      <c r="O13" s="95">
        <v>4996641596</v>
      </c>
      <c r="P13" s="69">
        <f t="shared" si="1"/>
        <v>0.39608863140465522</v>
      </c>
      <c r="Q13" s="70">
        <f t="shared" si="2"/>
        <v>0.39608863140465522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1421403760</v>
      </c>
      <c r="M14" s="95">
        <v>833453389</v>
      </c>
      <c r="N14" s="95">
        <v>833453389</v>
      </c>
      <c r="O14" s="95">
        <v>833453389</v>
      </c>
      <c r="P14" s="69">
        <f t="shared" si="1"/>
        <v>0.46908748236320974</v>
      </c>
      <c r="Q14" s="70">
        <f t="shared" si="2"/>
        <v>0.46908748236320974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710701880</v>
      </c>
      <c r="L15" s="95">
        <v>569218726</v>
      </c>
      <c r="M15" s="95">
        <v>4004255</v>
      </c>
      <c r="N15" s="95">
        <v>4004255</v>
      </c>
      <c r="O15" s="95">
        <v>4004255</v>
      </c>
      <c r="P15" s="69">
        <f t="shared" si="1"/>
        <v>5.6342259851627236E-3</v>
      </c>
      <c r="Q15" s="70">
        <f t="shared" si="2"/>
        <v>5.6342259851627236E-3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533026410</v>
      </c>
      <c r="L16" s="95">
        <v>426487516</v>
      </c>
      <c r="M16" s="95">
        <v>177622389</v>
      </c>
      <c r="N16" s="95">
        <v>177622389</v>
      </c>
      <c r="O16" s="95">
        <v>177622389</v>
      </c>
      <c r="P16" s="69">
        <f t="shared" si="1"/>
        <v>0.33323374914950277</v>
      </c>
      <c r="Q16" s="70">
        <f t="shared" si="2"/>
        <v>0.33323374914950277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14272969</v>
      </c>
      <c r="M17" s="95">
        <v>5055522</v>
      </c>
      <c r="N17" s="95">
        <v>5055522</v>
      </c>
      <c r="O17" s="95">
        <v>5055522</v>
      </c>
      <c r="P17" s="69">
        <f t="shared" si="1"/>
        <v>0.28453685812678586</v>
      </c>
      <c r="Q17" s="70">
        <f t="shared" si="2"/>
        <v>0.28453685812678586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1139801330</v>
      </c>
      <c r="M18" s="95" t="s">
        <v>24</v>
      </c>
      <c r="N18" s="95" t="s">
        <v>24</v>
      </c>
      <c r="O18" s="95" t="s">
        <v>24</v>
      </c>
      <c r="P18" s="69">
        <f t="shared" si="1"/>
        <v>0</v>
      </c>
      <c r="Q18" s="70">
        <f t="shared" si="2"/>
        <v>0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554551104</v>
      </c>
      <c r="M19" s="95">
        <v>141161773</v>
      </c>
      <c r="N19" s="95">
        <v>141161773</v>
      </c>
      <c r="O19" s="95">
        <v>141161773</v>
      </c>
      <c r="P19" s="69">
        <f t="shared" si="1"/>
        <v>0.20371594576480598</v>
      </c>
      <c r="Q19" s="70">
        <f t="shared" si="2"/>
        <v>0.20371594576480598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5235597224</v>
      </c>
      <c r="M20" s="94">
        <f t="shared" si="4"/>
        <v>2345278924</v>
      </c>
      <c r="N20" s="94">
        <f t="shared" si="4"/>
        <v>2345278924</v>
      </c>
      <c r="O20" s="105">
        <f t="shared" si="4"/>
        <v>2345278924</v>
      </c>
      <c r="P20" s="69">
        <f t="shared" si="1"/>
        <v>0.35966023342470221</v>
      </c>
      <c r="Q20" s="70">
        <f t="shared" si="2"/>
        <v>0.35966023342470221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1825829040</v>
      </c>
      <c r="L21" s="95">
        <v>1464308839</v>
      </c>
      <c r="M21" s="95">
        <v>670961437.33000004</v>
      </c>
      <c r="N21" s="95">
        <v>670961437.33000004</v>
      </c>
      <c r="O21" s="95">
        <v>670961437.33000004</v>
      </c>
      <c r="P21" s="69">
        <f t="shared" si="1"/>
        <v>0.36748316662221564</v>
      </c>
      <c r="Q21" s="70">
        <f t="shared" si="2"/>
        <v>0.36748316662221564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1046976487</v>
      </c>
      <c r="M22" s="95">
        <v>489552416.32999998</v>
      </c>
      <c r="N22" s="95">
        <v>489552416.32999998</v>
      </c>
      <c r="O22" s="95">
        <v>489552416.32999998</v>
      </c>
      <c r="P22" s="69">
        <f t="shared" si="1"/>
        <v>0.37537653736847126</v>
      </c>
      <c r="Q22" s="70">
        <f t="shared" si="2"/>
        <v>0.37537653736847126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1695412680</v>
      </c>
      <c r="L23" s="95">
        <v>1356330144</v>
      </c>
      <c r="M23" s="95">
        <v>571228321</v>
      </c>
      <c r="N23" s="95">
        <v>571228321</v>
      </c>
      <c r="O23" s="95">
        <v>571228321</v>
      </c>
      <c r="P23" s="69">
        <f t="shared" si="1"/>
        <v>0.33692582799368942</v>
      </c>
      <c r="Q23" s="70">
        <f t="shared" si="2"/>
        <v>0.33692582799368942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524716703</v>
      </c>
      <c r="M24" s="95">
        <v>239646702.33000001</v>
      </c>
      <c r="N24" s="95">
        <v>239646702.33000001</v>
      </c>
      <c r="O24" s="95">
        <v>239646702.33000001</v>
      </c>
      <c r="P24" s="69">
        <f t="shared" si="1"/>
        <v>0.36751018404439445</v>
      </c>
      <c r="Q24" s="70">
        <f t="shared" si="2"/>
        <v>0.36751018404439445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130416360</v>
      </c>
      <c r="L25" s="95">
        <v>105642224</v>
      </c>
      <c r="M25" s="95">
        <v>73752070.349999994</v>
      </c>
      <c r="N25" s="95">
        <v>73752070.349999994</v>
      </c>
      <c r="O25" s="95">
        <v>73752070.349999994</v>
      </c>
      <c r="P25" s="69">
        <f t="shared" si="1"/>
        <v>0.56551241232311644</v>
      </c>
      <c r="Q25" s="70">
        <f t="shared" si="2"/>
        <v>0.56551241232311644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521665440</v>
      </c>
      <c r="L26" s="95">
        <v>420977956</v>
      </c>
      <c r="M26" s="95">
        <v>179925838.33000001</v>
      </c>
      <c r="N26" s="95">
        <v>179925838.33000001</v>
      </c>
      <c r="O26" s="95">
        <v>179925838.33000001</v>
      </c>
      <c r="P26" s="69">
        <f t="shared" si="1"/>
        <v>0.34490657140331171</v>
      </c>
      <c r="Q26" s="70">
        <f t="shared" si="2"/>
        <v>0.34490657140331171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391249080</v>
      </c>
      <c r="L27" s="95">
        <v>316644871</v>
      </c>
      <c r="M27" s="95">
        <v>120212138.33</v>
      </c>
      <c r="N27" s="95">
        <v>120212138.33</v>
      </c>
      <c r="O27" s="95">
        <v>120212138.33</v>
      </c>
      <c r="P27" s="69">
        <f t="shared" si="1"/>
        <v>0.3072521942543609</v>
      </c>
      <c r="Q27" s="70">
        <f t="shared" si="2"/>
        <v>0.3072521942543609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2191171479</v>
      </c>
      <c r="M28" s="94">
        <f>SUM(M29:M34)</f>
        <v>445880662</v>
      </c>
      <c r="N28" s="94">
        <f>SUM(N29:N34)</f>
        <v>445167929</v>
      </c>
      <c r="O28" s="94">
        <f>SUM(O29:O34)</f>
        <v>445167929</v>
      </c>
      <c r="P28" s="69">
        <f t="shared" si="1"/>
        <v>0.16279653493778304</v>
      </c>
      <c r="Q28" s="70">
        <f t="shared" si="2"/>
        <v>0.16253630731944374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986016314</v>
      </c>
      <c r="M29" s="95">
        <v>143074008</v>
      </c>
      <c r="N29" s="95">
        <v>142361275</v>
      </c>
      <c r="O29" s="95">
        <v>142361275</v>
      </c>
      <c r="P29" s="69">
        <f t="shared" si="1"/>
        <v>0.11608463742335835</v>
      </c>
      <c r="Q29" s="70">
        <f t="shared" si="2"/>
        <v>0.1155063538270488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219146564</v>
      </c>
      <c r="M30" s="95">
        <v>7543619</v>
      </c>
      <c r="N30" s="95">
        <v>7543619</v>
      </c>
      <c r="O30" s="95">
        <v>7543619</v>
      </c>
      <c r="P30" s="69">
        <f t="shared" si="1"/>
        <v>2.7542684371694593E-2</v>
      </c>
      <c r="Q30" s="70">
        <f t="shared" si="2"/>
        <v>2.7542684371694593E-2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65733192</v>
      </c>
      <c r="M31" s="95">
        <v>11340628</v>
      </c>
      <c r="N31" s="95">
        <v>11340628</v>
      </c>
      <c r="O31" s="95">
        <v>11340628</v>
      </c>
      <c r="P31" s="69">
        <f t="shared" si="1"/>
        <v>0.13802011014465873</v>
      </c>
      <c r="Q31" s="70">
        <f t="shared" si="2"/>
        <v>0.13802011014465873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788809025</v>
      </c>
      <c r="M32" s="95">
        <v>277328594</v>
      </c>
      <c r="N32" s="95">
        <v>277328594</v>
      </c>
      <c r="O32" s="95">
        <v>277328594</v>
      </c>
      <c r="P32" s="69">
        <f t="shared" si="1"/>
        <v>0.28126692726763264</v>
      </c>
      <c r="Q32" s="70">
        <f t="shared" si="2"/>
        <v>0.28126692726763264</v>
      </c>
      <c r="R32" s="118"/>
      <c r="S32" s="119"/>
    </row>
    <row r="33" spans="1:19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43822128</v>
      </c>
      <c r="M33" s="95">
        <v>6593813</v>
      </c>
      <c r="N33" s="95">
        <v>6593813</v>
      </c>
      <c r="O33" s="95">
        <v>6593813</v>
      </c>
      <c r="P33" s="69">
        <f t="shared" si="1"/>
        <v>0.12037412697073953</v>
      </c>
      <c r="Q33" s="70">
        <f t="shared" si="2"/>
        <v>0.12037412697073953</v>
      </c>
      <c r="R33" s="118"/>
      <c r="S33" s="119"/>
    </row>
    <row r="34" spans="1:19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87644256</v>
      </c>
      <c r="M34" s="95" t="s">
        <v>24</v>
      </c>
      <c r="N34" s="95" t="s">
        <v>24</v>
      </c>
      <c r="O34" s="95" t="s">
        <v>24</v>
      </c>
      <c r="P34" s="69">
        <f t="shared" si="1"/>
        <v>0</v>
      </c>
      <c r="Q34" s="70">
        <f t="shared" si="2"/>
        <v>0</v>
      </c>
      <c r="R34" s="118"/>
      <c r="S34" s="119"/>
    </row>
    <row r="35" spans="1:19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19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K37+K41+K52</f>
        <v>10197193000</v>
      </c>
      <c r="L36" s="94">
        <f>L37+L41+L52</f>
        <v>6272255926.9900007</v>
      </c>
      <c r="M36" s="94">
        <f>M37+M41+M52</f>
        <v>4023476935.9899998</v>
      </c>
      <c r="N36" s="94">
        <f>N37+N41+N52</f>
        <v>946238083.98000002</v>
      </c>
      <c r="O36" s="94">
        <f>O37+O41+O52</f>
        <v>942324040.98000002</v>
      </c>
      <c r="P36" s="69">
        <f t="shared" si="1"/>
        <v>0.39456710645664939</v>
      </c>
      <c r="Q36" s="70">
        <f t="shared" si="2"/>
        <v>9.2793976144219303E-2</v>
      </c>
      <c r="R36" s="111"/>
      <c r="S36" s="117"/>
    </row>
    <row r="37" spans="1:19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725726700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5.5117167385463424E-4</v>
      </c>
      <c r="Q37" s="70">
        <f t="shared" si="2"/>
        <v>5.5117167385463424E-4</v>
      </c>
      <c r="R37" s="111"/>
      <c r="S37" s="117"/>
    </row>
    <row r="38" spans="1:19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403200000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9.9206349206349201E-4</v>
      </c>
      <c r="Q38" s="70">
        <f t="shared" si="2"/>
        <v>9.9206349206349201E-4</v>
      </c>
      <c r="R38" s="111"/>
      <c r="S38" s="117"/>
    </row>
    <row r="39" spans="1:19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12676700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f t="shared" si="1"/>
        <v>0</v>
      </c>
      <c r="Q39" s="70">
        <f t="shared" si="2"/>
        <v>0</v>
      </c>
      <c r="R39" s="111"/>
      <c r="S39" s="117"/>
    </row>
    <row r="40" spans="1:19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309850000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19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SUM(K42:K51)</f>
        <v>266098606</v>
      </c>
      <c r="L41" s="94">
        <f>SUM(L42:L51)</f>
        <v>56850380</v>
      </c>
      <c r="M41" s="94">
        <f>SUM(M42:M51)</f>
        <v>56338876</v>
      </c>
      <c r="N41" s="94">
        <f>SUM(N42:N51)</f>
        <v>4692276</v>
      </c>
      <c r="O41" s="94">
        <f>SUM(O42:O51)</f>
        <v>4692276</v>
      </c>
      <c r="P41" s="69">
        <f t="shared" si="1"/>
        <v>0.21172180060199189</v>
      </c>
      <c r="Q41" s="70">
        <f t="shared" si="2"/>
        <v>1.7633598576611859E-2</v>
      </c>
      <c r="R41" s="111"/>
      <c r="S41" s="117"/>
    </row>
    <row r="42" spans="1:19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245</v>
      </c>
      <c r="J42" s="17" t="s">
        <v>244</v>
      </c>
      <c r="K42" s="95">
        <v>42292500</v>
      </c>
      <c r="L42" s="95" t="s">
        <v>24</v>
      </c>
      <c r="M42" s="95" t="s">
        <v>24</v>
      </c>
      <c r="N42" s="95" t="s">
        <v>24</v>
      </c>
      <c r="O42" s="95" t="s">
        <v>24</v>
      </c>
      <c r="P42" s="69">
        <f t="shared" si="1"/>
        <v>0</v>
      </c>
      <c r="Q42" s="70">
        <f t="shared" si="2"/>
        <v>0</v>
      </c>
      <c r="R42" s="111"/>
      <c r="S42" s="117"/>
    </row>
    <row r="43" spans="1:19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181</v>
      </c>
      <c r="J43" s="17" t="s">
        <v>182</v>
      </c>
      <c r="K43" s="95">
        <v>22971800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f t="shared" si="1"/>
        <v>0</v>
      </c>
      <c r="Q43" s="70">
        <f t="shared" si="2"/>
        <v>0</v>
      </c>
      <c r="R43" s="111"/>
      <c r="S43" s="117"/>
    </row>
    <row r="44" spans="1:19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31</v>
      </c>
      <c r="F44" s="15" t="s">
        <v>28</v>
      </c>
      <c r="G44" s="21"/>
      <c r="H44" s="15" t="s">
        <v>5</v>
      </c>
      <c r="I44" s="30" t="s">
        <v>247</v>
      </c>
      <c r="J44" s="17" t="s">
        <v>246</v>
      </c>
      <c r="K44" s="95">
        <v>3010700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f t="shared" si="1"/>
        <v>0</v>
      </c>
      <c r="Q44" s="70">
        <f t="shared" si="2"/>
        <v>0</v>
      </c>
      <c r="R44" s="111"/>
      <c r="S44" s="117"/>
    </row>
    <row r="45" spans="1:19" s="27" customFormat="1" ht="36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57</v>
      </c>
      <c r="G45" s="21"/>
      <c r="H45" s="15" t="s">
        <v>5</v>
      </c>
      <c r="I45" s="30" t="s">
        <v>183</v>
      </c>
      <c r="J45" s="17" t="s">
        <v>185</v>
      </c>
      <c r="K45" s="95">
        <v>71195466</v>
      </c>
      <c r="L45" s="95">
        <v>47911504</v>
      </c>
      <c r="M45" s="95">
        <v>47400000</v>
      </c>
      <c r="N45" s="95">
        <v>753400</v>
      </c>
      <c r="O45" s="95">
        <v>753400</v>
      </c>
      <c r="P45" s="69">
        <f t="shared" si="1"/>
        <v>0.66577273333669873</v>
      </c>
      <c r="Q45" s="70">
        <f t="shared" si="2"/>
        <v>1.0582134542106937E-2</v>
      </c>
      <c r="R45" s="111"/>
      <c r="S45" s="117"/>
    </row>
    <row r="46" spans="1:19" s="27" customFormat="1" ht="48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31</v>
      </c>
      <c r="G46" s="21"/>
      <c r="H46" s="15" t="s">
        <v>5</v>
      </c>
      <c r="I46" s="30" t="s">
        <v>184</v>
      </c>
      <c r="J46" s="17" t="s">
        <v>186</v>
      </c>
      <c r="K46" s="95">
        <v>58126905</v>
      </c>
      <c r="L46" s="95" t="s">
        <v>24</v>
      </c>
      <c r="M46" s="95" t="s">
        <v>24</v>
      </c>
      <c r="N46" s="95" t="s">
        <v>24</v>
      </c>
      <c r="O46" s="95" t="s">
        <v>24</v>
      </c>
      <c r="P46" s="69">
        <f t="shared" si="1"/>
        <v>0</v>
      </c>
      <c r="Q46" s="70">
        <f t="shared" si="2"/>
        <v>0</v>
      </c>
      <c r="R46" s="111"/>
      <c r="S46" s="117"/>
    </row>
    <row r="47" spans="1:19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59</v>
      </c>
      <c r="G47" s="21"/>
      <c r="H47" s="15" t="s">
        <v>5</v>
      </c>
      <c r="I47" s="30" t="s">
        <v>251</v>
      </c>
      <c r="J47" s="17" t="s">
        <v>248</v>
      </c>
      <c r="K47" s="95">
        <v>20500000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19" s="27" customFormat="1" ht="14.25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32</v>
      </c>
      <c r="G48" s="21"/>
      <c r="H48" s="15" t="s">
        <v>5</v>
      </c>
      <c r="I48" s="30" t="s">
        <v>252</v>
      </c>
      <c r="J48" s="17" t="s">
        <v>249</v>
      </c>
      <c r="K48" s="95">
        <v>10500000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f t="shared" si="1"/>
        <v>0</v>
      </c>
      <c r="Q48" s="70">
        <f t="shared" si="2"/>
        <v>0</v>
      </c>
      <c r="R48" s="111"/>
      <c r="S48" s="117"/>
    </row>
    <row r="49" spans="1:19" s="27" customFormat="1" ht="24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34</v>
      </c>
      <c r="G49" s="21"/>
      <c r="H49" s="15" t="s">
        <v>5</v>
      </c>
      <c r="I49" s="30" t="s">
        <v>253</v>
      </c>
      <c r="J49" s="17" t="s">
        <v>250</v>
      </c>
      <c r="K49" s="95">
        <v>9060000</v>
      </c>
      <c r="L49" s="95">
        <v>1272200</v>
      </c>
      <c r="M49" s="95">
        <v>1272200</v>
      </c>
      <c r="N49" s="95">
        <v>1272200</v>
      </c>
      <c r="O49" s="95">
        <v>1272200</v>
      </c>
      <c r="P49" s="69">
        <f t="shared" si="1"/>
        <v>0.14041942604856511</v>
      </c>
      <c r="Q49" s="70">
        <f t="shared" si="2"/>
        <v>0.14041942604856511</v>
      </c>
      <c r="R49" s="111"/>
      <c r="S49" s="117"/>
    </row>
    <row r="50" spans="1:19" s="27" customFormat="1" ht="36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58</v>
      </c>
      <c r="F50" s="15" t="s">
        <v>57</v>
      </c>
      <c r="G50" s="21"/>
      <c r="H50" s="15" t="s">
        <v>5</v>
      </c>
      <c r="I50" s="30" t="s">
        <v>187</v>
      </c>
      <c r="J50" s="17" t="s">
        <v>189</v>
      </c>
      <c r="K50" s="95">
        <v>19508000</v>
      </c>
      <c r="L50" s="95">
        <v>2666676</v>
      </c>
      <c r="M50" s="95">
        <v>2666676</v>
      </c>
      <c r="N50" s="95">
        <v>2666676</v>
      </c>
      <c r="O50" s="95">
        <v>2666676</v>
      </c>
      <c r="P50" s="69">
        <f t="shared" si="1"/>
        <v>0.13669653475497232</v>
      </c>
      <c r="Q50" s="70">
        <f t="shared" si="2"/>
        <v>0.13669653475497232</v>
      </c>
      <c r="R50" s="111"/>
      <c r="S50" s="117"/>
    </row>
    <row r="51" spans="1:19" s="25" customFormat="1" ht="24" x14ac:dyDescent="0.2">
      <c r="A51" s="12" t="s">
        <v>25</v>
      </c>
      <c r="B51" s="13" t="s">
        <v>54</v>
      </c>
      <c r="C51" s="13" t="s">
        <v>54</v>
      </c>
      <c r="D51" s="14" t="s">
        <v>27</v>
      </c>
      <c r="E51" s="14" t="s">
        <v>58</v>
      </c>
      <c r="F51" s="14" t="s">
        <v>33</v>
      </c>
      <c r="G51" s="14"/>
      <c r="H51" s="15" t="s">
        <v>5</v>
      </c>
      <c r="I51" s="30" t="s">
        <v>188</v>
      </c>
      <c r="J51" s="17" t="s">
        <v>190</v>
      </c>
      <c r="K51" s="95">
        <v>8933235</v>
      </c>
      <c r="L51" s="95">
        <v>5000000</v>
      </c>
      <c r="M51" s="95">
        <v>5000000</v>
      </c>
      <c r="N51" s="95" t="s">
        <v>24</v>
      </c>
      <c r="O51" s="95" t="s">
        <v>24</v>
      </c>
      <c r="P51" s="69">
        <f t="shared" si="1"/>
        <v>0.55970765349842466</v>
      </c>
      <c r="Q51" s="70">
        <f t="shared" si="2"/>
        <v>0</v>
      </c>
      <c r="R51" s="118"/>
      <c r="S51" s="117"/>
    </row>
    <row r="52" spans="1:19" s="25" customFormat="1" ht="14.25" x14ac:dyDescent="0.2">
      <c r="A52" s="18" t="s">
        <v>25</v>
      </c>
      <c r="B52" s="77" t="s">
        <v>54</v>
      </c>
      <c r="C52" s="77" t="s">
        <v>54</v>
      </c>
      <c r="D52" s="78" t="s">
        <v>54</v>
      </c>
      <c r="E52" s="21"/>
      <c r="F52" s="21"/>
      <c r="G52" s="21"/>
      <c r="H52" s="15" t="s">
        <v>5</v>
      </c>
      <c r="I52" s="29" t="s">
        <v>94</v>
      </c>
      <c r="J52" s="23" t="s">
        <v>95</v>
      </c>
      <c r="K52" s="94">
        <f>SUM(K53:K69)</f>
        <v>9205367694</v>
      </c>
      <c r="L52" s="94">
        <f>SUM(L53:L69)</f>
        <v>6024969486.9900007</v>
      </c>
      <c r="M52" s="94">
        <f>SUM(M53:M69)</f>
        <v>3966738059.9899998</v>
      </c>
      <c r="N52" s="94">
        <f>SUM(N53:N69)</f>
        <v>941145807.98000002</v>
      </c>
      <c r="O52" s="94">
        <f>SUM(O53:O69)</f>
        <v>937231764.98000002</v>
      </c>
      <c r="P52" s="69">
        <f t="shared" si="1"/>
        <v>0.43091576478531046</v>
      </c>
      <c r="Q52" s="70">
        <f t="shared" si="2"/>
        <v>0.10223880666857368</v>
      </c>
      <c r="R52" s="118"/>
      <c r="S52" s="117"/>
    </row>
    <row r="53" spans="1:19" s="25" customFormat="1" ht="14.25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59</v>
      </c>
      <c r="F53" s="85" t="s">
        <v>58</v>
      </c>
      <c r="G53" s="14"/>
      <c r="H53" s="15" t="s">
        <v>5</v>
      </c>
      <c r="I53" s="30" t="s">
        <v>191</v>
      </c>
      <c r="J53" s="17" t="s">
        <v>192</v>
      </c>
      <c r="K53" s="95">
        <v>236541615</v>
      </c>
      <c r="L53" s="106">
        <v>19986578.73</v>
      </c>
      <c r="M53" s="106">
        <v>19813579.73</v>
      </c>
      <c r="N53" s="106">
        <v>11367860.51</v>
      </c>
      <c r="O53" s="106">
        <v>11367860.51</v>
      </c>
      <c r="P53" s="69">
        <f t="shared" si="1"/>
        <v>8.376361060188077E-2</v>
      </c>
      <c r="Q53" s="70">
        <f t="shared" si="2"/>
        <v>4.8058606981270506E-2</v>
      </c>
      <c r="R53" s="118"/>
      <c r="S53" s="117"/>
    </row>
    <row r="54" spans="1:19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31</v>
      </c>
      <c r="G54" s="14"/>
      <c r="H54" s="15" t="s">
        <v>5</v>
      </c>
      <c r="I54" s="30" t="s">
        <v>193</v>
      </c>
      <c r="J54" s="17" t="s">
        <v>197</v>
      </c>
      <c r="K54" s="95">
        <v>166293974</v>
      </c>
      <c r="L54" s="95">
        <v>120426793.12</v>
      </c>
      <c r="M54" s="95">
        <v>56018491.119999997</v>
      </c>
      <c r="N54" s="95">
        <v>28011428.07</v>
      </c>
      <c r="O54" s="95">
        <v>28011428.07</v>
      </c>
      <c r="P54" s="69">
        <f t="shared" si="1"/>
        <v>0.33686422768392077</v>
      </c>
      <c r="Q54" s="70">
        <f t="shared" si="2"/>
        <v>0.16844523825018459</v>
      </c>
      <c r="R54" s="118"/>
      <c r="S54" s="117"/>
    </row>
    <row r="55" spans="1:19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58</v>
      </c>
      <c r="G55" s="14"/>
      <c r="H55" s="15" t="s">
        <v>5</v>
      </c>
      <c r="I55" s="30" t="s">
        <v>194</v>
      </c>
      <c r="J55" s="17" t="s">
        <v>198</v>
      </c>
      <c r="K55" s="95">
        <v>464484486</v>
      </c>
      <c r="L55" s="95">
        <v>110680000</v>
      </c>
      <c r="M55" s="95">
        <v>5307474</v>
      </c>
      <c r="N55" s="95">
        <v>5259874</v>
      </c>
      <c r="O55" s="95">
        <v>4542225</v>
      </c>
      <c r="P55" s="69">
        <f t="shared" si="1"/>
        <v>1.1426590467437055E-2</v>
      </c>
      <c r="Q55" s="70">
        <f t="shared" si="2"/>
        <v>1.1324111264288814E-2</v>
      </c>
      <c r="R55" s="118"/>
      <c r="S55" s="117"/>
    </row>
    <row r="56" spans="1:19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195</v>
      </c>
      <c r="J56" s="17" t="s">
        <v>199</v>
      </c>
      <c r="K56" s="95">
        <v>41521743</v>
      </c>
      <c r="L56" s="95">
        <v>28100000</v>
      </c>
      <c r="M56" s="95">
        <v>28100000</v>
      </c>
      <c r="N56" s="95">
        <v>100000</v>
      </c>
      <c r="O56" s="95">
        <v>100000</v>
      </c>
      <c r="P56" s="69">
        <f t="shared" si="1"/>
        <v>0.67675386363236245</v>
      </c>
      <c r="Q56" s="70">
        <f t="shared" si="2"/>
        <v>2.4083767389052047E-3</v>
      </c>
      <c r="R56" s="118"/>
      <c r="S56" s="117"/>
    </row>
    <row r="57" spans="1:19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196</v>
      </c>
      <c r="J57" s="17" t="s">
        <v>200</v>
      </c>
      <c r="K57" s="95">
        <v>353994451</v>
      </c>
      <c r="L57" s="95">
        <v>353994451</v>
      </c>
      <c r="M57" s="95">
        <v>353994451</v>
      </c>
      <c r="N57" s="95">
        <v>124285940</v>
      </c>
      <c r="O57" s="95">
        <v>124285940</v>
      </c>
      <c r="P57" s="69">
        <f t="shared" si="1"/>
        <v>1</v>
      </c>
      <c r="Q57" s="70">
        <f t="shared" si="2"/>
        <v>0.3510957294638497</v>
      </c>
      <c r="R57" s="118"/>
      <c r="S57" s="117"/>
    </row>
    <row r="58" spans="1:19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201</v>
      </c>
      <c r="J58" s="17" t="s">
        <v>203</v>
      </c>
      <c r="K58" s="95">
        <v>1243364201</v>
      </c>
      <c r="L58" s="95">
        <v>59048996</v>
      </c>
      <c r="M58" s="95">
        <v>5489635</v>
      </c>
      <c r="N58" s="95">
        <v>5489635</v>
      </c>
      <c r="O58" s="95">
        <v>5489635</v>
      </c>
      <c r="P58" s="69">
        <f t="shared" si="1"/>
        <v>4.4151464193555303E-3</v>
      </c>
      <c r="Q58" s="70">
        <f t="shared" si="2"/>
        <v>4.4151464193555303E-3</v>
      </c>
      <c r="R58" s="118"/>
      <c r="S58" s="117"/>
    </row>
    <row r="59" spans="1:19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202</v>
      </c>
      <c r="J59" s="17" t="s">
        <v>204</v>
      </c>
      <c r="K59" s="95">
        <v>497187910</v>
      </c>
      <c r="L59" s="95">
        <v>497187910</v>
      </c>
      <c r="M59" s="95">
        <v>497187910</v>
      </c>
      <c r="N59" s="95">
        <v>116116587</v>
      </c>
      <c r="O59" s="95">
        <v>116116587</v>
      </c>
      <c r="P59" s="69">
        <f t="shared" si="1"/>
        <v>1</v>
      </c>
      <c r="Q59" s="70">
        <f t="shared" si="2"/>
        <v>0.23354668258123976</v>
      </c>
      <c r="R59" s="118"/>
      <c r="S59" s="117"/>
    </row>
    <row r="60" spans="1:19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205</v>
      </c>
      <c r="J60" s="17" t="s">
        <v>210</v>
      </c>
      <c r="K60" s="95">
        <v>2154927461</v>
      </c>
      <c r="L60" s="95">
        <v>1760164321</v>
      </c>
      <c r="M60" s="95">
        <v>628438490</v>
      </c>
      <c r="N60" s="95">
        <v>287527376.54000002</v>
      </c>
      <c r="O60" s="95">
        <v>287527376.54000002</v>
      </c>
      <c r="P60" s="69">
        <f t="shared" si="1"/>
        <v>0.2916286053120189</v>
      </c>
      <c r="Q60" s="70">
        <f t="shared" si="2"/>
        <v>0.13342786787197569</v>
      </c>
      <c r="R60" s="118"/>
      <c r="S60" s="117"/>
    </row>
    <row r="61" spans="1:19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206</v>
      </c>
      <c r="J61" s="17" t="s">
        <v>211</v>
      </c>
      <c r="K61" s="95">
        <v>953575370</v>
      </c>
      <c r="L61" s="95">
        <v>918566024</v>
      </c>
      <c r="M61" s="95">
        <v>629889800</v>
      </c>
      <c r="N61" s="95">
        <v>190138872.69</v>
      </c>
      <c r="O61" s="95">
        <v>190138872.69</v>
      </c>
      <c r="P61" s="69">
        <f t="shared" si="1"/>
        <v>0.66055586146273892</v>
      </c>
      <c r="Q61" s="70">
        <f t="shared" si="2"/>
        <v>0.19939574644215066</v>
      </c>
      <c r="R61" s="118"/>
      <c r="S61" s="117"/>
    </row>
    <row r="62" spans="1:19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207</v>
      </c>
      <c r="J62" s="17" t="s">
        <v>212</v>
      </c>
      <c r="K62" s="95">
        <v>1136793106</v>
      </c>
      <c r="L62" s="95">
        <v>1071700000</v>
      </c>
      <c r="M62" s="95">
        <v>1061848224</v>
      </c>
      <c r="N62" s="95">
        <v>5377904</v>
      </c>
      <c r="O62" s="95">
        <v>5377904</v>
      </c>
      <c r="P62" s="69">
        <f t="shared" si="1"/>
        <v>0.93407341968873625</v>
      </c>
      <c r="Q62" s="70">
        <f t="shared" si="2"/>
        <v>4.7307676054819427E-3</v>
      </c>
      <c r="R62" s="118"/>
      <c r="S62" s="117"/>
    </row>
    <row r="63" spans="1:19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208</v>
      </c>
      <c r="J63" s="17" t="s">
        <v>213</v>
      </c>
      <c r="K63" s="95">
        <v>581246938</v>
      </c>
      <c r="L63" s="95">
        <v>471664413.13999999</v>
      </c>
      <c r="M63" s="95">
        <v>361963317.13999999</v>
      </c>
      <c r="N63" s="95">
        <v>79121621.090000004</v>
      </c>
      <c r="O63" s="95">
        <v>79121621.090000004</v>
      </c>
      <c r="P63" s="69">
        <f t="shared" si="1"/>
        <v>0.62273586917373147</v>
      </c>
      <c r="Q63" s="70">
        <f t="shared" si="2"/>
        <v>0.13612393617461088</v>
      </c>
      <c r="R63" s="118"/>
      <c r="S63" s="117"/>
    </row>
    <row r="64" spans="1:19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209</v>
      </c>
      <c r="J64" s="17" t="s">
        <v>214</v>
      </c>
      <c r="K64" s="95">
        <v>126922439</v>
      </c>
      <c r="L64" s="95">
        <v>118000000</v>
      </c>
      <c r="M64" s="95">
        <v>21073702</v>
      </c>
      <c r="N64" s="95">
        <v>3691385.08</v>
      </c>
      <c r="O64" s="95">
        <v>3691385.08</v>
      </c>
      <c r="P64" s="69">
        <f t="shared" si="1"/>
        <v>0.16603606238610022</v>
      </c>
      <c r="Q64" s="70">
        <f t="shared" si="2"/>
        <v>2.9083786201114525E-2</v>
      </c>
      <c r="R64" s="118"/>
      <c r="S64" s="117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215</v>
      </c>
      <c r="J65" s="17" t="s">
        <v>217</v>
      </c>
      <c r="K65" s="95">
        <v>435514000</v>
      </c>
      <c r="L65" s="95">
        <v>200000000</v>
      </c>
      <c r="M65" s="95">
        <v>198643000</v>
      </c>
      <c r="N65" s="95" t="s">
        <v>24</v>
      </c>
      <c r="O65" s="95" t="s">
        <v>24</v>
      </c>
      <c r="P65" s="69">
        <f t="shared" si="1"/>
        <v>0.4561116290176665</v>
      </c>
      <c r="Q65" s="70">
        <f t="shared" si="2"/>
        <v>0</v>
      </c>
      <c r="R65" s="118"/>
      <c r="S65" s="117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254</v>
      </c>
      <c r="J66" s="17" t="s">
        <v>255</v>
      </c>
      <c r="K66" s="95">
        <v>21000000</v>
      </c>
      <c r="L66" s="95" t="s">
        <v>24</v>
      </c>
      <c r="M66" s="95" t="s">
        <v>24</v>
      </c>
      <c r="N66" s="95" t="s">
        <v>24</v>
      </c>
      <c r="O66" s="95" t="s">
        <v>24</v>
      </c>
      <c r="P66" s="69">
        <f t="shared" si="1"/>
        <v>0</v>
      </c>
      <c r="Q66" s="70">
        <f t="shared" si="2"/>
        <v>0</v>
      </c>
      <c r="R66" s="118"/>
      <c r="S66" s="117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216</v>
      </c>
      <c r="J67" s="17" t="s">
        <v>218</v>
      </c>
      <c r="K67" s="95">
        <v>15450000</v>
      </c>
      <c r="L67" s="95">
        <v>15450000</v>
      </c>
      <c r="M67" s="95">
        <v>15450000</v>
      </c>
      <c r="N67" s="95">
        <v>1137338</v>
      </c>
      <c r="O67" s="95">
        <v>1137338</v>
      </c>
      <c r="P67" s="69">
        <f t="shared" si="1"/>
        <v>1</v>
      </c>
      <c r="Q67" s="70">
        <f t="shared" si="2"/>
        <v>7.3614110032362456E-2</v>
      </c>
      <c r="R67" s="118"/>
      <c r="S67" s="117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240</v>
      </c>
      <c r="J68" s="17" t="s">
        <v>241</v>
      </c>
      <c r="K68" s="95">
        <v>370000000</v>
      </c>
      <c r="L68" s="95" t="s">
        <v>24</v>
      </c>
      <c r="M68" s="95" t="s">
        <v>24</v>
      </c>
      <c r="N68" s="95" t="s">
        <v>24</v>
      </c>
      <c r="O68" s="95" t="s">
        <v>24</v>
      </c>
      <c r="P68" s="69">
        <f t="shared" si="1"/>
        <v>0</v>
      </c>
      <c r="Q68" s="70">
        <f t="shared" si="2"/>
        <v>0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95">
        <v>406550000</v>
      </c>
      <c r="L69" s="95">
        <v>280000000</v>
      </c>
      <c r="M69" s="95">
        <v>83519986</v>
      </c>
      <c r="N69" s="95">
        <v>83519986</v>
      </c>
      <c r="O69" s="95">
        <v>80323592</v>
      </c>
      <c r="P69" s="69">
        <f t="shared" si="1"/>
        <v>0.20543595129750339</v>
      </c>
      <c r="Q69" s="70">
        <f t="shared" si="2"/>
        <v>0.20543595129750339</v>
      </c>
      <c r="R69" s="118"/>
      <c r="S69" s="117"/>
    </row>
    <row r="70" spans="1:19" s="27" customFormat="1" ht="14.25" x14ac:dyDescent="0.2">
      <c r="A70" s="18" t="s">
        <v>25</v>
      </c>
      <c r="B70" s="77" t="s">
        <v>71</v>
      </c>
      <c r="C70" s="19"/>
      <c r="D70" s="21"/>
      <c r="E70" s="21"/>
      <c r="F70" s="21"/>
      <c r="G70" s="21"/>
      <c r="H70" s="20">
        <v>20</v>
      </c>
      <c r="I70" s="29" t="s">
        <v>171</v>
      </c>
      <c r="J70" s="23" t="s">
        <v>7</v>
      </c>
      <c r="K70" s="94">
        <f>K71+K73+K74+K76+K79</f>
        <v>510201724000</v>
      </c>
      <c r="L70" s="94">
        <f t="shared" ref="L70:O70" si="5">L71+L73+L74+L76+L79</f>
        <v>505899868327.92999</v>
      </c>
      <c r="M70" s="94">
        <f t="shared" si="5"/>
        <v>505837675250.92999</v>
      </c>
      <c r="N70" s="94">
        <f t="shared" si="5"/>
        <v>505828791994.92999</v>
      </c>
      <c r="O70" s="94">
        <f t="shared" si="5"/>
        <v>505828791994.92999</v>
      </c>
      <c r="P70" s="69">
        <f t="shared" si="1"/>
        <v>0.99144642492609447</v>
      </c>
      <c r="Q70" s="70">
        <f t="shared" si="2"/>
        <v>0.99142901366387781</v>
      </c>
      <c r="R70" s="111"/>
      <c r="S70" s="117"/>
    </row>
    <row r="71" spans="1:19" s="27" customFormat="1" ht="14.25" x14ac:dyDescent="0.2">
      <c r="A71" s="18" t="s">
        <v>25</v>
      </c>
      <c r="B71" s="77" t="s">
        <v>71</v>
      </c>
      <c r="C71" s="77" t="s">
        <v>71</v>
      </c>
      <c r="D71" s="77" t="s">
        <v>27</v>
      </c>
      <c r="E71" s="21"/>
      <c r="F71" s="21"/>
      <c r="G71" s="21"/>
      <c r="H71" s="20">
        <v>20</v>
      </c>
      <c r="I71" s="29" t="s">
        <v>263</v>
      </c>
      <c r="J71" s="23" t="s">
        <v>261</v>
      </c>
      <c r="K71" s="94">
        <f>K72</f>
        <v>9382884000</v>
      </c>
      <c r="L71" s="94">
        <f t="shared" ref="L71:O71" si="6">L72</f>
        <v>8340883559</v>
      </c>
      <c r="M71" s="94">
        <f t="shared" si="6"/>
        <v>8340883559</v>
      </c>
      <c r="N71" s="94">
        <f t="shared" si="6"/>
        <v>8340883559</v>
      </c>
      <c r="O71" s="94">
        <f t="shared" si="6"/>
        <v>8340883559</v>
      </c>
      <c r="P71" s="69">
        <f t="shared" si="1"/>
        <v>0.8889466776952587</v>
      </c>
      <c r="Q71" s="70">
        <f t="shared" si="2"/>
        <v>0.8889466776952587</v>
      </c>
      <c r="R71" s="111"/>
      <c r="S71" s="117"/>
    </row>
    <row r="72" spans="1:19" s="27" customFormat="1" ht="24" x14ac:dyDescent="0.2">
      <c r="A72" s="12" t="s">
        <v>25</v>
      </c>
      <c r="B72" s="83" t="s">
        <v>71</v>
      </c>
      <c r="C72" s="83" t="s">
        <v>71</v>
      </c>
      <c r="D72" s="83" t="s">
        <v>27</v>
      </c>
      <c r="E72" s="84" t="s">
        <v>54</v>
      </c>
      <c r="F72" s="15"/>
      <c r="G72" s="15"/>
      <c r="H72" s="14">
        <v>20</v>
      </c>
      <c r="I72" s="30" t="s">
        <v>264</v>
      </c>
      <c r="J72" s="17" t="s">
        <v>262</v>
      </c>
      <c r="K72" s="95">
        <v>9382884000</v>
      </c>
      <c r="L72" s="95">
        <v>8340883559</v>
      </c>
      <c r="M72" s="95">
        <v>8340883559</v>
      </c>
      <c r="N72" s="95">
        <v>8340883559</v>
      </c>
      <c r="O72" s="95"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36" x14ac:dyDescent="0.2">
      <c r="A73" s="18" t="s">
        <v>25</v>
      </c>
      <c r="B73" s="77" t="s">
        <v>71</v>
      </c>
      <c r="C73" s="77" t="s">
        <v>71</v>
      </c>
      <c r="D73" s="77" t="s">
        <v>27</v>
      </c>
      <c r="E73" s="21" t="s">
        <v>273</v>
      </c>
      <c r="F73" s="21"/>
      <c r="G73" s="21"/>
      <c r="H73" s="20">
        <v>20</v>
      </c>
      <c r="I73" s="29" t="s">
        <v>275</v>
      </c>
      <c r="J73" s="23" t="s">
        <v>274</v>
      </c>
      <c r="K73" s="94">
        <v>758000000</v>
      </c>
      <c r="L73" s="94">
        <v>0</v>
      </c>
      <c r="M73" s="94">
        <v>0</v>
      </c>
      <c r="N73" s="94">
        <v>0</v>
      </c>
      <c r="O73" s="94">
        <v>0</v>
      </c>
      <c r="P73" s="69">
        <f t="shared" si="1"/>
        <v>0</v>
      </c>
      <c r="Q73" s="70">
        <f t="shared" si="2"/>
        <v>0</v>
      </c>
      <c r="R73" s="111"/>
      <c r="S73" s="117"/>
    </row>
    <row r="74" spans="1:19" s="27" customFormat="1" ht="24" x14ac:dyDescent="0.2">
      <c r="A74" s="18" t="s">
        <v>25</v>
      </c>
      <c r="B74" s="77" t="s">
        <v>71</v>
      </c>
      <c r="C74" s="77" t="s">
        <v>71</v>
      </c>
      <c r="D74" s="78" t="s">
        <v>87</v>
      </c>
      <c r="E74" s="21"/>
      <c r="F74" s="21"/>
      <c r="G74" s="21"/>
      <c r="H74" s="20">
        <v>21</v>
      </c>
      <c r="I74" s="29" t="s">
        <v>100</v>
      </c>
      <c r="J74" s="23" t="s">
        <v>101</v>
      </c>
      <c r="K74" s="94">
        <f>SUM(K75)</f>
        <v>497273736000</v>
      </c>
      <c r="L74" s="94">
        <f t="shared" ref="L74:O74" si="7">SUM(L75)</f>
        <v>497273736000</v>
      </c>
      <c r="M74" s="94">
        <f t="shared" si="7"/>
        <v>497273736000</v>
      </c>
      <c r="N74" s="94">
        <f t="shared" si="7"/>
        <v>497273736000</v>
      </c>
      <c r="O74" s="94">
        <f t="shared" si="7"/>
        <v>497273736000</v>
      </c>
      <c r="P74" s="69">
        <f t="shared" si="1"/>
        <v>1</v>
      </c>
      <c r="Q74" s="70">
        <f t="shared" si="2"/>
        <v>1</v>
      </c>
      <c r="R74" s="111"/>
      <c r="S74" s="117"/>
    </row>
    <row r="75" spans="1:19" s="27" customFormat="1" ht="36" x14ac:dyDescent="0.2">
      <c r="A75" s="12" t="s">
        <v>25</v>
      </c>
      <c r="B75" s="83" t="s">
        <v>71</v>
      </c>
      <c r="C75" s="83" t="s">
        <v>71</v>
      </c>
      <c r="D75" s="84" t="s">
        <v>87</v>
      </c>
      <c r="E75" s="15" t="s">
        <v>102</v>
      </c>
      <c r="F75" s="21"/>
      <c r="G75" s="21"/>
      <c r="H75" s="31">
        <v>21</v>
      </c>
      <c r="I75" s="30" t="s">
        <v>103</v>
      </c>
      <c r="J75" s="17" t="s">
        <v>104</v>
      </c>
      <c r="K75" s="95">
        <v>497273736000</v>
      </c>
      <c r="L75" s="95">
        <v>497273736000</v>
      </c>
      <c r="M75" s="95">
        <v>497273736000</v>
      </c>
      <c r="N75" s="95">
        <v>497273736000</v>
      </c>
      <c r="O75" s="95">
        <v>497273736000</v>
      </c>
      <c r="P75" s="69">
        <f t="shared" ref="P75:P127" si="8">+M75/K75</f>
        <v>1</v>
      </c>
      <c r="Q75" s="70">
        <f t="shared" ref="Q75:Q127" si="9">+N75/K75</f>
        <v>1</v>
      </c>
      <c r="R75" s="111"/>
      <c r="S75" s="117"/>
    </row>
    <row r="76" spans="1:19" s="27" customFormat="1" ht="36" x14ac:dyDescent="0.2">
      <c r="A76" s="18" t="s">
        <v>25</v>
      </c>
      <c r="B76" s="77" t="s">
        <v>71</v>
      </c>
      <c r="C76" s="77" t="s">
        <v>87</v>
      </c>
      <c r="D76" s="78" t="s">
        <v>54</v>
      </c>
      <c r="E76" s="21" t="s">
        <v>105</v>
      </c>
      <c r="F76" s="21"/>
      <c r="G76" s="21"/>
      <c r="H76" s="20">
        <v>20</v>
      </c>
      <c r="I76" s="29" t="s">
        <v>106</v>
      </c>
      <c r="J76" s="23" t="s">
        <v>107</v>
      </c>
      <c r="K76" s="94">
        <f>SUM(K77:K78)</f>
        <v>99004000</v>
      </c>
      <c r="L76" s="94">
        <f t="shared" ref="L76:O76" si="10">SUM(L77:L78)</f>
        <v>79203200</v>
      </c>
      <c r="M76" s="94">
        <f t="shared" si="10"/>
        <v>19030983</v>
      </c>
      <c r="N76" s="94">
        <f t="shared" si="10"/>
        <v>10147727</v>
      </c>
      <c r="O76" s="94">
        <f t="shared" si="10"/>
        <v>10147727</v>
      </c>
      <c r="P76" s="69">
        <f t="shared" si="8"/>
        <v>0.19222438487333846</v>
      </c>
      <c r="Q76" s="70">
        <f t="shared" si="9"/>
        <v>0.10249815158983476</v>
      </c>
      <c r="R76" s="111"/>
      <c r="S76" s="117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35" t="s">
        <v>54</v>
      </c>
      <c r="E77" s="35" t="s">
        <v>108</v>
      </c>
      <c r="F77" s="35" t="s">
        <v>28</v>
      </c>
      <c r="G77" s="35"/>
      <c r="H77" s="31">
        <v>20</v>
      </c>
      <c r="I77" s="30" t="s">
        <v>109</v>
      </c>
      <c r="J77" s="36" t="s">
        <v>111</v>
      </c>
      <c r="K77" s="95">
        <v>45541840</v>
      </c>
      <c r="L77" s="95">
        <v>36433472</v>
      </c>
      <c r="M77" s="95">
        <v>10147727</v>
      </c>
      <c r="N77" s="95">
        <v>10147727</v>
      </c>
      <c r="O77" s="95">
        <v>10147727</v>
      </c>
      <c r="P77" s="69">
        <f t="shared" si="8"/>
        <v>0.22282206867355381</v>
      </c>
      <c r="Q77" s="70">
        <f t="shared" si="9"/>
        <v>0.22282206867355381</v>
      </c>
      <c r="R77" s="111"/>
      <c r="S77" s="117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57</v>
      </c>
      <c r="G78" s="35"/>
      <c r="H78" s="31">
        <v>20</v>
      </c>
      <c r="I78" s="30" t="s">
        <v>110</v>
      </c>
      <c r="J78" s="36" t="s">
        <v>112</v>
      </c>
      <c r="K78" s="95">
        <v>53462160</v>
      </c>
      <c r="L78" s="95">
        <v>42769728</v>
      </c>
      <c r="M78" s="95">
        <v>8883256</v>
      </c>
      <c r="N78" s="95" t="s">
        <v>24</v>
      </c>
      <c r="O78" s="95" t="s">
        <v>24</v>
      </c>
      <c r="P78" s="69">
        <f t="shared" si="8"/>
        <v>0.16615969126574759</v>
      </c>
      <c r="Q78" s="70">
        <f t="shared" si="9"/>
        <v>0</v>
      </c>
      <c r="R78" s="111"/>
      <c r="S78" s="117"/>
    </row>
    <row r="79" spans="1:19" s="25" customFormat="1" ht="14.25" x14ac:dyDescent="0.2">
      <c r="A79" s="39" t="s">
        <v>25</v>
      </c>
      <c r="B79" s="79" t="s">
        <v>71</v>
      </c>
      <c r="C79" s="20">
        <v>10</v>
      </c>
      <c r="D79" s="79"/>
      <c r="E79" s="32" t="s">
        <v>0</v>
      </c>
      <c r="F79" s="32"/>
      <c r="G79" s="32"/>
      <c r="H79" s="20">
        <v>20</v>
      </c>
      <c r="I79" s="29" t="s">
        <v>270</v>
      </c>
      <c r="J79" s="33" t="s">
        <v>271</v>
      </c>
      <c r="K79" s="94">
        <f>SUM(K80:K82)</f>
        <v>2688100000</v>
      </c>
      <c r="L79" s="94">
        <f t="shared" ref="L79:O79" si="11">SUM(L80:L82)</f>
        <v>206045568.93000001</v>
      </c>
      <c r="M79" s="94">
        <f t="shared" si="11"/>
        <v>204024708.93000001</v>
      </c>
      <c r="N79" s="94">
        <f t="shared" si="11"/>
        <v>204024708.93000001</v>
      </c>
      <c r="O79" s="94">
        <f t="shared" si="11"/>
        <v>204024708.93000001</v>
      </c>
      <c r="P79" s="69">
        <f t="shared" si="8"/>
        <v>7.5899225821212016E-2</v>
      </c>
      <c r="Q79" s="70">
        <f t="shared" si="9"/>
        <v>7.5899225821212016E-2</v>
      </c>
      <c r="R79" s="118"/>
      <c r="S79" s="119"/>
    </row>
    <row r="80" spans="1:19" s="25" customFormat="1" ht="14.25" x14ac:dyDescent="0.2">
      <c r="A80" s="34" t="s">
        <v>25</v>
      </c>
      <c r="B80" s="85" t="s">
        <v>71</v>
      </c>
      <c r="C80" s="14">
        <v>10</v>
      </c>
      <c r="D80" s="85" t="s">
        <v>28</v>
      </c>
      <c r="E80" s="32"/>
      <c r="F80" s="32"/>
      <c r="G80" s="32"/>
      <c r="H80" s="20">
        <v>20</v>
      </c>
      <c r="I80" s="30" t="s">
        <v>280</v>
      </c>
      <c r="J80" s="36" t="s">
        <v>277</v>
      </c>
      <c r="K80" s="95">
        <v>1075240000</v>
      </c>
      <c r="L80" s="95">
        <v>205267209.93000001</v>
      </c>
      <c r="M80" s="95">
        <v>204024708.93000001</v>
      </c>
      <c r="N80" s="95">
        <v>204024708.93000001</v>
      </c>
      <c r="O80" s="95">
        <v>204024708.93000001</v>
      </c>
      <c r="P80" s="108">
        <f t="shared" si="8"/>
        <v>0.18974806455303003</v>
      </c>
      <c r="Q80" s="109">
        <f t="shared" si="9"/>
        <v>0.18974806455303003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57</v>
      </c>
      <c r="E81" s="32"/>
      <c r="F81" s="32"/>
      <c r="G81" s="32"/>
      <c r="H81" s="20">
        <v>20</v>
      </c>
      <c r="I81" s="30" t="s">
        <v>281</v>
      </c>
      <c r="J81" s="36" t="s">
        <v>278</v>
      </c>
      <c r="K81" s="95">
        <v>537620000</v>
      </c>
      <c r="L81" s="95">
        <v>493354</v>
      </c>
      <c r="M81" s="95" t="s">
        <v>24</v>
      </c>
      <c r="N81" s="95" t="s">
        <v>24</v>
      </c>
      <c r="O81" s="95" t="s">
        <v>24</v>
      </c>
      <c r="P81" s="108">
        <f t="shared" si="8"/>
        <v>0</v>
      </c>
      <c r="Q81" s="109">
        <f t="shared" si="9"/>
        <v>0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31</v>
      </c>
      <c r="E82" s="32"/>
      <c r="F82" s="32"/>
      <c r="G82" s="32"/>
      <c r="H82" s="20">
        <v>20</v>
      </c>
      <c r="I82" s="30" t="s">
        <v>282</v>
      </c>
      <c r="J82" s="36" t="s">
        <v>279</v>
      </c>
      <c r="K82" s="95">
        <v>1075240000</v>
      </c>
      <c r="L82" s="95">
        <v>285005</v>
      </c>
      <c r="M82" s="95" t="s">
        <v>24</v>
      </c>
      <c r="N82" s="95" t="s">
        <v>24</v>
      </c>
      <c r="O82" s="95" t="s">
        <v>24</v>
      </c>
      <c r="P82" s="108">
        <f t="shared" si="8"/>
        <v>0</v>
      </c>
      <c r="Q82" s="109">
        <f t="shared" si="9"/>
        <v>0</v>
      </c>
      <c r="R82" s="118"/>
      <c r="S82" s="119"/>
    </row>
    <row r="83" spans="1:19" s="27" customFormat="1" ht="24" x14ac:dyDescent="0.2">
      <c r="A83" s="18" t="s">
        <v>25</v>
      </c>
      <c r="B83" s="19">
        <v>5</v>
      </c>
      <c r="C83" s="19"/>
      <c r="D83" s="32"/>
      <c r="E83" s="32"/>
      <c r="F83" s="32"/>
      <c r="G83" s="32"/>
      <c r="H83" s="31">
        <v>20</v>
      </c>
      <c r="I83" s="42" t="s">
        <v>20</v>
      </c>
      <c r="J83" s="33" t="s">
        <v>21</v>
      </c>
      <c r="K83" s="94">
        <f>+K86+K84</f>
        <v>51400000000</v>
      </c>
      <c r="L83" s="94">
        <f>+L86+L84</f>
        <v>26624396629.66</v>
      </c>
      <c r="M83" s="94">
        <f>+M86+M84</f>
        <v>18768709717.66</v>
      </c>
      <c r="N83" s="94">
        <f>+N86+N84</f>
        <v>4359044824.5599995</v>
      </c>
      <c r="O83" s="94">
        <f>+O86+O84</f>
        <v>3313406699.5599999</v>
      </c>
      <c r="P83" s="69">
        <f t="shared" si="8"/>
        <v>0.36514999450700386</v>
      </c>
      <c r="Q83" s="70">
        <f t="shared" si="9"/>
        <v>8.4806319543968861E-2</v>
      </c>
      <c r="R83" s="111"/>
      <c r="S83" s="117"/>
    </row>
    <row r="84" spans="1:19" s="27" customFormat="1" ht="14.25" x14ac:dyDescent="0.2">
      <c r="A84" s="39" t="s">
        <v>25</v>
      </c>
      <c r="B84" s="79" t="s">
        <v>114</v>
      </c>
      <c r="C84" s="77" t="s">
        <v>27</v>
      </c>
      <c r="D84" s="87">
        <v>1</v>
      </c>
      <c r="E84" s="87"/>
      <c r="F84" s="32"/>
      <c r="G84" s="32"/>
      <c r="H84" s="31">
        <v>20</v>
      </c>
      <c r="I84" s="42" t="s">
        <v>172</v>
      </c>
      <c r="J84" s="33" t="s">
        <v>173</v>
      </c>
      <c r="K84" s="94">
        <f>SUM(K85:K85)</f>
        <v>6042195469</v>
      </c>
      <c r="L84" s="94">
        <f>SUM(L85:L85)</f>
        <v>589647609</v>
      </c>
      <c r="M84" s="94">
        <f>SUM(M85:M85)</f>
        <v>583905360</v>
      </c>
      <c r="N84" s="94">
        <f>SUM(N85:N85)</f>
        <v>0</v>
      </c>
      <c r="O84" s="94">
        <f>SUM(O85:O85)</f>
        <v>0</v>
      </c>
      <c r="P84" s="69">
        <f t="shared" si="8"/>
        <v>9.6637946090254168E-2</v>
      </c>
      <c r="Q84" s="70">
        <f t="shared" si="9"/>
        <v>0</v>
      </c>
      <c r="R84" s="111"/>
      <c r="S84" s="117"/>
    </row>
    <row r="85" spans="1:19" s="27" customFormat="1" ht="24" x14ac:dyDescent="0.2">
      <c r="A85" s="34" t="s">
        <v>25</v>
      </c>
      <c r="B85" s="85" t="s">
        <v>114</v>
      </c>
      <c r="C85" s="83" t="s">
        <v>27</v>
      </c>
      <c r="D85" s="86" t="s">
        <v>54</v>
      </c>
      <c r="E85" s="86" t="s">
        <v>34</v>
      </c>
      <c r="F85" s="35" t="s">
        <v>33</v>
      </c>
      <c r="G85" s="35"/>
      <c r="H85" s="37">
        <v>20</v>
      </c>
      <c r="I85" s="41" t="s">
        <v>219</v>
      </c>
      <c r="J85" s="17" t="s">
        <v>190</v>
      </c>
      <c r="K85" s="95">
        <v>6042195469</v>
      </c>
      <c r="L85" s="95">
        <v>589647609</v>
      </c>
      <c r="M85" s="95">
        <v>583905360</v>
      </c>
      <c r="N85" s="95" t="s">
        <v>24</v>
      </c>
      <c r="O85" s="95" t="s">
        <v>24</v>
      </c>
      <c r="P85" s="69">
        <f t="shared" si="8"/>
        <v>9.6637946090254168E-2</v>
      </c>
      <c r="Q85" s="70">
        <f t="shared" si="9"/>
        <v>0</v>
      </c>
      <c r="R85" s="111"/>
      <c r="S85" s="117"/>
    </row>
    <row r="86" spans="1:19" s="27" customFormat="1" ht="14.25" x14ac:dyDescent="0.2">
      <c r="A86" s="39" t="s">
        <v>25</v>
      </c>
      <c r="B86" s="79" t="s">
        <v>114</v>
      </c>
      <c r="C86" s="77" t="s">
        <v>27</v>
      </c>
      <c r="D86" s="87" t="s">
        <v>54</v>
      </c>
      <c r="E86" s="87"/>
      <c r="F86" s="32"/>
      <c r="G86" s="32"/>
      <c r="H86" s="31">
        <v>20</v>
      </c>
      <c r="I86" s="42" t="s">
        <v>116</v>
      </c>
      <c r="J86" s="33" t="s">
        <v>117</v>
      </c>
      <c r="K86" s="94">
        <f>SUM(K87:K93)</f>
        <v>45357804531</v>
      </c>
      <c r="L86" s="94">
        <f>SUM(L87:L93)</f>
        <v>26034749020.66</v>
      </c>
      <c r="M86" s="94">
        <f>SUM(M87:M93)</f>
        <v>18184804357.66</v>
      </c>
      <c r="N86" s="94">
        <f>SUM(N87:N93)</f>
        <v>4359044824.5599995</v>
      </c>
      <c r="O86" s="94">
        <f>SUM(O87:O93)</f>
        <v>3313406699.5599999</v>
      </c>
      <c r="P86" s="69">
        <f t="shared" si="8"/>
        <v>0.40091897184378739</v>
      </c>
      <c r="Q86" s="70">
        <f t="shared" si="9"/>
        <v>9.6103523299519281E-2</v>
      </c>
      <c r="R86" s="111"/>
      <c r="S86" s="117"/>
    </row>
    <row r="87" spans="1:19" s="27" customFormat="1" ht="14.25" x14ac:dyDescent="0.2">
      <c r="A87" s="39" t="s">
        <v>25</v>
      </c>
      <c r="B87" s="85" t="s">
        <v>114</v>
      </c>
      <c r="C87" s="83" t="s">
        <v>27</v>
      </c>
      <c r="D87" s="86" t="s">
        <v>54</v>
      </c>
      <c r="E87" s="86" t="s">
        <v>59</v>
      </c>
      <c r="F87" s="86" t="s">
        <v>58</v>
      </c>
      <c r="G87" s="32"/>
      <c r="H87" s="37">
        <v>20</v>
      </c>
      <c r="I87" s="41" t="s">
        <v>257</v>
      </c>
      <c r="J87" s="36" t="s">
        <v>192</v>
      </c>
      <c r="K87" s="95">
        <v>1200000000</v>
      </c>
      <c r="L87" s="95" t="s">
        <v>24</v>
      </c>
      <c r="M87" s="95" t="s">
        <v>24</v>
      </c>
      <c r="N87" s="95" t="s">
        <v>24</v>
      </c>
      <c r="O87" s="95" t="s">
        <v>24</v>
      </c>
      <c r="P87" s="108">
        <f t="shared" si="8"/>
        <v>0</v>
      </c>
      <c r="Q87" s="109">
        <f t="shared" si="9"/>
        <v>0</v>
      </c>
      <c r="R87" s="111"/>
      <c r="S87" s="117"/>
    </row>
    <row r="88" spans="1:19" s="27" customFormat="1" ht="24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32</v>
      </c>
      <c r="F88" s="86" t="s">
        <v>58</v>
      </c>
      <c r="G88" s="32"/>
      <c r="H88" s="37">
        <v>20</v>
      </c>
      <c r="I88" s="41" t="s">
        <v>256</v>
      </c>
      <c r="J88" s="36" t="s">
        <v>198</v>
      </c>
      <c r="K88" s="95">
        <v>1030000000</v>
      </c>
      <c r="L88" s="95" t="s">
        <v>24</v>
      </c>
      <c r="M88" s="95" t="s">
        <v>24</v>
      </c>
      <c r="N88" s="95" t="s">
        <v>24</v>
      </c>
      <c r="O88" s="95" t="s">
        <v>24</v>
      </c>
      <c r="P88" s="108">
        <f t="shared" si="8"/>
        <v>0</v>
      </c>
      <c r="Q88" s="109">
        <f t="shared" si="9"/>
        <v>0</v>
      </c>
      <c r="R88" s="111"/>
      <c r="S88" s="117"/>
    </row>
    <row r="89" spans="1:19" s="27" customFormat="1" ht="14.25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34</v>
      </c>
      <c r="F89" s="35" t="s">
        <v>57</v>
      </c>
      <c r="G89" s="32"/>
      <c r="H89" s="37">
        <v>20</v>
      </c>
      <c r="I89" s="41" t="s">
        <v>220</v>
      </c>
      <c r="J89" s="36" t="s">
        <v>210</v>
      </c>
      <c r="K89" s="95">
        <v>5891248343</v>
      </c>
      <c r="L89" s="95">
        <v>4221852118</v>
      </c>
      <c r="M89" s="95">
        <v>3149382081</v>
      </c>
      <c r="N89" s="95">
        <v>755604449.59000003</v>
      </c>
      <c r="O89" s="95">
        <v>755604449.59000003</v>
      </c>
      <c r="P89" s="108">
        <f t="shared" si="8"/>
        <v>0.5345865422125865</v>
      </c>
      <c r="Q89" s="109">
        <f t="shared" si="9"/>
        <v>0.12825880112282342</v>
      </c>
      <c r="R89" s="111"/>
      <c r="S89" s="117"/>
    </row>
    <row r="90" spans="1:19" s="27" customFormat="1" ht="24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31</v>
      </c>
      <c r="G90" s="32"/>
      <c r="H90" s="37">
        <v>20</v>
      </c>
      <c r="I90" s="41" t="s">
        <v>221</v>
      </c>
      <c r="J90" s="36" t="s">
        <v>211</v>
      </c>
      <c r="K90" s="95">
        <v>35516622087</v>
      </c>
      <c r="L90" s="95">
        <v>21642019193</v>
      </c>
      <c r="M90" s="95">
        <v>14864544567</v>
      </c>
      <c r="N90" s="95">
        <v>3562634964.9699998</v>
      </c>
      <c r="O90" s="95">
        <v>2535168139.9699998</v>
      </c>
      <c r="P90" s="108">
        <f t="shared" si="8"/>
        <v>0.41852360088153784</v>
      </c>
      <c r="Q90" s="109">
        <f t="shared" si="9"/>
        <v>0.10030894706830851</v>
      </c>
      <c r="R90" s="111"/>
      <c r="S90" s="117"/>
    </row>
    <row r="91" spans="1:19" s="27" customFormat="1" ht="48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58</v>
      </c>
      <c r="G91" s="32"/>
      <c r="H91" s="37">
        <v>20</v>
      </c>
      <c r="I91" s="41" t="s">
        <v>222</v>
      </c>
      <c r="J91" s="36" t="s">
        <v>212</v>
      </c>
      <c r="K91" s="95">
        <v>1370800000</v>
      </c>
      <c r="L91" s="95">
        <v>151837709.66</v>
      </c>
      <c r="M91" s="95">
        <v>151837709.66</v>
      </c>
      <c r="N91" s="95">
        <v>40805410</v>
      </c>
      <c r="O91" s="95">
        <v>22634110</v>
      </c>
      <c r="P91" s="108">
        <f t="shared" si="8"/>
        <v>0.11076576426903997</v>
      </c>
      <c r="Q91" s="109">
        <f t="shared" si="9"/>
        <v>2.9767588269623578E-2</v>
      </c>
      <c r="R91" s="111"/>
      <c r="S91" s="117"/>
    </row>
    <row r="92" spans="1:19" s="27" customFormat="1" ht="14.25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59</v>
      </c>
      <c r="G92" s="32"/>
      <c r="H92" s="37">
        <v>20</v>
      </c>
      <c r="I92" s="41" t="s">
        <v>223</v>
      </c>
      <c r="J92" s="36" t="s">
        <v>213</v>
      </c>
      <c r="K92" s="95">
        <v>87699501</v>
      </c>
      <c r="L92" s="95" t="s">
        <v>24</v>
      </c>
      <c r="M92" s="95" t="s">
        <v>24</v>
      </c>
      <c r="N92" s="95" t="s">
        <v>24</v>
      </c>
      <c r="O92" s="95" t="s">
        <v>24</v>
      </c>
      <c r="P92" s="108">
        <f t="shared" si="8"/>
        <v>0</v>
      </c>
      <c r="Q92" s="109">
        <f t="shared" si="9"/>
        <v>0</v>
      </c>
      <c r="R92" s="111"/>
      <c r="S92" s="117"/>
    </row>
    <row r="93" spans="1:19" s="27" customFormat="1" ht="48" x14ac:dyDescent="0.2">
      <c r="A93" s="34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33</v>
      </c>
      <c r="G93" s="35"/>
      <c r="H93" s="37">
        <v>20</v>
      </c>
      <c r="I93" s="41" t="s">
        <v>224</v>
      </c>
      <c r="J93" s="36" t="s">
        <v>214</v>
      </c>
      <c r="K93" s="95">
        <v>261434600</v>
      </c>
      <c r="L93" s="95">
        <v>19040000</v>
      </c>
      <c r="M93" s="95">
        <v>19040000</v>
      </c>
      <c r="N93" s="95" t="s">
        <v>24</v>
      </c>
      <c r="O93" s="95" t="s">
        <v>24</v>
      </c>
      <c r="P93" s="108">
        <f t="shared" si="8"/>
        <v>7.2828921650003486E-2</v>
      </c>
      <c r="Q93" s="109">
        <f t="shared" si="9"/>
        <v>0</v>
      </c>
      <c r="R93" s="111"/>
      <c r="S93" s="117"/>
    </row>
    <row r="94" spans="1:19" s="27" customFormat="1" ht="24" x14ac:dyDescent="0.2">
      <c r="A94" s="39" t="s">
        <v>25</v>
      </c>
      <c r="B94" s="79" t="s">
        <v>115</v>
      </c>
      <c r="C94" s="77"/>
      <c r="D94" s="87"/>
      <c r="E94" s="87"/>
      <c r="F94" s="32"/>
      <c r="G94" s="32"/>
      <c r="H94" s="37">
        <v>20</v>
      </c>
      <c r="I94" s="42" t="s">
        <v>118</v>
      </c>
      <c r="J94" s="33" t="s">
        <v>119</v>
      </c>
      <c r="K94" s="94">
        <f>K95+K100</f>
        <v>3503069000</v>
      </c>
      <c r="L94" s="94">
        <f t="shared" ref="L94:O94" si="12">L95+L100</f>
        <v>342147000</v>
      </c>
      <c r="M94" s="94">
        <f t="shared" si="12"/>
        <v>342147000</v>
      </c>
      <c r="N94" s="94">
        <f t="shared" si="12"/>
        <v>341683500</v>
      </c>
      <c r="O94" s="94">
        <f t="shared" si="12"/>
        <v>1807000</v>
      </c>
      <c r="P94" s="69">
        <f t="shared" si="8"/>
        <v>9.7670642513750086E-2</v>
      </c>
      <c r="Q94" s="70">
        <f t="shared" si="9"/>
        <v>9.7538329961528017E-2</v>
      </c>
      <c r="R94" s="111"/>
      <c r="S94" s="117"/>
    </row>
    <row r="95" spans="1:19" s="27" customFormat="1" ht="14.25" x14ac:dyDescent="0.2">
      <c r="A95" s="34" t="s">
        <v>25</v>
      </c>
      <c r="B95" s="79" t="s">
        <v>115</v>
      </c>
      <c r="C95" s="77" t="s">
        <v>27</v>
      </c>
      <c r="D95" s="87" t="s">
        <v>54</v>
      </c>
      <c r="E95" s="87"/>
      <c r="F95" s="32"/>
      <c r="G95" s="32"/>
      <c r="H95" s="37">
        <v>20</v>
      </c>
      <c r="I95" s="42" t="s">
        <v>120</v>
      </c>
      <c r="J95" s="33" t="s">
        <v>121</v>
      </c>
      <c r="K95" s="94">
        <f>SUM(K96:K99)</f>
        <v>354000000</v>
      </c>
      <c r="L95" s="94">
        <f t="shared" ref="L95:O95" si="13">SUM(L96:L99)</f>
        <v>342147000</v>
      </c>
      <c r="M95" s="94">
        <f t="shared" si="13"/>
        <v>342147000</v>
      </c>
      <c r="N95" s="94">
        <f t="shared" si="13"/>
        <v>341683500</v>
      </c>
      <c r="O95" s="94">
        <f t="shared" si="13"/>
        <v>1807000</v>
      </c>
      <c r="P95" s="69">
        <f t="shared" si="8"/>
        <v>0.96651694915254238</v>
      </c>
      <c r="Q95" s="70">
        <f t="shared" si="9"/>
        <v>0.96520762711864405</v>
      </c>
      <c r="R95" s="111"/>
      <c r="S95" s="117"/>
    </row>
    <row r="96" spans="1:19" s="27" customFormat="1" ht="24" x14ac:dyDescent="0.2">
      <c r="A96" s="34" t="s">
        <v>25</v>
      </c>
      <c r="B96" s="85" t="s">
        <v>115</v>
      </c>
      <c r="C96" s="83" t="s">
        <v>27</v>
      </c>
      <c r="D96" s="86" t="s">
        <v>54</v>
      </c>
      <c r="E96" s="86" t="s">
        <v>28</v>
      </c>
      <c r="F96" s="35"/>
      <c r="G96" s="35"/>
      <c r="H96" s="37">
        <v>20</v>
      </c>
      <c r="I96" s="41" t="s">
        <v>122</v>
      </c>
      <c r="J96" s="36" t="s">
        <v>126</v>
      </c>
      <c r="K96" s="95">
        <v>339876500</v>
      </c>
      <c r="L96" s="95">
        <v>339876500</v>
      </c>
      <c r="M96" s="95">
        <v>339876500</v>
      </c>
      <c r="N96" s="95">
        <v>339876500</v>
      </c>
      <c r="O96" s="95" t="s">
        <v>24</v>
      </c>
      <c r="P96" s="69">
        <f t="shared" si="8"/>
        <v>1</v>
      </c>
      <c r="Q96" s="70">
        <f t="shared" si="9"/>
        <v>1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31</v>
      </c>
      <c r="F97" s="35"/>
      <c r="G97" s="35"/>
      <c r="H97" s="37">
        <v>20</v>
      </c>
      <c r="I97" s="41" t="s">
        <v>123</v>
      </c>
      <c r="J97" s="36" t="s">
        <v>127</v>
      </c>
      <c r="K97" s="95">
        <v>10000000</v>
      </c>
      <c r="L97" s="95">
        <v>1807000</v>
      </c>
      <c r="M97" s="95">
        <v>1807000</v>
      </c>
      <c r="N97" s="95">
        <v>1807000</v>
      </c>
      <c r="O97" s="95">
        <v>1807000</v>
      </c>
      <c r="P97" s="69">
        <f t="shared" si="8"/>
        <v>0.1807</v>
      </c>
      <c r="Q97" s="70">
        <f t="shared" si="9"/>
        <v>0.1807</v>
      </c>
      <c r="R97" s="111"/>
      <c r="S97" s="117"/>
    </row>
    <row r="98" spans="1:19" s="27" customFormat="1" ht="14.25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59</v>
      </c>
      <c r="F98" s="35"/>
      <c r="G98" s="35"/>
      <c r="H98" s="37">
        <v>20</v>
      </c>
      <c r="I98" s="41" t="s">
        <v>124</v>
      </c>
      <c r="J98" s="36" t="s">
        <v>128</v>
      </c>
      <c r="K98" s="95">
        <v>3660000</v>
      </c>
      <c r="L98" s="95" t="s">
        <v>24</v>
      </c>
      <c r="M98" s="95" t="s">
        <v>24</v>
      </c>
      <c r="N98" s="95" t="s">
        <v>24</v>
      </c>
      <c r="O98" s="95" t="s">
        <v>24</v>
      </c>
      <c r="P98" s="69">
        <f t="shared" si="8"/>
        <v>0</v>
      </c>
      <c r="Q98" s="70">
        <f t="shared" si="9"/>
        <v>0</v>
      </c>
      <c r="R98" s="111"/>
      <c r="S98" s="117"/>
    </row>
    <row r="99" spans="1:19" s="27" customFormat="1" ht="24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32</v>
      </c>
      <c r="F99" s="35"/>
      <c r="G99" s="35"/>
      <c r="H99" s="37">
        <v>20</v>
      </c>
      <c r="I99" s="41" t="s">
        <v>125</v>
      </c>
      <c r="J99" s="36" t="s">
        <v>129</v>
      </c>
      <c r="K99" s="95">
        <v>463500</v>
      </c>
      <c r="L99" s="95">
        <v>463500</v>
      </c>
      <c r="M99" s="95">
        <v>463500</v>
      </c>
      <c r="N99" s="95" t="s">
        <v>24</v>
      </c>
      <c r="O99" s="95" t="s">
        <v>24</v>
      </c>
      <c r="P99" s="69">
        <f t="shared" si="8"/>
        <v>1</v>
      </c>
      <c r="Q99" s="70">
        <f t="shared" si="9"/>
        <v>0</v>
      </c>
      <c r="R99" s="111"/>
      <c r="S99" s="117"/>
    </row>
    <row r="100" spans="1:19" s="27" customFormat="1" ht="14.25" x14ac:dyDescent="0.2">
      <c r="A100" s="39" t="s">
        <v>25</v>
      </c>
      <c r="B100" s="79" t="s">
        <v>115</v>
      </c>
      <c r="C100" s="77" t="s">
        <v>27</v>
      </c>
      <c r="D100" s="87" t="s">
        <v>87</v>
      </c>
      <c r="E100" s="87"/>
      <c r="F100" s="32"/>
      <c r="G100" s="32"/>
      <c r="H100" s="37">
        <v>20</v>
      </c>
      <c r="I100" s="42" t="s">
        <v>130</v>
      </c>
      <c r="J100" s="33" t="s">
        <v>132</v>
      </c>
      <c r="K100" s="94">
        <f>SUM(K101)</f>
        <v>3149069000</v>
      </c>
      <c r="L100" s="94">
        <f t="shared" ref="L100:O100" si="14">SUM(L101)</f>
        <v>0</v>
      </c>
      <c r="M100" s="94">
        <f t="shared" si="14"/>
        <v>0</v>
      </c>
      <c r="N100" s="94">
        <f t="shared" si="14"/>
        <v>0</v>
      </c>
      <c r="O100" s="94">
        <f t="shared" si="14"/>
        <v>0</v>
      </c>
      <c r="P100" s="69">
        <f t="shared" si="8"/>
        <v>0</v>
      </c>
      <c r="Q100" s="70">
        <f t="shared" si="9"/>
        <v>0</v>
      </c>
      <c r="R100" s="111"/>
      <c r="S100" s="117"/>
    </row>
    <row r="101" spans="1:19" s="25" customFormat="1" thickBot="1" x14ac:dyDescent="0.25">
      <c r="A101" s="140" t="s">
        <v>25</v>
      </c>
      <c r="B101" s="141" t="s">
        <v>115</v>
      </c>
      <c r="C101" s="142" t="s">
        <v>27</v>
      </c>
      <c r="D101" s="143" t="s">
        <v>87</v>
      </c>
      <c r="E101" s="143" t="s">
        <v>28</v>
      </c>
      <c r="F101" s="144"/>
      <c r="G101" s="144"/>
      <c r="H101" s="145">
        <v>20</v>
      </c>
      <c r="I101" s="146" t="s">
        <v>131</v>
      </c>
      <c r="J101" s="147" t="s">
        <v>133</v>
      </c>
      <c r="K101" s="148">
        <v>3149069000</v>
      </c>
      <c r="L101" s="148" t="s">
        <v>24</v>
      </c>
      <c r="M101" s="148" t="s">
        <v>24</v>
      </c>
      <c r="N101" s="148" t="s">
        <v>24</v>
      </c>
      <c r="O101" s="148" t="s">
        <v>24</v>
      </c>
      <c r="P101" s="149">
        <f t="shared" si="8"/>
        <v>0</v>
      </c>
      <c r="Q101" s="150">
        <f t="shared" si="9"/>
        <v>0</v>
      </c>
      <c r="R101" s="111"/>
      <c r="S101" s="119"/>
    </row>
    <row r="102" spans="1:19" s="25" customFormat="1" thickBot="1" x14ac:dyDescent="0.25">
      <c r="A102" s="169" t="s">
        <v>272</v>
      </c>
      <c r="B102" s="170"/>
      <c r="C102" s="170"/>
      <c r="D102" s="170"/>
      <c r="E102" s="170"/>
      <c r="F102" s="170"/>
      <c r="G102" s="170"/>
      <c r="H102" s="170">
        <v>20</v>
      </c>
      <c r="I102" s="170"/>
      <c r="J102" s="170" t="s">
        <v>266</v>
      </c>
      <c r="K102" s="92">
        <f>K103</f>
        <v>1112621225</v>
      </c>
      <c r="L102" s="92" t="str">
        <f t="shared" ref="L102:O103" si="15">L103</f>
        <v>0,00</v>
      </c>
      <c r="M102" s="92" t="str">
        <f t="shared" si="15"/>
        <v>0,00</v>
      </c>
      <c r="N102" s="92" t="str">
        <f t="shared" si="15"/>
        <v>0,00</v>
      </c>
      <c r="O102" s="92" t="str">
        <f t="shared" si="15"/>
        <v>0,00</v>
      </c>
      <c r="P102" s="65">
        <f t="shared" si="8"/>
        <v>0</v>
      </c>
      <c r="Q102" s="66">
        <f t="shared" si="9"/>
        <v>0</v>
      </c>
      <c r="R102" s="111"/>
      <c r="S102" s="119"/>
    </row>
    <row r="103" spans="1:19" s="25" customFormat="1" ht="14.25" x14ac:dyDescent="0.2">
      <c r="A103" s="39" t="s">
        <v>265</v>
      </c>
      <c r="B103" s="79">
        <v>10</v>
      </c>
      <c r="C103" s="77" t="s">
        <v>87</v>
      </c>
      <c r="D103" s="87"/>
      <c r="E103" s="87"/>
      <c r="F103" s="32"/>
      <c r="G103" s="32"/>
      <c r="H103" s="31">
        <v>20</v>
      </c>
      <c r="I103" s="42"/>
      <c r="J103" s="33" t="s">
        <v>267</v>
      </c>
      <c r="K103" s="94">
        <f>K104</f>
        <v>1112621225</v>
      </c>
      <c r="L103" s="94" t="str">
        <f t="shared" si="15"/>
        <v>0,00</v>
      </c>
      <c r="M103" s="94" t="str">
        <f t="shared" si="15"/>
        <v>0,00</v>
      </c>
      <c r="N103" s="94" t="str">
        <f t="shared" si="15"/>
        <v>0,00</v>
      </c>
      <c r="O103" s="94" t="str">
        <f t="shared" si="15"/>
        <v>0,00</v>
      </c>
      <c r="P103" s="69">
        <f t="shared" si="8"/>
        <v>0</v>
      </c>
      <c r="Q103" s="70">
        <f t="shared" si="9"/>
        <v>0</v>
      </c>
      <c r="R103" s="111"/>
      <c r="S103" s="119"/>
    </row>
    <row r="104" spans="1:19" s="25" customFormat="1" ht="24.75" thickBot="1" x14ac:dyDescent="0.25">
      <c r="A104" s="129" t="s">
        <v>265</v>
      </c>
      <c r="B104" s="130">
        <v>10</v>
      </c>
      <c r="C104" s="131" t="s">
        <v>87</v>
      </c>
      <c r="D104" s="132" t="s">
        <v>27</v>
      </c>
      <c r="E104" s="132"/>
      <c r="F104" s="133"/>
      <c r="G104" s="133"/>
      <c r="H104" s="139">
        <v>20</v>
      </c>
      <c r="I104" s="134"/>
      <c r="J104" s="135" t="s">
        <v>268</v>
      </c>
      <c r="K104" s="136">
        <v>1112621225</v>
      </c>
      <c r="L104" s="136" t="s">
        <v>24</v>
      </c>
      <c r="M104" s="136" t="s">
        <v>24</v>
      </c>
      <c r="N104" s="136" t="s">
        <v>24</v>
      </c>
      <c r="O104" s="136" t="s">
        <v>24</v>
      </c>
      <c r="P104" s="137">
        <f t="shared" si="8"/>
        <v>0</v>
      </c>
      <c r="Q104" s="138">
        <f t="shared" si="9"/>
        <v>0</v>
      </c>
      <c r="R104" s="111"/>
      <c r="S104" s="119"/>
    </row>
    <row r="105" spans="1:19" s="44" customFormat="1" thickBot="1" x14ac:dyDescent="0.25">
      <c r="A105" s="171" t="s">
        <v>22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92">
        <f>K106+K109+K115+K118+K119+K123</f>
        <v>311103640842</v>
      </c>
      <c r="L105" s="92">
        <f t="shared" ref="L105:O105" si="16">L106+L109+L115+L118+L119+L123</f>
        <v>220652982745</v>
      </c>
      <c r="M105" s="92">
        <f t="shared" si="16"/>
        <v>155352118572.60001</v>
      </c>
      <c r="N105" s="92">
        <f t="shared" si="16"/>
        <v>69470890358.940002</v>
      </c>
      <c r="O105" s="92">
        <f t="shared" si="16"/>
        <v>67881418464.940002</v>
      </c>
      <c r="P105" s="65">
        <f t="shared" si="8"/>
        <v>0.49935808578819746</v>
      </c>
      <c r="Q105" s="66">
        <f t="shared" si="9"/>
        <v>0.22330465233681446</v>
      </c>
      <c r="R105" s="122"/>
      <c r="S105" s="123"/>
    </row>
    <row r="106" spans="1:19" s="43" customFormat="1" ht="48" x14ac:dyDescent="0.25">
      <c r="A106" s="18" t="s">
        <v>8</v>
      </c>
      <c r="B106" s="18">
        <v>2103</v>
      </c>
      <c r="C106" s="20">
        <v>1900</v>
      </c>
      <c r="D106" s="19">
        <v>4</v>
      </c>
      <c r="E106" s="32"/>
      <c r="F106" s="32"/>
      <c r="G106" s="32"/>
      <c r="H106" s="31">
        <v>20</v>
      </c>
      <c r="I106" s="40" t="s">
        <v>134</v>
      </c>
      <c r="J106" s="33" t="s">
        <v>135</v>
      </c>
      <c r="K106" s="94">
        <f>SUM(K107:K108)</f>
        <v>8952512104</v>
      </c>
      <c r="L106" s="94">
        <f>SUM(L107:L108)</f>
        <v>4791334544</v>
      </c>
      <c r="M106" s="94">
        <f t="shared" ref="M106:O106" si="17">SUM(M107:M108)</f>
        <v>4412896180.6000004</v>
      </c>
      <c r="N106" s="94">
        <f t="shared" si="17"/>
        <v>184093361.89999998</v>
      </c>
      <c r="O106" s="94">
        <f t="shared" si="17"/>
        <v>184093361.89999998</v>
      </c>
      <c r="P106" s="69">
        <f t="shared" si="8"/>
        <v>0.49292267123864703</v>
      </c>
      <c r="Q106" s="70">
        <f t="shared" si="9"/>
        <v>2.0563318961361324E-2</v>
      </c>
      <c r="R106" s="125"/>
      <c r="S106" s="126"/>
    </row>
    <row r="107" spans="1:19" s="43" customFormat="1" ht="72" x14ac:dyDescent="0.25">
      <c r="A107" s="12" t="s">
        <v>8</v>
      </c>
      <c r="B107" s="14" t="s">
        <v>136</v>
      </c>
      <c r="C107" s="13" t="s">
        <v>137</v>
      </c>
      <c r="D107" s="35" t="s">
        <v>138</v>
      </c>
      <c r="E107" s="35" t="s">
        <v>139</v>
      </c>
      <c r="F107" s="35">
        <v>2103012</v>
      </c>
      <c r="G107" s="86" t="s">
        <v>54</v>
      </c>
      <c r="H107" s="37">
        <v>20</v>
      </c>
      <c r="I107" s="38" t="s">
        <v>141</v>
      </c>
      <c r="J107" s="36" t="s">
        <v>225</v>
      </c>
      <c r="K107" s="95">
        <v>6194899573</v>
      </c>
      <c r="L107" s="95">
        <v>4050833548</v>
      </c>
      <c r="M107" s="95">
        <v>3672395184.5999999</v>
      </c>
      <c r="N107" s="95">
        <v>117363195.59999999</v>
      </c>
      <c r="O107" s="95">
        <v>117363195.59999999</v>
      </c>
      <c r="P107" s="69">
        <f t="shared" si="8"/>
        <v>0.592809478398303</v>
      </c>
      <c r="Q107" s="70">
        <f t="shared" si="9"/>
        <v>1.8945132881817581E-2</v>
      </c>
      <c r="R107" s="125"/>
      <c r="S107" s="126"/>
    </row>
    <row r="108" spans="1:19" s="43" customFormat="1" ht="108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2103018</v>
      </c>
      <c r="G108" s="86" t="s">
        <v>54</v>
      </c>
      <c r="H108" s="37">
        <v>20</v>
      </c>
      <c r="I108" s="38" t="s">
        <v>142</v>
      </c>
      <c r="J108" s="36" t="s">
        <v>226</v>
      </c>
      <c r="K108" s="95">
        <v>2757612531</v>
      </c>
      <c r="L108" s="95">
        <v>740500996</v>
      </c>
      <c r="M108" s="95">
        <v>740500996</v>
      </c>
      <c r="N108" s="95">
        <v>66730166.299999997</v>
      </c>
      <c r="O108" s="95">
        <v>66730166.299999997</v>
      </c>
      <c r="P108" s="69">
        <f t="shared" si="8"/>
        <v>0.26852974726346718</v>
      </c>
      <c r="Q108" s="70">
        <f t="shared" si="9"/>
        <v>2.4198528817897948E-2</v>
      </c>
      <c r="R108" s="125"/>
      <c r="S108" s="126"/>
    </row>
    <row r="109" spans="1:19" s="28" customFormat="1" ht="48" x14ac:dyDescent="0.25">
      <c r="A109" s="18" t="s">
        <v>8</v>
      </c>
      <c r="B109" s="18">
        <v>2103</v>
      </c>
      <c r="C109" s="20">
        <v>1900</v>
      </c>
      <c r="D109" s="19">
        <v>5</v>
      </c>
      <c r="E109" s="32"/>
      <c r="F109" s="32"/>
      <c r="G109" s="32"/>
      <c r="H109" s="31">
        <v>20</v>
      </c>
      <c r="I109" s="40" t="s">
        <v>144</v>
      </c>
      <c r="J109" s="33" t="s">
        <v>145</v>
      </c>
      <c r="K109" s="94">
        <f>SUM(K110:K114)</f>
        <v>35000000000</v>
      </c>
      <c r="L109" s="94">
        <f t="shared" ref="L109:O109" si="18">SUM(L110:L114)</f>
        <v>18701518645</v>
      </c>
      <c r="M109" s="94">
        <f t="shared" si="18"/>
        <v>18165349645</v>
      </c>
      <c r="N109" s="94">
        <f t="shared" si="18"/>
        <v>6964604893</v>
      </c>
      <c r="O109" s="94">
        <f t="shared" si="18"/>
        <v>6964604893</v>
      </c>
      <c r="P109" s="69">
        <f t="shared" si="8"/>
        <v>0.51900998985714286</v>
      </c>
      <c r="Q109" s="70">
        <f t="shared" si="9"/>
        <v>0.19898871122857142</v>
      </c>
      <c r="R109" s="124"/>
      <c r="S109" s="121"/>
    </row>
    <row r="110" spans="1:19" s="28" customFormat="1" ht="108" x14ac:dyDescent="0.25">
      <c r="A110" s="12" t="s">
        <v>8</v>
      </c>
      <c r="B110" s="14" t="s">
        <v>136</v>
      </c>
      <c r="C110" s="13" t="s">
        <v>137</v>
      </c>
      <c r="D110" s="35" t="s">
        <v>113</v>
      </c>
      <c r="E110" s="35" t="s">
        <v>139</v>
      </c>
      <c r="F110" s="35">
        <v>2103012</v>
      </c>
      <c r="G110" s="35" t="s">
        <v>54</v>
      </c>
      <c r="H110" s="37" t="s">
        <v>5</v>
      </c>
      <c r="I110" s="38" t="s">
        <v>148</v>
      </c>
      <c r="J110" s="36" t="s">
        <v>227</v>
      </c>
      <c r="K110" s="95">
        <v>892000000</v>
      </c>
      <c r="L110" s="95" t="s">
        <v>24</v>
      </c>
      <c r="M110" s="95" t="s">
        <v>24</v>
      </c>
      <c r="N110" s="95" t="s">
        <v>24</v>
      </c>
      <c r="O110" s="95" t="s">
        <v>24</v>
      </c>
      <c r="P110" s="69">
        <f t="shared" si="8"/>
        <v>0</v>
      </c>
      <c r="Q110" s="70">
        <f t="shared" si="9"/>
        <v>0</v>
      </c>
      <c r="R110" s="124"/>
      <c r="S110" s="121"/>
    </row>
    <row r="111" spans="1:19" s="28" customFormat="1" ht="72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2103017</v>
      </c>
      <c r="G111" s="35" t="s">
        <v>54</v>
      </c>
      <c r="H111" s="37" t="s">
        <v>5</v>
      </c>
      <c r="I111" s="38" t="s">
        <v>151</v>
      </c>
      <c r="J111" s="36" t="s">
        <v>228</v>
      </c>
      <c r="K111" s="95">
        <v>8424000000</v>
      </c>
      <c r="L111" s="95">
        <v>3015349645</v>
      </c>
      <c r="M111" s="95">
        <v>3015349645</v>
      </c>
      <c r="N111" s="95">
        <v>904604893</v>
      </c>
      <c r="O111" s="106">
        <v>904604893</v>
      </c>
      <c r="P111" s="69">
        <f t="shared" si="8"/>
        <v>0.35794748872269705</v>
      </c>
      <c r="Q111" s="70">
        <f t="shared" si="9"/>
        <v>0.10738424655745489</v>
      </c>
      <c r="R111" s="124"/>
      <c r="S111" s="121"/>
    </row>
    <row r="112" spans="1:19" s="28" customFormat="1" ht="120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2103018</v>
      </c>
      <c r="G112" s="35" t="s">
        <v>54</v>
      </c>
      <c r="H112" s="37">
        <v>20</v>
      </c>
      <c r="I112" s="38" t="s">
        <v>147</v>
      </c>
      <c r="J112" s="36" t="s">
        <v>229</v>
      </c>
      <c r="K112" s="95">
        <v>7329000000</v>
      </c>
      <c r="L112" s="95">
        <v>4515580605</v>
      </c>
      <c r="M112" s="95">
        <v>4515580605</v>
      </c>
      <c r="N112" s="95">
        <v>1160000000</v>
      </c>
      <c r="O112" s="106">
        <v>1160000000</v>
      </c>
      <c r="P112" s="69">
        <f t="shared" si="8"/>
        <v>0.61612506549324597</v>
      </c>
      <c r="Q112" s="70">
        <f t="shared" si="9"/>
        <v>0.15827534452176287</v>
      </c>
      <c r="R112" s="124"/>
      <c r="S112" s="121"/>
    </row>
    <row r="113" spans="1:19" s="28" customFormat="1" ht="108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2103027</v>
      </c>
      <c r="G113" s="35" t="s">
        <v>54</v>
      </c>
      <c r="H113" s="37">
        <v>20</v>
      </c>
      <c r="I113" s="38" t="s">
        <v>150</v>
      </c>
      <c r="J113" s="36" t="s">
        <v>231</v>
      </c>
      <c r="K113" s="95">
        <v>5044000000</v>
      </c>
      <c r="L113" s="95">
        <v>2297047000</v>
      </c>
      <c r="M113" s="95">
        <v>2296228000</v>
      </c>
      <c r="N113" s="95" t="s">
        <v>24</v>
      </c>
      <c r="O113" s="106" t="s">
        <v>24</v>
      </c>
      <c r="P113" s="69">
        <f t="shared" si="8"/>
        <v>0.45523949246629658</v>
      </c>
      <c r="Q113" s="70">
        <f t="shared" si="9"/>
        <v>0</v>
      </c>
      <c r="R113" s="124"/>
      <c r="S113" s="121"/>
    </row>
    <row r="114" spans="1:19" s="28" customFormat="1" ht="72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2103011</v>
      </c>
      <c r="G114" s="35" t="s">
        <v>54</v>
      </c>
      <c r="H114" s="37">
        <v>20</v>
      </c>
      <c r="I114" s="38" t="s">
        <v>149</v>
      </c>
      <c r="J114" s="36" t="s">
        <v>230</v>
      </c>
      <c r="K114" s="95">
        <v>13311000000</v>
      </c>
      <c r="L114" s="95">
        <v>8873541395</v>
      </c>
      <c r="M114" s="95">
        <v>8338191395</v>
      </c>
      <c r="N114" s="95">
        <v>4900000000</v>
      </c>
      <c r="O114" s="106">
        <v>4900000000</v>
      </c>
      <c r="P114" s="69">
        <f t="shared" si="8"/>
        <v>0.62641359740064606</v>
      </c>
      <c r="Q114" s="70">
        <f t="shared" si="9"/>
        <v>0.36811659529712271</v>
      </c>
      <c r="R114" s="124"/>
      <c r="S114" s="121"/>
    </row>
    <row r="115" spans="1:19" s="43" customFormat="1" ht="36" x14ac:dyDescent="0.25">
      <c r="A115" s="18" t="s">
        <v>8</v>
      </c>
      <c r="B115" s="18">
        <v>2103</v>
      </c>
      <c r="C115" s="20">
        <v>1900</v>
      </c>
      <c r="D115" s="19">
        <v>6</v>
      </c>
      <c r="E115" s="32"/>
      <c r="F115" s="32"/>
      <c r="G115" s="32"/>
      <c r="H115" s="31">
        <v>20</v>
      </c>
      <c r="I115" s="40" t="s">
        <v>152</v>
      </c>
      <c r="J115" s="33" t="s">
        <v>153</v>
      </c>
      <c r="K115" s="94">
        <f>SUM(K116:K117)</f>
        <v>17000000000</v>
      </c>
      <c r="L115" s="94">
        <f t="shared" ref="L115:O115" si="19">SUM(L116:L117)</f>
        <v>4538259060</v>
      </c>
      <c r="M115" s="94">
        <f t="shared" si="19"/>
        <v>4338259060</v>
      </c>
      <c r="N115" s="94">
        <f t="shared" si="19"/>
        <v>2169129530</v>
      </c>
      <c r="O115" s="94">
        <f t="shared" si="19"/>
        <v>2169129530</v>
      </c>
      <c r="P115" s="69">
        <f t="shared" si="8"/>
        <v>0.25519170941176472</v>
      </c>
      <c r="Q115" s="70">
        <f t="shared" si="9"/>
        <v>0.12759585470588236</v>
      </c>
      <c r="R115" s="125"/>
      <c r="S115" s="126"/>
    </row>
    <row r="116" spans="1:19" s="28" customFormat="1" ht="60" x14ac:dyDescent="0.25">
      <c r="A116" s="12" t="s">
        <v>8</v>
      </c>
      <c r="B116" s="14" t="s">
        <v>136</v>
      </c>
      <c r="C116" s="13" t="s">
        <v>137</v>
      </c>
      <c r="D116" s="35" t="s">
        <v>99</v>
      </c>
      <c r="E116" s="35" t="s">
        <v>139</v>
      </c>
      <c r="F116" s="35" t="s">
        <v>140</v>
      </c>
      <c r="G116" s="35" t="s">
        <v>54</v>
      </c>
      <c r="H116" s="37">
        <v>20</v>
      </c>
      <c r="I116" s="38" t="s">
        <v>155</v>
      </c>
      <c r="J116" s="36" t="s">
        <v>232</v>
      </c>
      <c r="K116" s="95">
        <v>16000000000</v>
      </c>
      <c r="L116" s="95">
        <v>4538259060</v>
      </c>
      <c r="M116" s="95">
        <v>4338259060</v>
      </c>
      <c r="N116" s="95">
        <v>2169129530</v>
      </c>
      <c r="O116" s="95">
        <v>2169129530</v>
      </c>
      <c r="P116" s="69">
        <f t="shared" si="8"/>
        <v>0.27114119125000002</v>
      </c>
      <c r="Q116" s="70">
        <f t="shared" si="9"/>
        <v>0.13557059562500001</v>
      </c>
      <c r="R116" s="124"/>
      <c r="S116" s="121"/>
    </row>
    <row r="117" spans="1:19" s="28" customFormat="1" ht="72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154</v>
      </c>
      <c r="G117" s="35" t="s">
        <v>54</v>
      </c>
      <c r="H117" s="37">
        <v>20</v>
      </c>
      <c r="I117" s="38" t="s">
        <v>156</v>
      </c>
      <c r="J117" s="36" t="s">
        <v>233</v>
      </c>
      <c r="K117" s="95">
        <v>1000000000</v>
      </c>
      <c r="L117" s="95" t="s">
        <v>24</v>
      </c>
      <c r="M117" s="95" t="s">
        <v>24</v>
      </c>
      <c r="N117" s="95" t="s">
        <v>24</v>
      </c>
      <c r="O117" s="95" t="s">
        <v>24</v>
      </c>
      <c r="P117" s="69">
        <f t="shared" si="8"/>
        <v>0</v>
      </c>
      <c r="Q117" s="70">
        <f t="shared" si="9"/>
        <v>0</v>
      </c>
      <c r="R117" s="124"/>
      <c r="S117" s="121"/>
    </row>
    <row r="118" spans="1:19" s="28" customFormat="1" ht="36" x14ac:dyDescent="0.25">
      <c r="A118" s="18" t="s">
        <v>8</v>
      </c>
      <c r="B118" s="20">
        <v>2106</v>
      </c>
      <c r="C118" s="19">
        <v>1900</v>
      </c>
      <c r="D118" s="32">
        <v>2</v>
      </c>
      <c r="E118" s="32">
        <v>0</v>
      </c>
      <c r="F118" s="32"/>
      <c r="G118" s="32"/>
      <c r="H118" s="31">
        <v>20</v>
      </c>
      <c r="I118" s="40" t="s">
        <v>163</v>
      </c>
      <c r="J118" s="33" t="s">
        <v>157</v>
      </c>
      <c r="K118" s="94">
        <f>K120+K121</f>
        <v>114931566505</v>
      </c>
      <c r="L118" s="94">
        <f t="shared" ref="L118:O118" si="20">L120+L121</f>
        <v>109209127285</v>
      </c>
      <c r="M118" s="94">
        <f t="shared" si="20"/>
        <v>45022870476</v>
      </c>
      <c r="N118" s="94">
        <f t="shared" si="20"/>
        <v>12915127740.040001</v>
      </c>
      <c r="O118" s="94">
        <f t="shared" si="20"/>
        <v>11325655846.040001</v>
      </c>
      <c r="P118" s="69">
        <f t="shared" si="8"/>
        <v>0.39173633358631127</v>
      </c>
      <c r="Q118" s="70">
        <f t="shared" si="9"/>
        <v>0.11237232844536352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21</v>
      </c>
      <c r="I119" s="40" t="s">
        <v>163</v>
      </c>
      <c r="J119" s="33" t="s">
        <v>157</v>
      </c>
      <c r="K119" s="94">
        <f>K122</f>
        <v>124318433495</v>
      </c>
      <c r="L119" s="94">
        <f t="shared" ref="L119:O119" si="21">L122</f>
        <v>83285497650</v>
      </c>
      <c r="M119" s="94">
        <f t="shared" si="21"/>
        <v>83285497650</v>
      </c>
      <c r="N119" s="94">
        <f t="shared" si="21"/>
        <v>47237934834</v>
      </c>
      <c r="O119" s="94">
        <f t="shared" si="21"/>
        <v>47237934834</v>
      </c>
      <c r="P119" s="69">
        <f t="shared" si="8"/>
        <v>0.66993683324806119</v>
      </c>
      <c r="Q119" s="70">
        <f t="shared" si="9"/>
        <v>0.3799753062034833</v>
      </c>
      <c r="R119" s="124"/>
      <c r="S119" s="121"/>
    </row>
    <row r="120" spans="1:19" s="28" customFormat="1" ht="72" x14ac:dyDescent="0.25">
      <c r="A120" s="12" t="s">
        <v>8</v>
      </c>
      <c r="B120" s="14" t="s">
        <v>158</v>
      </c>
      <c r="C120" s="13" t="s">
        <v>137</v>
      </c>
      <c r="D120" s="35" t="s">
        <v>98</v>
      </c>
      <c r="E120" s="35" t="s">
        <v>139</v>
      </c>
      <c r="F120" s="35" t="s">
        <v>159</v>
      </c>
      <c r="G120" s="35" t="s">
        <v>54</v>
      </c>
      <c r="H120" s="37" t="s">
        <v>5</v>
      </c>
      <c r="I120" s="38" t="s">
        <v>161</v>
      </c>
      <c r="J120" s="36" t="s">
        <v>235</v>
      </c>
      <c r="K120" s="95">
        <v>17250000000</v>
      </c>
      <c r="L120" s="95">
        <v>12612653947</v>
      </c>
      <c r="M120" s="95">
        <v>12420048485</v>
      </c>
      <c r="N120" s="95">
        <v>4148331403.04</v>
      </c>
      <c r="O120" s="95">
        <v>2558859509.04</v>
      </c>
      <c r="P120" s="69">
        <f t="shared" si="8"/>
        <v>0.72000281072463768</v>
      </c>
      <c r="Q120" s="70">
        <f t="shared" si="9"/>
        <v>0.24048297988637682</v>
      </c>
      <c r="R120" s="124"/>
      <c r="S120" s="121"/>
    </row>
    <row r="121" spans="1:19" s="28" customFormat="1" ht="60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160</v>
      </c>
      <c r="G121" s="35" t="s">
        <v>54</v>
      </c>
      <c r="H121" s="37" t="s">
        <v>5</v>
      </c>
      <c r="I121" s="38" t="s">
        <v>162</v>
      </c>
      <c r="J121" s="36" t="s">
        <v>234</v>
      </c>
      <c r="K121" s="95">
        <v>97681566505</v>
      </c>
      <c r="L121" s="95">
        <v>96596473338</v>
      </c>
      <c r="M121" s="95">
        <v>32602821991</v>
      </c>
      <c r="N121" s="95">
        <v>8766796337</v>
      </c>
      <c r="O121" s="95">
        <v>8766796337</v>
      </c>
      <c r="P121" s="69">
        <f t="shared" si="8"/>
        <v>0.33376637125625097</v>
      </c>
      <c r="Q121" s="70">
        <f t="shared" si="9"/>
        <v>8.9748727939894954E-2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146</v>
      </c>
      <c r="I122" s="38" t="s">
        <v>162</v>
      </c>
      <c r="J122" s="36" t="s">
        <v>234</v>
      </c>
      <c r="K122" s="95">
        <v>124318433495</v>
      </c>
      <c r="L122" s="95">
        <v>83285497650</v>
      </c>
      <c r="M122" s="95">
        <v>83285497650</v>
      </c>
      <c r="N122" s="95">
        <v>47237934834</v>
      </c>
      <c r="O122" s="95">
        <v>47237934834</v>
      </c>
      <c r="P122" s="69">
        <f t="shared" si="8"/>
        <v>0.66993683324806119</v>
      </c>
      <c r="Q122" s="70">
        <f t="shared" si="9"/>
        <v>0.3799753062034833</v>
      </c>
      <c r="R122" s="124"/>
      <c r="S122" s="121"/>
    </row>
    <row r="123" spans="1:19" s="28" customFormat="1" ht="72" x14ac:dyDescent="0.25">
      <c r="A123" s="18" t="s">
        <v>8</v>
      </c>
      <c r="B123" s="20">
        <v>2199</v>
      </c>
      <c r="C123" s="19">
        <v>1900</v>
      </c>
      <c r="D123" s="32">
        <v>2</v>
      </c>
      <c r="E123" s="32">
        <v>0</v>
      </c>
      <c r="F123" s="32"/>
      <c r="G123" s="32"/>
      <c r="H123" s="31">
        <v>20</v>
      </c>
      <c r="I123" s="40" t="s">
        <v>164</v>
      </c>
      <c r="J123" s="33" t="s">
        <v>165</v>
      </c>
      <c r="K123" s="105">
        <f>SUM(K124:K126)</f>
        <v>10901128738</v>
      </c>
      <c r="L123" s="94">
        <f t="shared" ref="L123:O123" si="22">SUM(L124:L126)</f>
        <v>127245561</v>
      </c>
      <c r="M123" s="94">
        <f t="shared" si="22"/>
        <v>127245561</v>
      </c>
      <c r="N123" s="94">
        <f t="shared" si="22"/>
        <v>0</v>
      </c>
      <c r="O123" s="94">
        <f t="shared" si="22"/>
        <v>0</v>
      </c>
      <c r="P123" s="69">
        <f t="shared" si="8"/>
        <v>1.1672695925187779E-2</v>
      </c>
      <c r="Q123" s="70">
        <f t="shared" si="9"/>
        <v>0</v>
      </c>
      <c r="R123" s="124"/>
      <c r="S123" s="121"/>
    </row>
    <row r="124" spans="1:19" s="28" customFormat="1" ht="108" x14ac:dyDescent="0.25">
      <c r="A124" s="12" t="s">
        <v>8</v>
      </c>
      <c r="B124" s="14" t="s">
        <v>166</v>
      </c>
      <c r="C124" s="13" t="s">
        <v>137</v>
      </c>
      <c r="D124" s="35" t="s">
        <v>98</v>
      </c>
      <c r="E124" s="35" t="s">
        <v>139</v>
      </c>
      <c r="F124" s="35">
        <v>2199055</v>
      </c>
      <c r="G124" s="35" t="s">
        <v>54</v>
      </c>
      <c r="H124" s="37">
        <v>20</v>
      </c>
      <c r="I124" s="38" t="s">
        <v>169</v>
      </c>
      <c r="J124" s="36" t="s">
        <v>236</v>
      </c>
      <c r="K124" s="95">
        <v>600000000</v>
      </c>
      <c r="L124" s="95" t="s">
        <v>24</v>
      </c>
      <c r="M124" s="95" t="s">
        <v>24</v>
      </c>
      <c r="N124" s="95" t="s">
        <v>24</v>
      </c>
      <c r="O124" s="95" t="s">
        <v>24</v>
      </c>
      <c r="P124" s="69">
        <f t="shared" si="8"/>
        <v>0</v>
      </c>
      <c r="Q124" s="70">
        <f t="shared" si="9"/>
        <v>0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 t="s">
        <v>167</v>
      </c>
      <c r="G125" s="35" t="s">
        <v>54</v>
      </c>
      <c r="H125" s="37">
        <v>20</v>
      </c>
      <c r="I125" s="38" t="s">
        <v>174</v>
      </c>
      <c r="J125" s="36" t="s">
        <v>237</v>
      </c>
      <c r="K125" s="95">
        <v>6994755825</v>
      </c>
      <c r="L125" s="95">
        <v>127245561</v>
      </c>
      <c r="M125" s="95">
        <v>127245561</v>
      </c>
      <c r="N125" s="95" t="s">
        <v>24</v>
      </c>
      <c r="O125" s="95" t="s">
        <v>24</v>
      </c>
      <c r="P125" s="69">
        <f t="shared" si="8"/>
        <v>1.8191565822099302E-2</v>
      </c>
      <c r="Q125" s="70">
        <f t="shared" si="9"/>
        <v>0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168</v>
      </c>
      <c r="G126" s="35" t="s">
        <v>54</v>
      </c>
      <c r="H126" s="37">
        <v>20</v>
      </c>
      <c r="I126" s="38" t="s">
        <v>175</v>
      </c>
      <c r="J126" s="36" t="s">
        <v>238</v>
      </c>
      <c r="K126" s="95">
        <v>3306372913</v>
      </c>
      <c r="L126" s="95" t="s">
        <v>24</v>
      </c>
      <c r="M126" s="95" t="s">
        <v>24</v>
      </c>
      <c r="N126" s="95" t="s">
        <v>24</v>
      </c>
      <c r="O126" s="95" t="s">
        <v>24</v>
      </c>
      <c r="P126" s="69">
        <f t="shared" si="8"/>
        <v>0</v>
      </c>
      <c r="Q126" s="70">
        <f t="shared" si="9"/>
        <v>0</v>
      </c>
      <c r="R126" s="124"/>
      <c r="S126" s="121"/>
    </row>
    <row r="127" spans="1:19" s="53" customFormat="1" thickBot="1" x14ac:dyDescent="0.3">
      <c r="A127" s="173" t="s">
        <v>23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96">
        <f>+K10+K102+K105</f>
        <v>915800078067</v>
      </c>
      <c r="L127" s="96">
        <f>+L10+L102+L105</f>
        <v>781494201588.57996</v>
      </c>
      <c r="M127" s="96">
        <f>+M10+M102+M105</f>
        <v>693273225987.17993</v>
      </c>
      <c r="N127" s="96">
        <f>+N10+N102+N105</f>
        <v>589895034539.40991</v>
      </c>
      <c r="O127" s="96">
        <f>+O10+O102+O105</f>
        <v>586916133977.40991</v>
      </c>
      <c r="P127" s="71">
        <f t="shared" si="8"/>
        <v>0.75701372230769781</v>
      </c>
      <c r="Q127" s="72">
        <f t="shared" si="9"/>
        <v>0.64413079739468326</v>
      </c>
      <c r="R127" s="120"/>
      <c r="S127" s="127"/>
    </row>
    <row r="128" spans="1:19" x14ac:dyDescent="0.2">
      <c r="A128" s="54"/>
      <c r="B128" s="55"/>
      <c r="C128" s="56"/>
      <c r="D128" s="56"/>
      <c r="E128" s="56"/>
      <c r="F128" s="56"/>
      <c r="G128" s="56"/>
      <c r="H128" s="56"/>
      <c r="I128" s="56"/>
      <c r="J128" s="57"/>
      <c r="K128" s="97"/>
      <c r="L128" s="98"/>
      <c r="M128" s="99"/>
      <c r="N128" s="100"/>
      <c r="O128" s="99"/>
      <c r="P128" s="73"/>
      <c r="Q128" s="107"/>
      <c r="R128" s="128"/>
    </row>
    <row r="129" spans="1:17" x14ac:dyDescent="0.2">
      <c r="K129" s="101">
        <v>915800078067</v>
      </c>
      <c r="L129" s="101">
        <v>781494201588.57996</v>
      </c>
      <c r="M129" s="101">
        <v>693273225987.18005</v>
      </c>
      <c r="N129" s="101">
        <v>589895034539.41003</v>
      </c>
      <c r="O129" s="101">
        <v>586916133977.41003</v>
      </c>
      <c r="Q129" s="75"/>
    </row>
    <row r="130" spans="1:17" x14ac:dyDescent="0.2">
      <c r="K130" s="101"/>
      <c r="L130" s="101"/>
      <c r="M130" s="101"/>
      <c r="N130" s="101"/>
      <c r="O130" s="101"/>
      <c r="P130" s="75"/>
      <c r="Q130" s="75"/>
    </row>
    <row r="131" spans="1:17" x14ac:dyDescent="0.2">
      <c r="K131" s="110">
        <f>K129-K127</f>
        <v>0</v>
      </c>
      <c r="L131" s="110">
        <f t="shared" ref="L131:O131" si="23">L129-L127</f>
        <v>0</v>
      </c>
      <c r="M131" s="110">
        <f t="shared" si="23"/>
        <v>0</v>
      </c>
      <c r="N131" s="110">
        <f t="shared" si="23"/>
        <v>0</v>
      </c>
      <c r="O131" s="110">
        <f t="shared" si="23"/>
        <v>0</v>
      </c>
    </row>
    <row r="132" spans="1:17" x14ac:dyDescent="0.2">
      <c r="K132" s="101"/>
      <c r="L132" s="101"/>
      <c r="M132" s="101"/>
      <c r="N132" s="101"/>
      <c r="O132" s="101"/>
      <c r="P132" s="75"/>
      <c r="Q132" s="75"/>
    </row>
    <row r="133" spans="1:17" x14ac:dyDescent="0.2">
      <c r="K133" s="101"/>
      <c r="L133" s="101"/>
      <c r="M133" s="101"/>
      <c r="N133" s="101"/>
      <c r="O133" s="101"/>
    </row>
    <row r="134" spans="1:17" x14ac:dyDescent="0.2">
      <c r="K134" s="101"/>
      <c r="L134" s="101"/>
      <c r="M134" s="101"/>
      <c r="N134" s="101"/>
      <c r="O134" s="101"/>
    </row>
    <row r="135" spans="1:17" x14ac:dyDescent="0.2">
      <c r="K135" s="101"/>
      <c r="L135" s="102"/>
      <c r="M135" s="102"/>
      <c r="N135" s="102"/>
      <c r="O135" s="101"/>
    </row>
    <row r="136" spans="1:17" x14ac:dyDescent="0.2">
      <c r="K136" s="101"/>
      <c r="L136" s="102"/>
      <c r="M136" s="102"/>
      <c r="N136" s="102"/>
      <c r="O136" s="102"/>
    </row>
    <row r="137" spans="1:17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102"/>
      <c r="L137" s="102"/>
      <c r="M137" s="102"/>
      <c r="N137" s="102"/>
      <c r="O137" s="102"/>
    </row>
    <row r="138" spans="1:17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</sheetData>
  <mergeCells count="20">
    <mergeCell ref="A10:J10"/>
    <mergeCell ref="A105:J105"/>
    <mergeCell ref="A127:J127"/>
    <mergeCell ref="Q6:Q9"/>
    <mergeCell ref="J7:J9"/>
    <mergeCell ref="A8:A9"/>
    <mergeCell ref="B8:B9"/>
    <mergeCell ref="C8:C9"/>
    <mergeCell ref="D8:D9"/>
    <mergeCell ref="A102:J102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2022-05-04T13:22:33Z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