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7EA15F65-342C-4D1F-B402-99AD2A5386A1}" xr6:coauthVersionLast="41" xr6:coauthVersionMax="43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" l="1"/>
  <c r="P14" i="4"/>
  <c r="P15" i="4"/>
  <c r="P16" i="4"/>
  <c r="P17" i="4"/>
  <c r="P18" i="4"/>
  <c r="P19" i="4"/>
  <c r="Q127" i="4" l="1"/>
  <c r="P127" i="4"/>
  <c r="Q126" i="4"/>
  <c r="P126" i="4"/>
  <c r="Q125" i="4"/>
  <c r="P125" i="4"/>
  <c r="Q123" i="4"/>
  <c r="P123" i="4"/>
  <c r="Q122" i="4"/>
  <c r="Q121" i="4"/>
  <c r="P121" i="4"/>
  <c r="Q118" i="4"/>
  <c r="P118" i="4"/>
  <c r="Q117" i="4"/>
  <c r="P117" i="4"/>
  <c r="Q115" i="4"/>
  <c r="P115" i="4"/>
  <c r="Q114" i="4"/>
  <c r="P114" i="4"/>
  <c r="Q113" i="4"/>
  <c r="P113" i="4"/>
  <c r="Q112" i="4"/>
  <c r="P112" i="4"/>
  <c r="Q111" i="4"/>
  <c r="P111" i="4"/>
  <c r="Q109" i="4"/>
  <c r="P109" i="4"/>
  <c r="Q108" i="4"/>
  <c r="P108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2" i="4"/>
  <c r="P92" i="4"/>
  <c r="Q91" i="4"/>
  <c r="P91" i="4"/>
  <c r="Q90" i="4"/>
  <c r="P90" i="4"/>
  <c r="Q89" i="4"/>
  <c r="P89" i="4"/>
  <c r="Q88" i="4"/>
  <c r="P88" i="4"/>
  <c r="Q86" i="4"/>
  <c r="P86" i="4"/>
  <c r="Q83" i="4"/>
  <c r="P83" i="4"/>
  <c r="Q82" i="4"/>
  <c r="P82" i="4"/>
  <c r="Q81" i="4"/>
  <c r="P81" i="4"/>
  <c r="Q79" i="4"/>
  <c r="P79" i="4"/>
  <c r="Q78" i="4"/>
  <c r="P78" i="4"/>
  <c r="Q76" i="4"/>
  <c r="P76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Q18" i="4"/>
  <c r="Q17" i="4"/>
  <c r="Q16" i="4"/>
  <c r="Q15" i="4"/>
  <c r="Q14" i="4"/>
  <c r="Q13" i="4"/>
  <c r="K80" i="4" l="1"/>
  <c r="L80" i="4"/>
  <c r="M80" i="4"/>
  <c r="P80" i="4" s="1"/>
  <c r="N80" i="4"/>
  <c r="Q80" i="4" s="1"/>
  <c r="O80" i="4"/>
  <c r="K53" i="4" l="1"/>
  <c r="L53" i="4"/>
  <c r="M53" i="4"/>
  <c r="N53" i="4"/>
  <c r="Q53" i="4" s="1"/>
  <c r="O53" i="4"/>
  <c r="P53" i="4" l="1"/>
  <c r="O110" i="4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N103" i="4" s="1"/>
  <c r="M104" i="4"/>
  <c r="L104" i="4"/>
  <c r="L103" i="4" s="1"/>
  <c r="K104" i="4"/>
  <c r="K103" i="4" s="1"/>
  <c r="O72" i="4"/>
  <c r="N72" i="4"/>
  <c r="M72" i="4"/>
  <c r="L72" i="4"/>
  <c r="K72" i="4"/>
  <c r="Q119" i="4" l="1"/>
  <c r="P119" i="4"/>
  <c r="P110" i="4"/>
  <c r="Q110" i="4"/>
  <c r="M103" i="4"/>
  <c r="O85" i="4" l="1"/>
  <c r="L85" i="4"/>
  <c r="M85" i="4"/>
  <c r="N85" i="4"/>
  <c r="Q85" i="4" s="1"/>
  <c r="K85" i="4"/>
  <c r="P85" i="4" l="1"/>
  <c r="O101" i="4"/>
  <c r="N101" i="4"/>
  <c r="M101" i="4"/>
  <c r="L101" i="4"/>
  <c r="K101" i="4"/>
  <c r="O120" i="4" l="1"/>
  <c r="N120" i="4"/>
  <c r="M120" i="4"/>
  <c r="L120" i="4"/>
  <c r="K120" i="4"/>
  <c r="P120" i="4" l="1"/>
  <c r="Q120" i="4"/>
  <c r="O87" i="4"/>
  <c r="N87" i="4"/>
  <c r="M87" i="4"/>
  <c r="P87" i="4" s="1"/>
  <c r="L87" i="4"/>
  <c r="K87" i="4"/>
  <c r="K84" i="4" s="1"/>
  <c r="Q87" i="4" l="1"/>
  <c r="O37" i="4"/>
  <c r="O84" i="4" l="1"/>
  <c r="L107" i="4" l="1"/>
  <c r="O124" i="4"/>
  <c r="N124" i="4"/>
  <c r="M124" i="4"/>
  <c r="L124" i="4"/>
  <c r="K124" i="4"/>
  <c r="O116" i="4"/>
  <c r="N116" i="4"/>
  <c r="Q116" i="4" s="1"/>
  <c r="M116" i="4"/>
  <c r="L116" i="4"/>
  <c r="K116" i="4"/>
  <c r="O107" i="4"/>
  <c r="N107" i="4"/>
  <c r="M107" i="4"/>
  <c r="K107" i="4"/>
  <c r="N84" i="4"/>
  <c r="Q84" i="4" s="1"/>
  <c r="M84" i="4"/>
  <c r="P84" i="4" s="1"/>
  <c r="L84" i="4"/>
  <c r="O96" i="4"/>
  <c r="N96" i="4"/>
  <c r="M96" i="4"/>
  <c r="L96" i="4"/>
  <c r="K96" i="4"/>
  <c r="O77" i="4"/>
  <c r="N77" i="4"/>
  <c r="M77" i="4"/>
  <c r="L77" i="4"/>
  <c r="K75" i="4"/>
  <c r="K77" i="4"/>
  <c r="P116" i="4" l="1"/>
  <c r="Q77" i="4"/>
  <c r="P124" i="4"/>
  <c r="Q124" i="4"/>
  <c r="P107" i="4"/>
  <c r="Q107" i="4"/>
  <c r="P96" i="4"/>
  <c r="Q96" i="4"/>
  <c r="P77" i="4"/>
  <c r="K106" i="4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Q12" i="4" s="1"/>
  <c r="M12" i="4"/>
  <c r="P12" i="4" s="1"/>
  <c r="L12" i="4"/>
  <c r="K12" i="4"/>
  <c r="P106" i="4" l="1"/>
  <c r="Q106" i="4"/>
  <c r="P95" i="4"/>
  <c r="Q95" i="4"/>
  <c r="P41" i="4"/>
  <c r="Q41" i="4"/>
  <c r="Q37" i="4"/>
  <c r="P37" i="4"/>
  <c r="P20" i="4"/>
  <c r="Q20" i="4"/>
  <c r="N71" i="4"/>
  <c r="Q71" i="4" s="1"/>
  <c r="M36" i="4"/>
  <c r="N36" i="4"/>
  <c r="L36" i="4"/>
  <c r="O36" i="4"/>
  <c r="K36" i="4"/>
  <c r="Q36" i="4" l="1"/>
  <c r="P36" i="4"/>
  <c r="T36" i="4"/>
  <c r="M71" i="4"/>
  <c r="P71" i="4" s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P28" i="4" l="1"/>
  <c r="Q28" i="4"/>
  <c r="Q11" i="4"/>
  <c r="P11" i="4"/>
  <c r="M10" i="4"/>
  <c r="M128" i="4" s="1"/>
  <c r="N10" i="4"/>
  <c r="N128" i="4" s="1"/>
  <c r="L10" i="4"/>
  <c r="L128" i="4" s="1"/>
  <c r="O128" i="4"/>
  <c r="K128" i="4" l="1"/>
  <c r="Q128" i="4" s="1"/>
  <c r="L132" i="4"/>
  <c r="O132" i="4"/>
  <c r="P128" i="4" l="1"/>
  <c r="N132" i="4"/>
  <c r="M132" i="4"/>
  <c r="K132" i="4" l="1"/>
  <c r="P10" i="4"/>
  <c r="Q10" i="4"/>
</calcChain>
</file>

<file path=xl/sharedStrings.xml><?xml version="1.0" encoding="utf-8"?>
<sst xmlns="http://schemas.openxmlformats.org/spreadsheetml/2006/main" count="982" uniqueCount="286">
  <si>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</si>
  <si>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</si>
  <si>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</si>
  <si>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</si>
  <si>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</si>
  <si>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</si>
  <si>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</si>
  <si>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</si>
  <si>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</si>
  <si>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</si>
  <si>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</si>
  <si>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</si>
  <si>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</si>
  <si>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</si>
  <si>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</si>
  <si>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</si>
  <si>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</si>
  <si>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</si>
  <si>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</si>
  <si>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</si>
  <si>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</si>
  <si>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</si>
  <si>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</si>
  <si>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</si>
  <si>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</si>
  <si>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</si>
  <si>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</si>
  <si>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</si>
  <si>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</si>
  <si>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</si>
  <si>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</si>
  <si>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</si>
  <si>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</si>
  <si>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</si>
  <si>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</si>
  <si>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</si>
  <si>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</si>
  <si>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</si>
  <si>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</si>
  <si>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</si>
  <si>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</si>
  <si>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</si>
  <si>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</si>
  <si>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</si>
  <si>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</si>
  <si>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</si>
  <si>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</si>
  <si>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</si>
  <si>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</si>
  <si>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</si>
  <si>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</si>
  <si>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</si>
  <si>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</si>
  <si>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</si>
  <si>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</si>
  <si>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</si>
  <si>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</si>
  <si>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</si>
  <si>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</si>
  <si>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</si>
  <si>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</si>
  <si>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</si>
  <si>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</si>
  <si>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</si>
  <si>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</si>
  <si>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</si>
  <si>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</si>
  <si>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</si>
  <si>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</si>
  <si>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</si>
  <si>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</si>
  <si>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</si>
  <si>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</si>
  <si>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</si>
  <si>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</si>
  <si>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</si>
  <si>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</si>
  <si>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</si>
  <si>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</si>
  <si>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</si>
  <si>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</si>
  <si>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</si>
  <si>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</si>
  <si>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</si>
  <si>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</si>
  <si>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</si>
  <si>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</si>
  <si>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</si>
  <si>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</si>
  <si>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</si>
  <si>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</si>
  <si>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</si>
  <si>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</si>
  <si>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</si>
  <si>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</si>
  <si>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</si>
  <si>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</si>
  <si>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</si>
  <si>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</si>
  <si>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</si>
  <si>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</si>
  <si>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</si>
  <si>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</si>
  <si>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</si>
  <si>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</si>
  <si>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</si>
  <si>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</si>
  <si>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</si>
  <si>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</si>
  <si>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</si>
  <si>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</si>
  <si>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</si>
  <si>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</si>
  <si>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</si>
  <si>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</si>
  <si>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</si>
  <si>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</si>
  <si>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</si>
  <si>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</si>
  <si>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</si>
  <si>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</si>
  <si>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</si>
  <si>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</si>
  <si>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</si>
  <si>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</si>
  <si>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</si>
  <si>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</si>
  <si>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</si>
  <si>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</si>
  <si>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</si>
  <si>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</si>
  <si>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</si>
  <si>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</si>
  <si>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</si>
  <si>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</si>
  <si>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</si>
  <si>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</si>
  <si>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</si>
  <si>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</si>
  <si>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</si>
  <si>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</si>
  <si>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</si>
  <si>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</si>
  <si>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</si>
  <si>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</si>
  <si>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</si>
  <si>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</si>
  <si>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</si>
  <si>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</si>
  <si>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</si>
  <si>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</si>
  <si>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</si>
  <si>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</si>
  <si>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</si>
  <si>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</si>
  <si>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</si>
  <si>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</si>
  <si>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</si>
  <si>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</si>
  <si>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</si>
  <si>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</si>
  <si>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</si>
  <si>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</si>
  <si>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</si>
  <si>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</si>
  <si>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</si>
  <si>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</si>
  <si>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</si>
  <si>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</si>
  <si>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</si>
  <si>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</si>
  <si>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</si>
  <si>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</si>
  <si>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</si>
  <si>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</si>
  <si>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</si>
  <si>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</si>
  <si>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</si>
  <si>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</si>
  <si>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</si>
  <si>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</si>
  <si>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</si>
  <si>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</si>
  <si>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</si>
  <si>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</si>
  <si>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</si>
  <si>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</si>
  <si>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</si>
  <si>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</si>
  <si>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</si>
  <si>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</si>
  <si>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</si>
  <si>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</si>
  <si>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</si>
  <si>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</si>
  <si>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</si>
  <si>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</si>
  <si>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</si>
  <si>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</si>
  <si>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</si>
  <si>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</si>
  <si>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</si>
  <si>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</si>
  <si>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</si>
  <si>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</si>
  <si>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</si>
  <si>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</si>
  <si>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</si>
  <si>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</si>
  <si>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</si>
  <si>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</si>
  <si>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</si>
  <si>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</si>
  <si>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</si>
  <si>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</si>
  <si>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</si>
  <si>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</si>
  <si>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</si>
  <si>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</si>
  <si>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</si>
  <si>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</si>
  <si>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</si>
  <si>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</si>
  <si>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</si>
  <si>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</si>
  <si>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</si>
  <si>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</si>
  <si>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</si>
  <si>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</si>
  <si>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</si>
  <si>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</si>
  <si>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</si>
  <si>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</si>
  <si>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</si>
  <si>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</si>
  <si>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</si>
  <si>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</si>
  <si>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</si>
  <si>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</si>
  <si>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</si>
  <si>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</si>
  <si>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</si>
  <si>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</si>
  <si>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</si>
  <si>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</si>
  <si>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</si>
  <si>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</si>
  <si>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</si>
  <si>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</si>
  <si>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</si>
  <si>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</si>
  <si>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</si>
  <si>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</si>
  <si>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</si>
  <si>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</si>
  <si>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</si>
  <si>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</si>
  <si>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</si>
  <si>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</si>
  <si>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</si>
  <si>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</si>
  <si>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</si>
  <si>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</si>
  <si>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</si>
  <si>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</si>
  <si>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</si>
  <si>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</si>
  <si>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</si>
  <si>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</si>
  <si>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</si>
  <si>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</si>
  <si>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</si>
  <si>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</si>
  <si>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</si>
  <si>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</si>
  <si>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</si>
  <si>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</si>
  <si>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</si>
  <si>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</si>
  <si>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</si>
  <si>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</si>
  <si>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</si>
  <si>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000</t>
  </si>
  <si>
    <t>A-02-02-01-000-001</t>
  </si>
  <si>
    <t>PRODUCTOS DE LA AGRICULTURA Y LA HORTICULTURA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</si>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</sst>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L127" activePane="bottomRight" state="frozen"/>
      <selection pane="topRight" activeCell="I1" sqref="I1"/>
      <selection pane="bottomLeft" activeCell="A10" sqref="A10"/>
      <selection pane="bottomRight" activeCell="O131" sqref="O131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65" t="s">
        <v>170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12"/>
      <c r="S1" s="112"/>
    </row>
    <row r="2" spans="1:19" s="47" customFormat="1" ht="12.75" x14ac:dyDescent="0.2">
      <c r="A2" s="168" t="s">
        <v>258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12"/>
      <c r="S2" s="112"/>
    </row>
    <row r="3" spans="1:19" s="47" customFormat="1" ht="12.75" x14ac:dyDescent="0.2">
      <c r="A3" s="171" t="s">
        <v>285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74" t="s">
        <v>9</v>
      </c>
      <c r="B6" s="175"/>
      <c r="C6" s="175"/>
      <c r="D6" s="175"/>
      <c r="E6" s="175"/>
      <c r="F6" s="175"/>
      <c r="G6" s="175"/>
      <c r="H6" s="175"/>
      <c r="I6" s="175"/>
      <c r="J6" s="176"/>
      <c r="K6" s="177" t="s">
        <v>10</v>
      </c>
      <c r="L6" s="177" t="s">
        <v>11</v>
      </c>
      <c r="M6" s="177" t="s">
        <v>12</v>
      </c>
      <c r="N6" s="177" t="s">
        <v>13</v>
      </c>
      <c r="O6" s="179" t="s">
        <v>14</v>
      </c>
      <c r="P6" s="181" t="s">
        <v>15</v>
      </c>
      <c r="Q6" s="157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78"/>
      <c r="L7" s="178"/>
      <c r="M7" s="178"/>
      <c r="N7" s="178"/>
      <c r="O7" s="180"/>
      <c r="P7" s="182"/>
      <c r="Q7" s="158"/>
      <c r="R7" s="114"/>
      <c r="S7" s="102"/>
    </row>
    <row r="8" spans="1:19" s="48" customFormat="1" x14ac:dyDescent="0.2">
      <c r="A8" s="162"/>
      <c r="B8" s="163"/>
      <c r="C8" s="162"/>
      <c r="D8" s="164"/>
      <c r="E8" s="10"/>
      <c r="F8" s="76"/>
      <c r="G8" s="76"/>
      <c r="H8" s="11" t="s">
        <v>18</v>
      </c>
      <c r="I8" s="11"/>
      <c r="J8" s="161"/>
      <c r="K8" s="178"/>
      <c r="L8" s="178"/>
      <c r="M8" s="178"/>
      <c r="N8" s="178"/>
      <c r="O8" s="180"/>
      <c r="P8" s="182"/>
      <c r="Q8" s="158"/>
      <c r="R8" s="114"/>
      <c r="S8" s="102"/>
    </row>
    <row r="9" spans="1:19" s="48" customFormat="1" ht="15.75" thickBot="1" x14ac:dyDescent="0.25">
      <c r="A9" s="162"/>
      <c r="B9" s="163"/>
      <c r="C9" s="162"/>
      <c r="D9" s="164"/>
      <c r="E9" s="10"/>
      <c r="F9" s="76"/>
      <c r="G9" s="76"/>
      <c r="H9" s="11" t="s">
        <v>8</v>
      </c>
      <c r="I9" s="11"/>
      <c r="J9" s="161"/>
      <c r="K9" s="178"/>
      <c r="L9" s="178"/>
      <c r="M9" s="178"/>
      <c r="N9" s="178"/>
      <c r="O9" s="180"/>
      <c r="P9" s="182"/>
      <c r="Q9" s="159"/>
      <c r="R9" s="114"/>
      <c r="S9" s="102"/>
    </row>
    <row r="10" spans="1:19" s="49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92">
        <f>K11+K36+K71+K84+K95</f>
        <v>603583816000</v>
      </c>
      <c r="L10" s="92">
        <f>L11+L36+L71+L84+L95</f>
        <v>578172780339.68994</v>
      </c>
      <c r="M10" s="92">
        <f>M11+M36+M71+M84+M95</f>
        <v>567167681883.30994</v>
      </c>
      <c r="N10" s="92">
        <f>N11+N36+N71+N84+N95</f>
        <v>551951376078.97998</v>
      </c>
      <c r="O10" s="92">
        <f>O11+O36+O71+O84+O95</f>
        <v>551822741928.25</v>
      </c>
      <c r="P10" s="65">
        <f>+M10/K10</f>
        <v>0.93966681486256076</v>
      </c>
      <c r="Q10" s="66">
        <f>+N10/K10</f>
        <v>0.91445688477336506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27027248000</v>
      </c>
      <c r="M11" s="93">
        <f t="shared" si="0"/>
        <v>21641317543</v>
      </c>
      <c r="N11" s="93">
        <f t="shared" si="0"/>
        <v>21641317543</v>
      </c>
      <c r="O11" s="93">
        <f t="shared" si="0"/>
        <v>21641190905</v>
      </c>
      <c r="P11" s="67">
        <f t="shared" ref="P11:P74" si="1">+M11/K11</f>
        <v>0.76520216488819859</v>
      </c>
      <c r="Q11" s="68">
        <f t="shared" ref="Q11:Q74" si="2">+N11/K11</f>
        <v>0.76520216488819859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17767547000</v>
      </c>
      <c r="M12" s="94">
        <f t="shared" si="3"/>
        <v>14375277252</v>
      </c>
      <c r="N12" s="94">
        <f t="shared" si="3"/>
        <v>14375277252</v>
      </c>
      <c r="O12" s="94">
        <f t="shared" si="3"/>
        <v>14375277252</v>
      </c>
      <c r="P12" s="69">
        <f t="shared" si="1"/>
        <v>0.80907495289023301</v>
      </c>
      <c r="Q12" s="70">
        <f t="shared" si="2"/>
        <v>0.80907495289023301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12614958370</v>
      </c>
      <c r="M13" s="95">
        <v>10831401742</v>
      </c>
      <c r="N13" s="95">
        <v>10831401742</v>
      </c>
      <c r="O13" s="95">
        <v>10831401742</v>
      </c>
      <c r="P13" s="69">
        <f t="shared" si="1"/>
        <v>0.85861573413975523</v>
      </c>
      <c r="Q13" s="70">
        <f t="shared" si="2"/>
        <v>0.85861573413975523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2036754700</v>
      </c>
      <c r="L14" s="95">
        <v>2036754700</v>
      </c>
      <c r="M14" s="95">
        <v>1833529288</v>
      </c>
      <c r="N14" s="95">
        <v>1833529288</v>
      </c>
      <c r="O14" s="95">
        <v>1833529288</v>
      </c>
      <c r="P14" s="69">
        <f t="shared" si="1"/>
        <v>0.90022096819022934</v>
      </c>
      <c r="Q14" s="70">
        <f t="shared" si="2"/>
        <v>0.90022096819022934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738809692</v>
      </c>
      <c r="L15" s="95">
        <v>738809692</v>
      </c>
      <c r="M15" s="95">
        <v>736021211</v>
      </c>
      <c r="N15" s="95">
        <v>736021211</v>
      </c>
      <c r="O15" s="95">
        <v>736021211</v>
      </c>
      <c r="P15" s="69">
        <f t="shared" si="1"/>
        <v>0.99622571139740812</v>
      </c>
      <c r="Q15" s="70">
        <f t="shared" si="2"/>
        <v>0.99622571139740812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504918598</v>
      </c>
      <c r="L16" s="95">
        <v>504918598</v>
      </c>
      <c r="M16" s="95">
        <v>370129791</v>
      </c>
      <c r="N16" s="95">
        <v>370129791</v>
      </c>
      <c r="O16" s="95">
        <v>370129791</v>
      </c>
      <c r="P16" s="69">
        <f t="shared" si="1"/>
        <v>0.73304844081025511</v>
      </c>
      <c r="Q16" s="70">
        <f t="shared" si="2"/>
        <v>0.73304844081025511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28767547</v>
      </c>
      <c r="L17" s="95">
        <v>28767547</v>
      </c>
      <c r="M17" s="95">
        <v>18376184</v>
      </c>
      <c r="N17" s="95">
        <v>18376184</v>
      </c>
      <c r="O17" s="95">
        <v>18376184</v>
      </c>
      <c r="P17" s="69">
        <f t="shared" si="1"/>
        <v>0.63878174944843225</v>
      </c>
      <c r="Q17" s="70">
        <f t="shared" si="2"/>
        <v>0.63878174944843225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1150403760</v>
      </c>
      <c r="L18" s="95">
        <v>1150403760</v>
      </c>
      <c r="M18" s="95">
        <v>18879203</v>
      </c>
      <c r="N18" s="95">
        <v>18879203</v>
      </c>
      <c r="O18" s="95">
        <v>18879203</v>
      </c>
      <c r="P18" s="69">
        <f t="shared" si="1"/>
        <v>1.6410936452433012E-2</v>
      </c>
      <c r="Q18" s="70">
        <f t="shared" si="2"/>
        <v>1.6410936452433012E-2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692934333</v>
      </c>
      <c r="M19" s="95">
        <v>566939833</v>
      </c>
      <c r="N19" s="95">
        <v>566939833</v>
      </c>
      <c r="O19" s="95">
        <v>566939833</v>
      </c>
      <c r="P19" s="69">
        <f t="shared" si="1"/>
        <v>0.8181725251590326</v>
      </c>
      <c r="Q19" s="70">
        <f t="shared" si="2"/>
        <v>0.8181725251590326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6520818000</v>
      </c>
      <c r="M20" s="94">
        <f t="shared" si="4"/>
        <v>5745190189.000001</v>
      </c>
      <c r="N20" s="94">
        <f t="shared" si="4"/>
        <v>5745190189.000001</v>
      </c>
      <c r="O20" s="105">
        <f t="shared" si="4"/>
        <v>5745063551.000001</v>
      </c>
      <c r="P20" s="69">
        <f t="shared" si="1"/>
        <v>0.88105360232412577</v>
      </c>
      <c r="Q20" s="70">
        <f t="shared" si="2"/>
        <v>0.88105360232412577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1771251040</v>
      </c>
      <c r="L21" s="95">
        <v>1771251040</v>
      </c>
      <c r="M21" s="95">
        <v>1581232568.6600001</v>
      </c>
      <c r="N21" s="95">
        <v>1581232568.6600001</v>
      </c>
      <c r="O21" s="95">
        <v>1581169249.6600001</v>
      </c>
      <c r="P21" s="69">
        <f t="shared" si="1"/>
        <v>0.8927207566579608</v>
      </c>
      <c r="Q21" s="70">
        <f t="shared" si="2"/>
        <v>0.8927207566579608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1304163600</v>
      </c>
      <c r="M22" s="95">
        <v>1152736160.6600001</v>
      </c>
      <c r="N22" s="95">
        <v>1152736160.6600001</v>
      </c>
      <c r="O22" s="95">
        <v>1152672841.6600001</v>
      </c>
      <c r="P22" s="69">
        <f t="shared" si="1"/>
        <v>0.88388923035422862</v>
      </c>
      <c r="Q22" s="70">
        <f t="shared" si="2"/>
        <v>0.88388923035422862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1559176680</v>
      </c>
      <c r="L23" s="95">
        <v>1559176680</v>
      </c>
      <c r="M23" s="95">
        <v>1341522993</v>
      </c>
      <c r="N23" s="95">
        <v>1341522993</v>
      </c>
      <c r="O23" s="95">
        <v>1341522993</v>
      </c>
      <c r="P23" s="69">
        <f t="shared" si="1"/>
        <v>0.8604047316818515</v>
      </c>
      <c r="Q23" s="70">
        <f t="shared" si="2"/>
        <v>0.8604047316818515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652081800</v>
      </c>
      <c r="M24" s="95">
        <v>581838348.65999997</v>
      </c>
      <c r="N24" s="95">
        <v>581838348.65999997</v>
      </c>
      <c r="O24" s="95">
        <v>581838348.65999997</v>
      </c>
      <c r="P24" s="69">
        <f t="shared" si="1"/>
        <v>0.89227815997931548</v>
      </c>
      <c r="Q24" s="70">
        <f t="shared" si="2"/>
        <v>0.89227815997931548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190416360</v>
      </c>
      <c r="L25" s="95">
        <v>190416360</v>
      </c>
      <c r="M25" s="95">
        <v>166931433.68000001</v>
      </c>
      <c r="N25" s="95">
        <v>166931433.68000001</v>
      </c>
      <c r="O25" s="95">
        <v>166931433.68000001</v>
      </c>
      <c r="P25" s="69">
        <f t="shared" si="1"/>
        <v>0.87666539618759654</v>
      </c>
      <c r="Q25" s="70">
        <f t="shared" si="2"/>
        <v>0.87666539618759654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696336440</v>
      </c>
      <c r="L26" s="95">
        <v>696336440</v>
      </c>
      <c r="M26" s="95">
        <v>628548499.66999996</v>
      </c>
      <c r="N26" s="95">
        <v>628548499.66999996</v>
      </c>
      <c r="O26" s="95">
        <v>628548499.66999996</v>
      </c>
      <c r="P26" s="69">
        <f t="shared" si="1"/>
        <v>0.90265059181736917</v>
      </c>
      <c r="Q26" s="70">
        <f t="shared" si="2"/>
        <v>0.90265059181736917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347392080</v>
      </c>
      <c r="L27" s="95">
        <v>347392080</v>
      </c>
      <c r="M27" s="95">
        <v>292380184.67000002</v>
      </c>
      <c r="N27" s="95">
        <v>292380184.67000002</v>
      </c>
      <c r="O27" s="95">
        <v>292380184.67000002</v>
      </c>
      <c r="P27" s="69">
        <f t="shared" si="1"/>
        <v>0.841643208071986</v>
      </c>
      <c r="Q27" s="70">
        <f t="shared" si="2"/>
        <v>0.841643208071986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2738883000</v>
      </c>
      <c r="M28" s="94">
        <f>SUM(M29:M34)</f>
        <v>1520850102</v>
      </c>
      <c r="N28" s="94">
        <f>SUM(N29:N34)</f>
        <v>1520850102</v>
      </c>
      <c r="O28" s="94">
        <f>SUM(O29:O34)</f>
        <v>1520850102</v>
      </c>
      <c r="P28" s="69">
        <f t="shared" si="1"/>
        <v>0.55528115001626577</v>
      </c>
      <c r="Q28" s="70">
        <f t="shared" si="2"/>
        <v>0.55528115001626577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1232497350</v>
      </c>
      <c r="M29" s="95">
        <v>754153469</v>
      </c>
      <c r="N29" s="95">
        <v>754153469</v>
      </c>
      <c r="O29" s="95">
        <v>754153469</v>
      </c>
      <c r="P29" s="69">
        <f t="shared" si="1"/>
        <v>0.61189053996748954</v>
      </c>
      <c r="Q29" s="70">
        <f t="shared" si="2"/>
        <v>0.61189053996748954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273888300</v>
      </c>
      <c r="M30" s="95">
        <v>35044945</v>
      </c>
      <c r="N30" s="95">
        <v>35044945</v>
      </c>
      <c r="O30" s="95">
        <v>35044945</v>
      </c>
      <c r="P30" s="69">
        <f t="shared" si="1"/>
        <v>0.12795342115745725</v>
      </c>
      <c r="Q30" s="70">
        <f t="shared" si="2"/>
        <v>0.12795342115745725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82166490</v>
      </c>
      <c r="M31" s="95">
        <v>58716413</v>
      </c>
      <c r="N31" s="95">
        <v>58716413</v>
      </c>
      <c r="O31" s="95">
        <v>58716413</v>
      </c>
      <c r="P31" s="69">
        <f t="shared" si="1"/>
        <v>0.71460291172228485</v>
      </c>
      <c r="Q31" s="70">
        <f t="shared" si="2"/>
        <v>0.71460291172228485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985997880</v>
      </c>
      <c r="M32" s="95">
        <v>613754792</v>
      </c>
      <c r="N32" s="95">
        <v>613754792</v>
      </c>
      <c r="O32" s="95">
        <v>613754792</v>
      </c>
      <c r="P32" s="69">
        <f t="shared" si="1"/>
        <v>0.6224707014583033</v>
      </c>
      <c r="Q32" s="70">
        <f t="shared" si="2"/>
        <v>0.6224707014583033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54777660</v>
      </c>
      <c r="M33" s="95">
        <v>12143607</v>
      </c>
      <c r="N33" s="95">
        <v>12143607</v>
      </c>
      <c r="O33" s="95">
        <v>12143607</v>
      </c>
      <c r="P33" s="69">
        <f t="shared" si="1"/>
        <v>0.2216890425768461</v>
      </c>
      <c r="Q33" s="70">
        <f t="shared" si="2"/>
        <v>0.2216890425768461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109555320</v>
      </c>
      <c r="M34" s="95">
        <v>47036876</v>
      </c>
      <c r="N34" s="95">
        <v>47036876</v>
      </c>
      <c r="O34" s="95">
        <v>47036876</v>
      </c>
      <c r="P34" s="69">
        <f t="shared" si="1"/>
        <v>0.42934360467387617</v>
      </c>
      <c r="Q34" s="70">
        <f t="shared" si="2"/>
        <v>0.42934360467387617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9092078225.3100014</v>
      </c>
      <c r="M36" s="94">
        <f>M37+M41+M53</f>
        <v>8129913150.3100004</v>
      </c>
      <c r="N36" s="94">
        <f>N37+N41+N53</f>
        <v>4762485119.0599995</v>
      </c>
      <c r="O36" s="94">
        <f>O37+O41+O53</f>
        <v>4683230170.0599995</v>
      </c>
      <c r="P36" s="69">
        <f t="shared" si="1"/>
        <v>0.79726971435276361</v>
      </c>
      <c r="Q36" s="70">
        <f t="shared" si="2"/>
        <v>0.46703883304552529</v>
      </c>
      <c r="R36" s="111"/>
      <c r="S36" s="117"/>
      <c r="T36" s="117">
        <f>S36-O36</f>
        <v>-4683230170.0599995</v>
      </c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301050000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1.3286829430327188E-3</v>
      </c>
      <c r="Q37" s="70">
        <f t="shared" si="2"/>
        <v>1.3286829430327188E-3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91200000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4.3859649122807015E-3</v>
      </c>
      <c r="Q38" s="70">
        <f t="shared" si="2"/>
        <v>4.3859649122807015E-3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 t="e">
        <f t="shared" si="1"/>
        <v>#DIV/0!</v>
      </c>
      <c r="Q39" s="70" t="e">
        <f t="shared" si="2"/>
        <v>#DIV/0!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171455606</v>
      </c>
      <c r="L41" s="94">
        <f>SUM(L42:L52)</f>
        <v>68521460</v>
      </c>
      <c r="M41" s="94">
        <f>SUM(M42:M52)</f>
        <v>68009956</v>
      </c>
      <c r="N41" s="94">
        <f>SUM(N42:N52)</f>
        <v>20817876</v>
      </c>
      <c r="O41" s="94">
        <f>SUM(O42:O52)</f>
        <v>20817876</v>
      </c>
      <c r="P41" s="69">
        <f t="shared" si="1"/>
        <v>0.39666218904501727</v>
      </c>
      <c r="Q41" s="70">
        <f t="shared" si="2"/>
        <v>0.12141846210616175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282</v>
      </c>
      <c r="F42" s="15" t="s">
        <v>28</v>
      </c>
      <c r="G42" s="21"/>
      <c r="H42" s="15" t="s">
        <v>5</v>
      </c>
      <c r="I42" s="30" t="s">
        <v>283</v>
      </c>
      <c r="J42" s="17" t="s">
        <v>284</v>
      </c>
      <c r="K42" s="95">
        <v>10000000</v>
      </c>
      <c r="L42" s="95">
        <v>10000000</v>
      </c>
      <c r="M42" s="95">
        <v>10000000</v>
      </c>
      <c r="N42" s="95" t="s">
        <v>24</v>
      </c>
      <c r="O42" s="95" t="s">
        <v>24</v>
      </c>
      <c r="P42" s="69">
        <f t="shared" si="1"/>
        <v>1</v>
      </c>
      <c r="Q42" s="70">
        <f t="shared" si="2"/>
        <v>0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 t="e">
        <f t="shared" si="1"/>
        <v>#DIV/0!</v>
      </c>
      <c r="Q43" s="70" t="e">
        <f t="shared" si="2"/>
        <v>#DIV/0!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 t="e">
        <f t="shared" si="1"/>
        <v>#DIV/0!</v>
      </c>
      <c r="Q44" s="70" t="e">
        <f t="shared" si="2"/>
        <v>#DIV/0!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 t="s">
        <v>24</v>
      </c>
      <c r="L45" s="95" t="s">
        <v>24</v>
      </c>
      <c r="M45" s="95" t="s">
        <v>24</v>
      </c>
      <c r="N45" s="95" t="s">
        <v>24</v>
      </c>
      <c r="O45" s="95" t="s">
        <v>24</v>
      </c>
      <c r="P45" s="69" t="e">
        <f t="shared" si="1"/>
        <v>#DIV/0!</v>
      </c>
      <c r="Q45" s="70" t="e">
        <f t="shared" si="2"/>
        <v>#DIV/0!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47911504</v>
      </c>
      <c r="M46" s="95">
        <v>47400000</v>
      </c>
      <c r="N46" s="95">
        <v>14969920</v>
      </c>
      <c r="O46" s="95">
        <v>14969920</v>
      </c>
      <c r="P46" s="69">
        <f t="shared" si="1"/>
        <v>0.66577273333669873</v>
      </c>
      <c r="Q46" s="70">
        <f t="shared" si="2"/>
        <v>0.21026507502598552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 t="s">
        <v>24</v>
      </c>
      <c r="L48" s="95" t="s">
        <v>24</v>
      </c>
      <c r="M48" s="95" t="s">
        <v>24</v>
      </c>
      <c r="N48" s="95" t="s">
        <v>24</v>
      </c>
      <c r="O48" s="95" t="s">
        <v>24</v>
      </c>
      <c r="P48" s="69" t="e">
        <f t="shared" si="1"/>
        <v>#DIV/0!</v>
      </c>
      <c r="Q48" s="70" t="e">
        <f t="shared" si="2"/>
        <v>#DIV/0!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 t="s">
        <v>24</v>
      </c>
      <c r="L49" s="95" t="s">
        <v>24</v>
      </c>
      <c r="M49" s="95" t="s">
        <v>24</v>
      </c>
      <c r="N49" s="95" t="s">
        <v>24</v>
      </c>
      <c r="O49" s="95" t="s">
        <v>24</v>
      </c>
      <c r="P49" s="69" t="e">
        <f t="shared" si="1"/>
        <v>#DIV/0!</v>
      </c>
      <c r="Q49" s="70" t="e">
        <f t="shared" si="2"/>
        <v>#DIV/0!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7200000</v>
      </c>
      <c r="L50" s="95">
        <v>2192370</v>
      </c>
      <c r="M50" s="95">
        <v>2192370</v>
      </c>
      <c r="N50" s="95">
        <v>2192370</v>
      </c>
      <c r="O50" s="95">
        <v>2192370</v>
      </c>
      <c r="P50" s="69">
        <f t="shared" si="1"/>
        <v>0.30449583333333335</v>
      </c>
      <c r="Q50" s="70">
        <f t="shared" si="2"/>
        <v>0.30449583333333335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16000000</v>
      </c>
      <c r="L51" s="95">
        <v>3417586</v>
      </c>
      <c r="M51" s="95">
        <v>3417586</v>
      </c>
      <c r="N51" s="95">
        <v>3417586</v>
      </c>
      <c r="O51" s="95">
        <v>3417586</v>
      </c>
      <c r="P51" s="69">
        <f t="shared" si="1"/>
        <v>0.213599125</v>
      </c>
      <c r="Q51" s="70">
        <f t="shared" si="2"/>
        <v>0.213599125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>
        <v>238000</v>
      </c>
      <c r="O52" s="95">
        <v>238000</v>
      </c>
      <c r="P52" s="69">
        <f t="shared" si="1"/>
        <v>0.55970765349842466</v>
      </c>
      <c r="Q52" s="70">
        <f t="shared" si="2"/>
        <v>2.6642084306525017E-2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9724687394</v>
      </c>
      <c r="L53" s="94">
        <f>SUM(L54:L70)</f>
        <v>8833120705.3100014</v>
      </c>
      <c r="M53" s="94">
        <f>SUM(M54:M70)</f>
        <v>8061503194.3100004</v>
      </c>
      <c r="N53" s="94">
        <f>SUM(N54:N70)</f>
        <v>4741267243.0599995</v>
      </c>
      <c r="O53" s="94">
        <f>SUM(O54:O70)</f>
        <v>4662012294.0599995</v>
      </c>
      <c r="P53" s="69">
        <f t="shared" si="1"/>
        <v>0.82897299087308851</v>
      </c>
      <c r="Q53" s="70">
        <f t="shared" si="2"/>
        <v>0.48754957881579791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63956178.729999997</v>
      </c>
      <c r="M54" s="106">
        <v>60835437.729999997</v>
      </c>
      <c r="N54" s="106">
        <v>22577580.329999998</v>
      </c>
      <c r="O54" s="106">
        <v>22577580.329999998</v>
      </c>
      <c r="P54" s="69">
        <f t="shared" si="1"/>
        <v>0.3261226066365942</v>
      </c>
      <c r="Q54" s="70">
        <f t="shared" si="2"/>
        <v>0.12103240518208229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198293974</v>
      </c>
      <c r="L55" s="95">
        <v>166114193.12</v>
      </c>
      <c r="M55" s="95">
        <v>112556953.12</v>
      </c>
      <c r="N55" s="95">
        <v>75154102.769999996</v>
      </c>
      <c r="O55" s="95">
        <v>74718485.769999996</v>
      </c>
      <c r="P55" s="69">
        <f t="shared" si="1"/>
        <v>0.5676266951006792</v>
      </c>
      <c r="Q55" s="70">
        <f t="shared" si="2"/>
        <v>0.37900346265691359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110680000</v>
      </c>
      <c r="M56" s="95">
        <v>11023854</v>
      </c>
      <c r="N56" s="95">
        <v>10980054</v>
      </c>
      <c r="O56" s="95">
        <v>10950054</v>
      </c>
      <c r="P56" s="69">
        <f t="shared" si="1"/>
        <v>7.4745854964026526E-2</v>
      </c>
      <c r="Q56" s="70">
        <f t="shared" si="2"/>
        <v>7.4448874575187521E-2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58100000</v>
      </c>
      <c r="M57" s="95">
        <v>58100000</v>
      </c>
      <c r="N57" s="95">
        <v>25221206</v>
      </c>
      <c r="O57" s="95">
        <v>25221206</v>
      </c>
      <c r="P57" s="69">
        <f t="shared" si="1"/>
        <v>0.99279339646462683</v>
      </c>
      <c r="Q57" s="70">
        <f t="shared" si="2"/>
        <v>0.43097154505463037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503994451</v>
      </c>
      <c r="L58" s="95">
        <v>503994451</v>
      </c>
      <c r="M58" s="95">
        <v>503994451</v>
      </c>
      <c r="N58" s="95">
        <v>296429530</v>
      </c>
      <c r="O58" s="95">
        <v>296429530</v>
      </c>
      <c r="P58" s="69">
        <f t="shared" si="1"/>
        <v>1</v>
      </c>
      <c r="Q58" s="70">
        <f t="shared" si="2"/>
        <v>0.58816030496335758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1167087507</v>
      </c>
      <c r="M59" s="95">
        <v>1129344419</v>
      </c>
      <c r="N59" s="95">
        <v>1129344418</v>
      </c>
      <c r="O59" s="95">
        <v>1129344418</v>
      </c>
      <c r="P59" s="69">
        <f t="shared" si="1"/>
        <v>0.90829735816078883</v>
      </c>
      <c r="Q59" s="70">
        <f t="shared" si="2"/>
        <v>0.90829735735651917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497187910</v>
      </c>
      <c r="M60" s="95">
        <v>497187910</v>
      </c>
      <c r="N60" s="95">
        <v>425760819</v>
      </c>
      <c r="O60" s="95">
        <v>425760819</v>
      </c>
      <c r="P60" s="69">
        <f t="shared" si="1"/>
        <v>1</v>
      </c>
      <c r="Q60" s="70">
        <f t="shared" si="2"/>
        <v>0.85633783613121239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2114875489</v>
      </c>
      <c r="L61" s="95">
        <v>2039697660</v>
      </c>
      <c r="M61" s="95">
        <v>1855624718</v>
      </c>
      <c r="N61" s="95">
        <v>704652135.90999997</v>
      </c>
      <c r="O61" s="95">
        <v>704652135.90999997</v>
      </c>
      <c r="P61" s="69">
        <f t="shared" si="1"/>
        <v>0.8774155867102208</v>
      </c>
      <c r="Q61" s="70">
        <f t="shared" si="2"/>
        <v>0.33318847354138492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1063627342</v>
      </c>
      <c r="L62" s="95">
        <v>922952709</v>
      </c>
      <c r="M62" s="95">
        <v>664533385</v>
      </c>
      <c r="N62" s="95">
        <v>569225253.13999999</v>
      </c>
      <c r="O62" s="95">
        <v>569225253.13999999</v>
      </c>
      <c r="P62" s="69">
        <f t="shared" si="1"/>
        <v>0.624780276661974</v>
      </c>
      <c r="Q62" s="70">
        <f t="shared" si="2"/>
        <v>0.53517358069194876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1061848224</v>
      </c>
      <c r="M63" s="95">
        <v>1061848224</v>
      </c>
      <c r="N63" s="95">
        <v>511207733</v>
      </c>
      <c r="O63" s="95">
        <v>433144429</v>
      </c>
      <c r="P63" s="69">
        <f t="shared" si="1"/>
        <v>0.93407341968873625</v>
      </c>
      <c r="Q63" s="70">
        <f t="shared" si="2"/>
        <v>0.44969285114577395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1127246938</v>
      </c>
      <c r="L64" s="95">
        <v>967513598.46000004</v>
      </c>
      <c r="M64" s="95">
        <v>956229169.46000004</v>
      </c>
      <c r="N64" s="95">
        <v>381569767.67000002</v>
      </c>
      <c r="O64" s="95">
        <v>381569767.67000002</v>
      </c>
      <c r="P64" s="69">
        <f t="shared" si="1"/>
        <v>0.84828721837699061</v>
      </c>
      <c r="Q64" s="70">
        <f t="shared" si="2"/>
        <v>0.33849705402349028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176922439</v>
      </c>
      <c r="L65" s="95">
        <v>157015474</v>
      </c>
      <c r="M65" s="95">
        <v>152015474</v>
      </c>
      <c r="N65" s="95">
        <v>14903337.24</v>
      </c>
      <c r="O65" s="95">
        <v>14903337.24</v>
      </c>
      <c r="P65" s="69">
        <f t="shared" si="1"/>
        <v>0.85922099457378609</v>
      </c>
      <c r="Q65" s="70">
        <f t="shared" si="2"/>
        <v>8.4236557692944761E-2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573833700</v>
      </c>
      <c r="L66" s="95">
        <v>451522800</v>
      </c>
      <c r="M66" s="95">
        <v>448643000</v>
      </c>
      <c r="N66" s="95">
        <v>408643000</v>
      </c>
      <c r="O66" s="95">
        <v>408643000</v>
      </c>
      <c r="P66" s="69">
        <f t="shared" si="1"/>
        <v>0.7818345280174378</v>
      </c>
      <c r="Q66" s="70">
        <f t="shared" si="2"/>
        <v>0.71212792138210079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 t="s">
        <v>24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v>0</v>
      </c>
      <c r="Q67" s="70"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3928644</v>
      </c>
      <c r="O68" s="95">
        <v>3928644</v>
      </c>
      <c r="P68" s="69">
        <f t="shared" si="1"/>
        <v>1</v>
      </c>
      <c r="Q68" s="70">
        <f t="shared" si="2"/>
        <v>0.2542811650485437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>
        <v>370000000</v>
      </c>
      <c r="M69" s="95">
        <v>370000000</v>
      </c>
      <c r="N69" s="95" t="s">
        <v>24</v>
      </c>
      <c r="O69" s="95" t="s">
        <v>24</v>
      </c>
      <c r="P69" s="69">
        <f t="shared" si="1"/>
        <v>1</v>
      </c>
      <c r="Q69" s="70">
        <f t="shared" si="2"/>
        <v>0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310550000</v>
      </c>
      <c r="L70" s="95">
        <v>280000000</v>
      </c>
      <c r="M70" s="95">
        <v>164116199</v>
      </c>
      <c r="N70" s="95">
        <v>161669662</v>
      </c>
      <c r="O70" s="95">
        <v>160943634</v>
      </c>
      <c r="P70" s="69">
        <f t="shared" si="1"/>
        <v>0.52846948639510549</v>
      </c>
      <c r="Q70" s="70">
        <f t="shared" si="2"/>
        <v>0.52059140879085497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5">L72+L74+L75+L77+L80</f>
        <v>505919669127.92999</v>
      </c>
      <c r="M71" s="94">
        <f t="shared" si="5"/>
        <v>505887760771.92999</v>
      </c>
      <c r="N71" s="94">
        <f t="shared" si="5"/>
        <v>505887760771.92999</v>
      </c>
      <c r="O71" s="94">
        <f t="shared" si="5"/>
        <v>505887760771.92999</v>
      </c>
      <c r="P71" s="69">
        <f t="shared" si="1"/>
        <v>0.99154459300088527</v>
      </c>
      <c r="Q71" s="70">
        <f t="shared" si="2"/>
        <v>0.99154459300088527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6">L73</f>
        <v>8340883559</v>
      </c>
      <c r="M72" s="94">
        <f t="shared" si="6"/>
        <v>8340883559</v>
      </c>
      <c r="N72" s="94">
        <f t="shared" si="6"/>
        <v>8340883559</v>
      </c>
      <c r="O72" s="94">
        <f t="shared" si="6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7">SUM(L76)</f>
        <v>497273736000</v>
      </c>
      <c r="M75" s="94">
        <f t="shared" si="7"/>
        <v>497273736000</v>
      </c>
      <c r="N75" s="94">
        <f t="shared" si="7"/>
        <v>497273736000</v>
      </c>
      <c r="O75" s="94">
        <f t="shared" si="7"/>
        <v>497273736000</v>
      </c>
      <c r="P75" s="69">
        <f t="shared" ref="P75:P128" si="8">+M75/K75</f>
        <v>1</v>
      </c>
      <c r="Q75" s="70">
        <f t="shared" ref="Q75:Q128" si="9">+N75/K75</f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si="8"/>
        <v>1</v>
      </c>
      <c r="Q76" s="70">
        <f t="shared" si="9"/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0">SUM(L78:L79)</f>
        <v>99004000</v>
      </c>
      <c r="M77" s="94">
        <f t="shared" si="10"/>
        <v>68113220</v>
      </c>
      <c r="N77" s="94">
        <f t="shared" si="10"/>
        <v>68113220</v>
      </c>
      <c r="O77" s="94">
        <f t="shared" si="10"/>
        <v>68113220</v>
      </c>
      <c r="P77" s="69">
        <f t="shared" si="8"/>
        <v>0.68798452587774228</v>
      </c>
      <c r="Q77" s="70">
        <f t="shared" si="9"/>
        <v>0.68798452587774228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45541840</v>
      </c>
      <c r="L78" s="95">
        <v>45541840</v>
      </c>
      <c r="M78" s="95">
        <v>38982474</v>
      </c>
      <c r="N78" s="95">
        <v>38982474</v>
      </c>
      <c r="O78" s="95">
        <v>38982474</v>
      </c>
      <c r="P78" s="69">
        <f t="shared" si="8"/>
        <v>0.85597055367108577</v>
      </c>
      <c r="Q78" s="70">
        <f t="shared" si="9"/>
        <v>0.85597055367108577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53462160</v>
      </c>
      <c r="L79" s="95">
        <v>53462160</v>
      </c>
      <c r="M79" s="95">
        <v>29130746</v>
      </c>
      <c r="N79" s="95">
        <v>29130746</v>
      </c>
      <c r="O79" s="95">
        <v>29130746</v>
      </c>
      <c r="P79" s="69">
        <f t="shared" si="8"/>
        <v>0.54488531701674603</v>
      </c>
      <c r="Q79" s="70">
        <f t="shared" si="9"/>
        <v>0.54488531701674603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1">SUM(L81:L83)</f>
        <v>206045568.93000001</v>
      </c>
      <c r="M80" s="94">
        <f t="shared" si="11"/>
        <v>205027992.93000001</v>
      </c>
      <c r="N80" s="94">
        <f t="shared" si="11"/>
        <v>205027992.93000001</v>
      </c>
      <c r="O80" s="94">
        <f t="shared" si="11"/>
        <v>205027992.93000001</v>
      </c>
      <c r="P80" s="69">
        <f t="shared" si="8"/>
        <v>7.6272457471820251E-2</v>
      </c>
      <c r="Q80" s="70">
        <f t="shared" si="9"/>
        <v>7.6272457471820251E-2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205267209.93000001</v>
      </c>
      <c r="M81" s="95">
        <v>205027992.93000001</v>
      </c>
      <c r="N81" s="95">
        <v>205027992.93000001</v>
      </c>
      <c r="O81" s="95">
        <v>205027992.93000001</v>
      </c>
      <c r="P81" s="108">
        <f t="shared" si="8"/>
        <v>0.19068114367955061</v>
      </c>
      <c r="Q81" s="109">
        <f t="shared" si="9"/>
        <v>0.19068114367955061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493354</v>
      </c>
      <c r="M82" s="95" t="s">
        <v>24</v>
      </c>
      <c r="N82" s="95" t="s">
        <v>24</v>
      </c>
      <c r="O82" s="95" t="s">
        <v>24</v>
      </c>
      <c r="P82" s="108">
        <f t="shared" si="8"/>
        <v>0</v>
      </c>
      <c r="Q82" s="109">
        <f t="shared" si="9"/>
        <v>0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>
        <v>285005</v>
      </c>
      <c r="M83" s="95" t="s">
        <v>24</v>
      </c>
      <c r="N83" s="95" t="s">
        <v>24</v>
      </c>
      <c r="O83" s="95" t="s">
        <v>24</v>
      </c>
      <c r="P83" s="108">
        <f t="shared" si="8"/>
        <v>0</v>
      </c>
      <c r="Q83" s="109">
        <f t="shared" si="9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51400000000</v>
      </c>
      <c r="L84" s="94">
        <f>+L87+L85</f>
        <v>35880687986.449997</v>
      </c>
      <c r="M84" s="94">
        <f>+M87+M85</f>
        <v>31255593418.069996</v>
      </c>
      <c r="N84" s="94">
        <f>+N87+N85</f>
        <v>19406715644.990002</v>
      </c>
      <c r="O84" s="94">
        <f>+O87+O85</f>
        <v>19357463081.260002</v>
      </c>
      <c r="P84" s="69">
        <f t="shared" si="8"/>
        <v>0.60808547505972754</v>
      </c>
      <c r="Q84" s="70">
        <f t="shared" si="9"/>
        <v>0.37756256118657588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2954051118.02</v>
      </c>
      <c r="M85" s="94">
        <f>SUM(M86:M86)</f>
        <v>864060211.63999999</v>
      </c>
      <c r="N85" s="94">
        <f>SUM(N86:N86)</f>
        <v>599336208.80999994</v>
      </c>
      <c r="O85" s="94">
        <f>SUM(O86:O86)</f>
        <v>599336208.80999994</v>
      </c>
      <c r="P85" s="69">
        <f t="shared" si="8"/>
        <v>0.1430043460316924</v>
      </c>
      <c r="Q85" s="70">
        <f t="shared" si="9"/>
        <v>9.9191794089573168E-2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2954051118.02</v>
      </c>
      <c r="M86" s="95">
        <v>864060211.63999999</v>
      </c>
      <c r="N86" s="95">
        <v>599336208.80999994</v>
      </c>
      <c r="O86" s="95">
        <v>599336208.80999994</v>
      </c>
      <c r="P86" s="69">
        <f t="shared" si="8"/>
        <v>0.1430043460316924</v>
      </c>
      <c r="Q86" s="70">
        <f t="shared" si="9"/>
        <v>9.9191794089573168E-2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45357804531</v>
      </c>
      <c r="L87" s="94">
        <f>SUM(L88:L94)</f>
        <v>32926636868.429996</v>
      </c>
      <c r="M87" s="94">
        <f>SUM(M88:M94)</f>
        <v>30391533206.429996</v>
      </c>
      <c r="N87" s="94">
        <f>SUM(N88:N94)</f>
        <v>18807379436.18</v>
      </c>
      <c r="O87" s="94">
        <f>SUM(O88:O94)</f>
        <v>18758126872.450001</v>
      </c>
      <c r="P87" s="69">
        <f t="shared" si="8"/>
        <v>0.67003977641066736</v>
      </c>
      <c r="Q87" s="70">
        <f t="shared" si="9"/>
        <v>0.41464483633298455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1200000000</v>
      </c>
      <c r="L88" s="95" t="s">
        <v>24</v>
      </c>
      <c r="M88" s="95" t="s">
        <v>24</v>
      </c>
      <c r="N88" s="95" t="s">
        <v>24</v>
      </c>
      <c r="O88" s="95" t="s">
        <v>24</v>
      </c>
      <c r="P88" s="108">
        <f t="shared" si="8"/>
        <v>0</v>
      </c>
      <c r="Q88" s="109">
        <f t="shared" si="9"/>
        <v>0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1030000000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6875390638</v>
      </c>
      <c r="L90" s="95">
        <v>5584871908.8999996</v>
      </c>
      <c r="M90" s="95">
        <v>4838972273.8999996</v>
      </c>
      <c r="N90" s="95">
        <v>3063017099.6399999</v>
      </c>
      <c r="O90" s="95">
        <v>3027712535.9099998</v>
      </c>
      <c r="P90" s="108">
        <f t="shared" si="8"/>
        <v>0.70381052200222627</v>
      </c>
      <c r="Q90" s="109">
        <f t="shared" si="9"/>
        <v>0.44550444635259429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34739141583.339996</v>
      </c>
      <c r="L91" s="95">
        <v>27159537249.869999</v>
      </c>
      <c r="M91" s="95">
        <v>25381683222.869999</v>
      </c>
      <c r="N91" s="95">
        <v>15633301696.540001</v>
      </c>
      <c r="O91" s="95">
        <v>15619353696.540001</v>
      </c>
      <c r="P91" s="108">
        <f t="shared" si="8"/>
        <v>0.73063645404071831</v>
      </c>
      <c r="Q91" s="109">
        <f t="shared" si="9"/>
        <v>0.45001980429007871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1251837709.6600001</v>
      </c>
      <c r="L92" s="95">
        <v>163187709.66</v>
      </c>
      <c r="M92" s="95">
        <v>151837709.66</v>
      </c>
      <c r="N92" s="95">
        <v>98589440</v>
      </c>
      <c r="O92" s="95">
        <v>98589440</v>
      </c>
      <c r="P92" s="108">
        <f t="shared" si="8"/>
        <v>0.12129184836686156</v>
      </c>
      <c r="Q92" s="109">
        <f t="shared" si="9"/>
        <v>7.8755767811769267E-2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 t="s">
        <v>24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v>0</v>
      </c>
      <c r="Q93" s="109"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19040000</v>
      </c>
      <c r="M94" s="95">
        <v>19040000</v>
      </c>
      <c r="N94" s="95">
        <v>12471200</v>
      </c>
      <c r="O94" s="95">
        <v>12471200</v>
      </c>
      <c r="P94" s="108">
        <f t="shared" si="8"/>
        <v>7.2828921650003486E-2</v>
      </c>
      <c r="Q94" s="109">
        <f t="shared" si="9"/>
        <v>4.7702943680752279E-2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2">L96+L101</f>
        <v>253097000</v>
      </c>
      <c r="M95" s="94">
        <f t="shared" si="12"/>
        <v>253097000</v>
      </c>
      <c r="N95" s="94">
        <f t="shared" si="12"/>
        <v>253097000</v>
      </c>
      <c r="O95" s="94">
        <f t="shared" si="12"/>
        <v>253097000</v>
      </c>
      <c r="P95" s="69">
        <f t="shared" si="8"/>
        <v>7.2250075576587275E-2</v>
      </c>
      <c r="Q95" s="70">
        <f t="shared" si="9"/>
        <v>7.2250075576587275E-2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3">SUM(L97:L100)</f>
        <v>253097000</v>
      </c>
      <c r="M96" s="94">
        <f t="shared" si="13"/>
        <v>253097000</v>
      </c>
      <c r="N96" s="94">
        <f t="shared" si="13"/>
        <v>253097000</v>
      </c>
      <c r="O96" s="94">
        <f t="shared" si="13"/>
        <v>253097000</v>
      </c>
      <c r="P96" s="69">
        <f t="shared" si="8"/>
        <v>0.71496327683615823</v>
      </c>
      <c r="Q96" s="70">
        <f t="shared" si="9"/>
        <v>0.71496327683615823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339871000</v>
      </c>
      <c r="L97" s="95">
        <v>250821000</v>
      </c>
      <c r="M97" s="95">
        <v>250821000</v>
      </c>
      <c r="N97" s="95">
        <v>250821000</v>
      </c>
      <c r="O97" s="95">
        <v>250821000</v>
      </c>
      <c r="P97" s="69">
        <f t="shared" si="8"/>
        <v>0.73798882517190345</v>
      </c>
      <c r="Q97" s="70">
        <f t="shared" si="9"/>
        <v>0.73798882517190345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8"/>
        <v>0.1807</v>
      </c>
      <c r="Q98" s="70">
        <f t="shared" si="9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8"/>
        <v>0</v>
      </c>
      <c r="Q99" s="70">
        <f t="shared" si="9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469000</v>
      </c>
      <c r="L100" s="95">
        <v>469000</v>
      </c>
      <c r="M100" s="95">
        <v>469000</v>
      </c>
      <c r="N100" s="95">
        <v>469000</v>
      </c>
      <c r="O100" s="95">
        <v>469000</v>
      </c>
      <c r="P100" s="69">
        <f t="shared" si="8"/>
        <v>1</v>
      </c>
      <c r="Q100" s="70">
        <f t="shared" si="9"/>
        <v>1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4">SUM(L102)</f>
        <v>0</v>
      </c>
      <c r="M101" s="94">
        <f t="shared" si="14"/>
        <v>0</v>
      </c>
      <c r="N101" s="94">
        <f t="shared" si="14"/>
        <v>0</v>
      </c>
      <c r="O101" s="94">
        <f t="shared" si="14"/>
        <v>0</v>
      </c>
      <c r="P101" s="69">
        <f t="shared" si="8"/>
        <v>0</v>
      </c>
      <c r="Q101" s="70">
        <f t="shared" si="9"/>
        <v>0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 t="s">
        <v>24</v>
      </c>
      <c r="M102" s="148" t="s">
        <v>24</v>
      </c>
      <c r="N102" s="148" t="s">
        <v>24</v>
      </c>
      <c r="O102" s="148" t="s">
        <v>24</v>
      </c>
      <c r="P102" s="149">
        <f t="shared" si="8"/>
        <v>0</v>
      </c>
      <c r="Q102" s="150">
        <f t="shared" si="9"/>
        <v>0</v>
      </c>
      <c r="R102" s="111"/>
      <c r="S102" s="119"/>
    </row>
    <row r="103" spans="1:19" s="25" customFormat="1" thickBot="1" x14ac:dyDescent="0.25">
      <c r="A103" s="151" t="s">
        <v>272</v>
      </c>
      <c r="B103" s="152"/>
      <c r="C103" s="152"/>
      <c r="D103" s="152"/>
      <c r="E103" s="152"/>
      <c r="F103" s="152"/>
      <c r="G103" s="152"/>
      <c r="H103" s="152">
        <v>20</v>
      </c>
      <c r="I103" s="152"/>
      <c r="J103" s="152" t="s">
        <v>266</v>
      </c>
      <c r="K103" s="92">
        <f>K104</f>
        <v>1112621225</v>
      </c>
      <c r="L103" s="92" t="str">
        <f t="shared" ref="L103:O104" si="15">L104</f>
        <v>0,00</v>
      </c>
      <c r="M103" s="92" t="str">
        <f t="shared" si="15"/>
        <v>0,00</v>
      </c>
      <c r="N103" s="92" t="str">
        <f t="shared" si="15"/>
        <v>0,00</v>
      </c>
      <c r="O103" s="92" t="str">
        <f t="shared" si="15"/>
        <v>0,00</v>
      </c>
      <c r="P103" s="65">
        <f t="shared" si="8"/>
        <v>0</v>
      </c>
      <c r="Q103" s="66">
        <f t="shared" si="9"/>
        <v>0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 t="str">
        <f t="shared" si="15"/>
        <v>0,00</v>
      </c>
      <c r="M104" s="94" t="str">
        <f t="shared" si="15"/>
        <v>0,00</v>
      </c>
      <c r="N104" s="94" t="str">
        <f t="shared" si="15"/>
        <v>0,00</v>
      </c>
      <c r="O104" s="94" t="str">
        <f t="shared" si="15"/>
        <v>0,00</v>
      </c>
      <c r="P104" s="69">
        <f t="shared" si="8"/>
        <v>0</v>
      </c>
      <c r="Q104" s="70">
        <f t="shared" si="9"/>
        <v>0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 t="s">
        <v>24</v>
      </c>
      <c r="M105" s="136" t="s">
        <v>24</v>
      </c>
      <c r="N105" s="136" t="s">
        <v>24</v>
      </c>
      <c r="O105" s="136" t="s">
        <v>24</v>
      </c>
      <c r="P105" s="137">
        <f t="shared" si="8"/>
        <v>0</v>
      </c>
      <c r="Q105" s="138">
        <f t="shared" si="9"/>
        <v>0</v>
      </c>
      <c r="R105" s="111"/>
      <c r="S105" s="119"/>
    </row>
    <row r="106" spans="1:19" s="44" customFormat="1" thickBot="1" x14ac:dyDescent="0.25">
      <c r="A106" s="153" t="s">
        <v>22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92">
        <f>K107+K110+K116+K119+K120+K124</f>
        <v>311103640842</v>
      </c>
      <c r="L106" s="92">
        <f t="shared" ref="L106:O106" si="16">L107+L110+L116+L119+L120+L124</f>
        <v>201400333267.19</v>
      </c>
      <c r="M106" s="92">
        <f t="shared" si="16"/>
        <v>197523137298.09</v>
      </c>
      <c r="N106" s="92">
        <f t="shared" si="16"/>
        <v>110349294108.05</v>
      </c>
      <c r="O106" s="92">
        <f t="shared" si="16"/>
        <v>110290859161.05</v>
      </c>
      <c r="P106" s="65">
        <f t="shared" si="8"/>
        <v>0.63491104367501094</v>
      </c>
      <c r="Q106" s="66">
        <f t="shared" si="9"/>
        <v>0.35470267660446003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4957254664</v>
      </c>
      <c r="M107" s="94">
        <f t="shared" ref="M107:O107" si="17">SUM(M108:M109)</f>
        <v>4936492033.96</v>
      </c>
      <c r="N107" s="94">
        <f t="shared" si="17"/>
        <v>4369613869.0600004</v>
      </c>
      <c r="O107" s="94">
        <f t="shared" si="17"/>
        <v>4369613869.0600004</v>
      </c>
      <c r="P107" s="69">
        <f t="shared" si="8"/>
        <v>0.55140858527902636</v>
      </c>
      <c r="Q107" s="70">
        <f t="shared" si="9"/>
        <v>0.48808801577689553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6194899573</v>
      </c>
      <c r="L108" s="95">
        <v>4216753668</v>
      </c>
      <c r="M108" s="95">
        <v>4195991037.96</v>
      </c>
      <c r="N108" s="95">
        <v>3655283399.8600001</v>
      </c>
      <c r="O108" s="95">
        <v>3655283399.8600001</v>
      </c>
      <c r="P108" s="69">
        <f t="shared" si="8"/>
        <v>0.6773299532163376</v>
      </c>
      <c r="Q108" s="70">
        <f t="shared" si="9"/>
        <v>0.59004724076420478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2757612531</v>
      </c>
      <c r="L109" s="95">
        <v>740500996</v>
      </c>
      <c r="M109" s="95">
        <v>740500996</v>
      </c>
      <c r="N109" s="95">
        <v>714330469.20000005</v>
      </c>
      <c r="O109" s="95">
        <v>714330469.20000005</v>
      </c>
      <c r="P109" s="69">
        <f t="shared" si="8"/>
        <v>0.26852974726346718</v>
      </c>
      <c r="Q109" s="70">
        <f t="shared" si="9"/>
        <v>0.25903946300278835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18">SUM(L111:L115)</f>
        <v>18166168645</v>
      </c>
      <c r="M110" s="94">
        <f t="shared" si="18"/>
        <v>18165349645</v>
      </c>
      <c r="N110" s="94">
        <f t="shared" si="18"/>
        <v>16760186484</v>
      </c>
      <c r="O110" s="94">
        <f t="shared" si="18"/>
        <v>16760186484</v>
      </c>
      <c r="P110" s="69">
        <f t="shared" si="8"/>
        <v>0.51900998985714286</v>
      </c>
      <c r="Q110" s="70">
        <f t="shared" si="9"/>
        <v>0.47886247097142859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8"/>
        <v>0</v>
      </c>
      <c r="Q111" s="70">
        <f t="shared" si="9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3015349645</v>
      </c>
      <c r="M112" s="95">
        <v>3015349645</v>
      </c>
      <c r="N112" s="95">
        <v>2190186484</v>
      </c>
      <c r="O112" s="106">
        <v>2190186484</v>
      </c>
      <c r="P112" s="69">
        <f t="shared" si="8"/>
        <v>0.35794748872269705</v>
      </c>
      <c r="Q112" s="70">
        <f t="shared" si="9"/>
        <v>0.2599936471984805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4515580605</v>
      </c>
      <c r="M113" s="95">
        <v>4515580605</v>
      </c>
      <c r="N113" s="95">
        <v>3935580605</v>
      </c>
      <c r="O113" s="106">
        <v>3935580605</v>
      </c>
      <c r="P113" s="69">
        <f t="shared" si="8"/>
        <v>0.61612506549324597</v>
      </c>
      <c r="Q113" s="70">
        <f t="shared" si="9"/>
        <v>0.53698739323236455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2297047000</v>
      </c>
      <c r="M114" s="95">
        <v>2296228000</v>
      </c>
      <c r="N114" s="95">
        <v>2296228000</v>
      </c>
      <c r="O114" s="106">
        <v>2296228000</v>
      </c>
      <c r="P114" s="69">
        <f t="shared" si="8"/>
        <v>0.45523949246629658</v>
      </c>
      <c r="Q114" s="70">
        <f t="shared" si="9"/>
        <v>0.45523949246629658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8338191395</v>
      </c>
      <c r="M115" s="95">
        <v>8338191395</v>
      </c>
      <c r="N115" s="95">
        <v>8338191395</v>
      </c>
      <c r="O115" s="106">
        <v>8338191395</v>
      </c>
      <c r="P115" s="69">
        <f t="shared" si="8"/>
        <v>0.62641359740064606</v>
      </c>
      <c r="Q115" s="70">
        <f t="shared" si="9"/>
        <v>0.62641359740064606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19">SUM(L117:L118)</f>
        <v>4918259060</v>
      </c>
      <c r="M116" s="94">
        <f t="shared" si="19"/>
        <v>4338259060</v>
      </c>
      <c r="N116" s="94">
        <f t="shared" si="19"/>
        <v>3253694295</v>
      </c>
      <c r="O116" s="94">
        <f t="shared" si="19"/>
        <v>3253694295</v>
      </c>
      <c r="P116" s="69">
        <f t="shared" si="8"/>
        <v>0.25519170941176472</v>
      </c>
      <c r="Q116" s="70">
        <f t="shared" si="9"/>
        <v>0.19139378205882354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4918259060</v>
      </c>
      <c r="M117" s="95">
        <v>4338259060</v>
      </c>
      <c r="N117" s="95">
        <v>3253694295</v>
      </c>
      <c r="O117" s="95">
        <v>3253694295</v>
      </c>
      <c r="P117" s="69">
        <f t="shared" si="8"/>
        <v>0.27114119125000002</v>
      </c>
      <c r="Q117" s="70">
        <f t="shared" si="9"/>
        <v>0.20335589343749999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 t="s">
        <v>24</v>
      </c>
      <c r="M118" s="95" t="s">
        <v>24</v>
      </c>
      <c r="N118" s="95" t="s">
        <v>24</v>
      </c>
      <c r="O118" s="95" t="s">
        <v>24</v>
      </c>
      <c r="P118" s="69">
        <f t="shared" si="8"/>
        <v>0</v>
      </c>
      <c r="Q118" s="70">
        <f t="shared" si="9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0">L121+L122</f>
        <v>50026563027</v>
      </c>
      <c r="M119" s="94">
        <f t="shared" si="20"/>
        <v>46770948688</v>
      </c>
      <c r="N119" s="94">
        <f t="shared" si="20"/>
        <v>27652457333.580002</v>
      </c>
      <c r="O119" s="94">
        <f t="shared" si="20"/>
        <v>27613645949.580002</v>
      </c>
      <c r="P119" s="69">
        <f t="shared" si="8"/>
        <v>0.40694606460415095</v>
      </c>
      <c r="Q119" s="70">
        <f t="shared" si="9"/>
        <v>0.24059932509818358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1">L123</f>
        <v>118533965379</v>
      </c>
      <c r="M120" s="94">
        <f t="shared" si="21"/>
        <v>118533965379</v>
      </c>
      <c r="N120" s="94">
        <f t="shared" si="21"/>
        <v>58080589088.800003</v>
      </c>
      <c r="O120" s="94">
        <f t="shared" si="21"/>
        <v>58080589088.800003</v>
      </c>
      <c r="P120" s="69">
        <f t="shared" si="8"/>
        <v>0.95347055176469342</v>
      </c>
      <c r="Q120" s="70">
        <f t="shared" si="9"/>
        <v>0.46719209256393956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14391398732</v>
      </c>
      <c r="M121" s="95">
        <v>14168126697</v>
      </c>
      <c r="N121" s="95">
        <v>7943858849.3299999</v>
      </c>
      <c r="O121" s="95">
        <v>7905047465.3299999</v>
      </c>
      <c r="P121" s="69">
        <f t="shared" si="8"/>
        <v>0.82134067808695654</v>
      </c>
      <c r="Q121" s="70">
        <f t="shared" si="9"/>
        <v>0.46051355648289855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35635164295</v>
      </c>
      <c r="M122" s="95">
        <v>32602821991</v>
      </c>
      <c r="N122" s="95">
        <v>19708598484.25</v>
      </c>
      <c r="O122" s="95">
        <v>19708598484.25</v>
      </c>
      <c r="P122" s="69"/>
      <c r="Q122" s="70">
        <f t="shared" si="9"/>
        <v>0.2017637430419503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118533965379</v>
      </c>
      <c r="M123" s="95">
        <v>118533965379</v>
      </c>
      <c r="N123" s="95">
        <v>58080589088.800003</v>
      </c>
      <c r="O123" s="95">
        <v>58080589088.800003</v>
      </c>
      <c r="P123" s="69">
        <f t="shared" si="8"/>
        <v>0.95347055176469342</v>
      </c>
      <c r="Q123" s="70">
        <f t="shared" si="9"/>
        <v>0.46719209256393956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2">SUM(L125:L127)</f>
        <v>4798122492.1900005</v>
      </c>
      <c r="M124" s="94">
        <f t="shared" si="22"/>
        <v>4778122492.1300001</v>
      </c>
      <c r="N124" s="94">
        <f t="shared" si="22"/>
        <v>232753037.61000001</v>
      </c>
      <c r="O124" s="94">
        <f t="shared" si="22"/>
        <v>213129474.61000001</v>
      </c>
      <c r="P124" s="69">
        <f t="shared" si="8"/>
        <v>0.43831447247054794</v>
      </c>
      <c r="Q124" s="70">
        <f t="shared" si="9"/>
        <v>2.1351278679853713E-2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>
        <v>600000000</v>
      </c>
      <c r="N125" s="95" t="s">
        <v>24</v>
      </c>
      <c r="O125" s="95" t="s">
        <v>24</v>
      </c>
      <c r="P125" s="69">
        <f t="shared" si="8"/>
        <v>1</v>
      </c>
      <c r="Q125" s="70">
        <f t="shared" si="9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3727934824.8499999</v>
      </c>
      <c r="M126" s="95">
        <v>3727934824.79</v>
      </c>
      <c r="N126" s="95">
        <v>154876138.94</v>
      </c>
      <c r="O126" s="95">
        <v>135252575.94</v>
      </c>
      <c r="P126" s="69">
        <f t="shared" si="8"/>
        <v>0.53296139537365483</v>
      </c>
      <c r="Q126" s="70">
        <f t="shared" si="9"/>
        <v>2.2141750593559856E-2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>
        <v>470187667.33999997</v>
      </c>
      <c r="M127" s="95">
        <v>450187667.33999997</v>
      </c>
      <c r="N127" s="95">
        <v>77876898.670000002</v>
      </c>
      <c r="O127" s="95">
        <v>77876898.670000002</v>
      </c>
      <c r="P127" s="69">
        <f t="shared" si="8"/>
        <v>0.13615755971443866</v>
      </c>
      <c r="Q127" s="70">
        <f t="shared" si="9"/>
        <v>2.3553573876619768E-2</v>
      </c>
      <c r="R127" s="124"/>
      <c r="S127" s="121"/>
    </row>
    <row r="128" spans="1:19" s="53" customFormat="1" thickBot="1" x14ac:dyDescent="0.3">
      <c r="A128" s="155" t="s">
        <v>23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96">
        <f>+K10+K103+K106</f>
        <v>915800078067</v>
      </c>
      <c r="L128" s="96">
        <f>+L10+L103+L106</f>
        <v>779573113606.87988</v>
      </c>
      <c r="M128" s="96">
        <f>+M10+M103+M106</f>
        <v>764690819181.3999</v>
      </c>
      <c r="N128" s="96">
        <f>+N10+N103+N106</f>
        <v>662300670187.03003</v>
      </c>
      <c r="O128" s="96">
        <f>+O10+O103+O106</f>
        <v>662113601089.30005</v>
      </c>
      <c r="P128" s="71">
        <f t="shared" si="8"/>
        <v>0.83499754749470012</v>
      </c>
      <c r="Q128" s="72">
        <f t="shared" si="9"/>
        <v>0.72319350702061858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x14ac:dyDescent="0.2">
      <c r="K130" s="101">
        <v>915800078067</v>
      </c>
      <c r="L130" s="101">
        <v>779573113606.88</v>
      </c>
      <c r="M130" s="101">
        <v>764690819181.40002</v>
      </c>
      <c r="N130" s="101">
        <v>662300670187.03003</v>
      </c>
      <c r="O130" s="101">
        <v>662113601089.30005</v>
      </c>
      <c r="Q130" s="75"/>
    </row>
    <row r="131" spans="1:18" x14ac:dyDescent="0.2">
      <c r="K131" s="101"/>
      <c r="L131" s="101"/>
      <c r="M131" s="101"/>
      <c r="N131" s="101"/>
      <c r="O131" s="101"/>
      <c r="P131" s="75"/>
      <c r="Q131" s="75"/>
    </row>
    <row r="132" spans="1:18" x14ac:dyDescent="0.2">
      <c r="K132" s="110">
        <f>K130-K128</f>
        <v>0</v>
      </c>
      <c r="L132" s="110">
        <f t="shared" ref="L132:O132" si="23">L130-L128</f>
        <v>0</v>
      </c>
      <c r="M132" s="110">
        <f t="shared" si="23"/>
        <v>0</v>
      </c>
      <c r="N132" s="110">
        <f t="shared" si="23"/>
        <v>0</v>
      </c>
      <c r="O132" s="110">
        <f t="shared" si="23"/>
        <v>0</v>
      </c>
    </row>
    <row r="133" spans="1:18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Props1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3D6CA9-7AD0-47DB-B1CA-7B3B82866B8A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2022-10-06T14:11:25Z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