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6" Type="http://schemas.openxmlformats.org/package/2006/relationships/meatadata/core-properties" Target="docProps/core0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C047A6FB-FE90-4D10-82B9-338C012303C2}" xr6:coauthVersionLast="41" xr6:coauthVersionMax="43" xr10:uidLastSave="{00000000-0000-0000-0000-000000000000}"/>
  <bookViews>
    <workbookView xWindow="21480" yWindow="-210" windowWidth="21840" windowHeight="1314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4" l="1"/>
  <c r="P22" i="4"/>
  <c r="P23" i="4"/>
  <c r="P24" i="4"/>
  <c r="P25" i="4"/>
  <c r="P26" i="4"/>
  <c r="P27" i="4"/>
  <c r="P13" i="4"/>
  <c r="P14" i="4"/>
  <c r="P15" i="4"/>
  <c r="P16" i="4"/>
  <c r="P17" i="4"/>
  <c r="P18" i="4"/>
  <c r="P19" i="4"/>
  <c r="Q127" i="4" l="1"/>
  <c r="P127" i="4"/>
  <c r="Q126" i="4"/>
  <c r="P126" i="4"/>
  <c r="Q125" i="4"/>
  <c r="P125" i="4"/>
  <c r="Q123" i="4"/>
  <c r="P123" i="4"/>
  <c r="Q122" i="4"/>
  <c r="P122" i="4"/>
  <c r="Q121" i="4"/>
  <c r="P121" i="4"/>
  <c r="Q118" i="4"/>
  <c r="P118" i="4"/>
  <c r="Q117" i="4"/>
  <c r="P117" i="4"/>
  <c r="Q115" i="4"/>
  <c r="P115" i="4"/>
  <c r="Q114" i="4"/>
  <c r="P114" i="4"/>
  <c r="Q113" i="4"/>
  <c r="P113" i="4"/>
  <c r="Q112" i="4"/>
  <c r="P112" i="4"/>
  <c r="Q111" i="4"/>
  <c r="P111" i="4"/>
  <c r="Q109" i="4"/>
  <c r="P109" i="4"/>
  <c r="Q108" i="4"/>
  <c r="P108" i="4"/>
  <c r="Q105" i="4"/>
  <c r="P105" i="4"/>
  <c r="Q102" i="4"/>
  <c r="P102" i="4"/>
  <c r="Q100" i="4"/>
  <c r="P100" i="4"/>
  <c r="Q99" i="4"/>
  <c r="P99" i="4"/>
  <c r="Q98" i="4"/>
  <c r="P98" i="4"/>
  <c r="Q97" i="4"/>
  <c r="P97" i="4"/>
  <c r="Q94" i="4"/>
  <c r="P94" i="4"/>
  <c r="Q92" i="4"/>
  <c r="P92" i="4"/>
  <c r="Q91" i="4"/>
  <c r="P91" i="4"/>
  <c r="Q90" i="4"/>
  <c r="P90" i="4"/>
  <c r="Q89" i="4"/>
  <c r="P89" i="4"/>
  <c r="Q88" i="4"/>
  <c r="P88" i="4"/>
  <c r="Q86" i="4"/>
  <c r="P86" i="4"/>
  <c r="Q83" i="4"/>
  <c r="P83" i="4"/>
  <c r="Q82" i="4"/>
  <c r="P82" i="4"/>
  <c r="Q81" i="4"/>
  <c r="P81" i="4"/>
  <c r="Q79" i="4"/>
  <c r="P79" i="4"/>
  <c r="Q78" i="4"/>
  <c r="P78" i="4"/>
  <c r="Q76" i="4"/>
  <c r="P76" i="4"/>
  <c r="Q75" i="4"/>
  <c r="P75" i="4"/>
  <c r="Q74" i="4"/>
  <c r="P74" i="4"/>
  <c r="Q73" i="4"/>
  <c r="P73" i="4"/>
  <c r="Q72" i="4"/>
  <c r="P72" i="4"/>
  <c r="Q70" i="4"/>
  <c r="P70" i="4"/>
  <c r="Q69" i="4"/>
  <c r="P69" i="4"/>
  <c r="Q68" i="4"/>
  <c r="P68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7" i="4"/>
  <c r="P47" i="4"/>
  <c r="Q46" i="4"/>
  <c r="P46" i="4"/>
  <c r="Q42" i="4"/>
  <c r="P42" i="4"/>
  <c r="Q40" i="4"/>
  <c r="P40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Q26" i="4"/>
  <c r="Q25" i="4"/>
  <c r="Q24" i="4"/>
  <c r="Q23" i="4"/>
  <c r="Q22" i="4"/>
  <c r="Q21" i="4"/>
  <c r="Q19" i="4"/>
  <c r="Q18" i="4"/>
  <c r="Q17" i="4"/>
  <c r="Q16" i="4"/>
  <c r="Q15" i="4"/>
  <c r="Q14" i="4"/>
  <c r="Q13" i="4"/>
  <c r="K80" i="4" l="1"/>
  <c r="L80" i="4"/>
  <c r="M80" i="4"/>
  <c r="P80" i="4" s="1"/>
  <c r="N80" i="4"/>
  <c r="Q80" i="4" s="1"/>
  <c r="O80" i="4"/>
  <c r="K53" i="4" l="1"/>
  <c r="L53" i="4"/>
  <c r="M53" i="4"/>
  <c r="N53" i="4"/>
  <c r="O53" i="4"/>
  <c r="Q53" i="4" l="1"/>
  <c r="P53" i="4"/>
  <c r="O110" i="4"/>
  <c r="N110" i="4"/>
  <c r="M110" i="4"/>
  <c r="L110" i="4"/>
  <c r="K110" i="4"/>
  <c r="O119" i="4"/>
  <c r="N119" i="4"/>
  <c r="M119" i="4"/>
  <c r="L119" i="4"/>
  <c r="K119" i="4"/>
  <c r="O104" i="4"/>
  <c r="O103" i="4" s="1"/>
  <c r="N104" i="4"/>
  <c r="Q104" i="4" s="1"/>
  <c r="M104" i="4"/>
  <c r="P104" i="4" s="1"/>
  <c r="L104" i="4"/>
  <c r="L103" i="4" s="1"/>
  <c r="K104" i="4"/>
  <c r="K103" i="4" s="1"/>
  <c r="O72" i="4"/>
  <c r="N72" i="4"/>
  <c r="M72" i="4"/>
  <c r="L72" i="4"/>
  <c r="K72" i="4"/>
  <c r="P119" i="4" l="1"/>
  <c r="Q119" i="4"/>
  <c r="P110" i="4"/>
  <c r="Q110" i="4"/>
  <c r="N103" i="4"/>
  <c r="Q103" i="4" s="1"/>
  <c r="M103" i="4"/>
  <c r="P103" i="4" s="1"/>
  <c r="O85" i="4" l="1"/>
  <c r="L85" i="4"/>
  <c r="M85" i="4"/>
  <c r="P85" i="4" s="1"/>
  <c r="N85" i="4"/>
  <c r="Q85" i="4" s="1"/>
  <c r="K85" i="4"/>
  <c r="O101" i="4" l="1"/>
  <c r="N101" i="4"/>
  <c r="M101" i="4"/>
  <c r="L101" i="4"/>
  <c r="K101" i="4"/>
  <c r="Q101" i="4" l="1"/>
  <c r="P101" i="4"/>
  <c r="O120" i="4"/>
  <c r="N120" i="4"/>
  <c r="M120" i="4"/>
  <c r="L120" i="4"/>
  <c r="K120" i="4"/>
  <c r="P120" i="4" l="1"/>
  <c r="Q120" i="4"/>
  <c r="O87" i="4"/>
  <c r="N87" i="4"/>
  <c r="M87" i="4"/>
  <c r="L87" i="4"/>
  <c r="K87" i="4"/>
  <c r="P87" i="4" l="1"/>
  <c r="Q87" i="4"/>
  <c r="K84" i="4"/>
  <c r="O37" i="4"/>
  <c r="O84" i="4" l="1"/>
  <c r="L107" i="4" l="1"/>
  <c r="O124" i="4"/>
  <c r="N124" i="4"/>
  <c r="M124" i="4"/>
  <c r="L124" i="4"/>
  <c r="K124" i="4"/>
  <c r="O116" i="4"/>
  <c r="N116" i="4"/>
  <c r="Q116" i="4" s="1"/>
  <c r="M116" i="4"/>
  <c r="L116" i="4"/>
  <c r="K116" i="4"/>
  <c r="O107" i="4"/>
  <c r="N107" i="4"/>
  <c r="M107" i="4"/>
  <c r="K107" i="4"/>
  <c r="N84" i="4"/>
  <c r="Q84" i="4" s="1"/>
  <c r="M84" i="4"/>
  <c r="P84" i="4" s="1"/>
  <c r="L84" i="4"/>
  <c r="O96" i="4"/>
  <c r="N96" i="4"/>
  <c r="M96" i="4"/>
  <c r="L96" i="4"/>
  <c r="K96" i="4"/>
  <c r="O77" i="4"/>
  <c r="N77" i="4"/>
  <c r="Q77" i="4" s="1"/>
  <c r="M77" i="4"/>
  <c r="L77" i="4"/>
  <c r="K75" i="4"/>
  <c r="K77" i="4"/>
  <c r="Q124" i="4" l="1"/>
  <c r="P124" i="4"/>
  <c r="P116" i="4"/>
  <c r="P107" i="4"/>
  <c r="Q107" i="4"/>
  <c r="Q96" i="4"/>
  <c r="P96" i="4"/>
  <c r="P77" i="4"/>
  <c r="K106" i="4"/>
  <c r="K71" i="4"/>
  <c r="L106" i="4"/>
  <c r="M106" i="4"/>
  <c r="O106" i="4"/>
  <c r="N106" i="4"/>
  <c r="N95" i="4"/>
  <c r="L95" i="4"/>
  <c r="O95" i="4"/>
  <c r="M95" i="4"/>
  <c r="K95" i="4"/>
  <c r="O75" i="4"/>
  <c r="O71" i="4" s="1"/>
  <c r="N75" i="4"/>
  <c r="M75" i="4"/>
  <c r="L75" i="4"/>
  <c r="L71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Q12" i="4" s="1"/>
  <c r="M12" i="4"/>
  <c r="P12" i="4" s="1"/>
  <c r="L12" i="4"/>
  <c r="K12" i="4"/>
  <c r="Q106" i="4" l="1"/>
  <c r="P106" i="4"/>
  <c r="P95" i="4"/>
  <c r="Q95" i="4"/>
  <c r="P41" i="4"/>
  <c r="Q41" i="4"/>
  <c r="P37" i="4"/>
  <c r="Q37" i="4"/>
  <c r="P20" i="4"/>
  <c r="Q20" i="4"/>
  <c r="N71" i="4"/>
  <c r="Q71" i="4" s="1"/>
  <c r="M36" i="4"/>
  <c r="N36" i="4"/>
  <c r="L36" i="4"/>
  <c r="O36" i="4"/>
  <c r="K36" i="4"/>
  <c r="P36" i="4" l="1"/>
  <c r="Q36" i="4"/>
  <c r="M71" i="4"/>
  <c r="P71" i="4" s="1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Q28" i="4" l="1"/>
  <c r="P11" i="4"/>
  <c r="P28" i="4"/>
  <c r="Q11" i="4"/>
  <c r="M10" i="4"/>
  <c r="M128" i="4" s="1"/>
  <c r="N10" i="4"/>
  <c r="N128" i="4" s="1"/>
  <c r="L10" i="4"/>
  <c r="L128" i="4" s="1"/>
  <c r="O128" i="4"/>
  <c r="M132" i="4" l="1"/>
  <c r="K128" i="4"/>
  <c r="P128" i="4" s="1"/>
  <c r="L132" i="4"/>
  <c r="O132" i="4"/>
  <c r="Q128" i="4" l="1"/>
  <c r="N132" i="4"/>
  <c r="K132" i="4" l="1"/>
  <c r="P10" i="4"/>
  <c r="Q10" i="4"/>
</calcChain>
</file>

<file path=xl/sharedStrings.xml><?xml version="1.0" encoding="utf-8"?>
<sst xmlns="http://schemas.openxmlformats.org/spreadsheetml/2006/main" count="971" uniqueCount="286">
  <si>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</si>
  <si>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</si>
  <si>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</si>
  <si>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</si>
  <si>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</si>
  <si>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</si>
  <si>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</si>
  <si>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</si>
  <si>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</si>
  <si>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</si>
  <si>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</si>
  <si>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</si>
  <si>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</si>
  <si>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</si>
  <si>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</si>
  <si>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</si>
  <si>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</si>
  <si>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</si>
  <si>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</si>
  <si>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</si>
  <si>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</si>
  <si>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</si>
  <si>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</si>
  <si>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</si>
  <si>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</si>
  <si>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</si>
  <si>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</si>
  <si>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</si>
  <si>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</si>
  <si>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</si>
  <si>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</si>
  <si>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</si>
  <si>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</si>
  <si>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</si>
  <si>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</si>
  <si>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</si>
  <si>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</si>
  <si>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</si>
  <si>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</si>
  <si>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</si>
  <si>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</si>
  <si>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</si>
  <si>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</si>
  <si>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</si>
  <si>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</si>
  <si>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</si>
  <si>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</si>
  <si>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</si>
  <si>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</si>
  <si>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</si>
  <si>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</si>
  <si>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</si>
  <si>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</si>
  <si>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</si>
  <si>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</si>
  <si>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</si>
  <si>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</si>
  <si>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</si>
  <si>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</si>
  <si>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</si>
  <si>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</si>
  <si>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</si>
  <si>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</si>
  <si>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</si>
  <si>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</si>
  <si>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</si>
  <si>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</si>
  <si>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</si>
  <si>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</si>
  <si>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</si>
  <si>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</si>
  <si>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</si>
  <si>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</si>
  <si>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</si>
  <si>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</si>
  <si>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</si>
  <si>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</si>
  <si>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</si>
  <si>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</si>
  <si>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</si>
  <si>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</si>
  <si>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</si>
  <si>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</si>
  <si>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</si>
  <si>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</si>
  <si>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</si>
  <si>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</si>
  <si>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</si>
  <si>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</si>
  <si>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</si>
  <si>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</si>
  <si>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</si>
  <si>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</si>
  <si>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</si>
  <si>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</si>
  <si>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</si>
  <si>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</si>
  <si>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</si>
  <si>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</si>
  <si>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</si>
  <si>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</si>
  <si>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</si>
  <si>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</si>
  <si>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</si>
  <si>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</si>
  <si>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</si>
  <si>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</si>
  <si>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</si>
  <si>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</si>
  <si>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</si>
  <si>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</si>
  <si>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</si>
  <si>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</si>
  <si>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</si>
  <si>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</si>
  <si>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</si>
  <si>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</si>
  <si>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</si>
  <si>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</si>
  <si>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</si>
  <si>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</si>
  <si>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</si>
  <si>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</si>
  <si>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</si>
  <si>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</si>
  <si>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</si>
  <si>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</si>
  <si>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</si>
  <si>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</si>
  <si>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</si>
  <si>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</si>
  <si>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</si>
  <si>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</si>
  <si>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</si>
  <si>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</si>
  <si>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</si>
  <si>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</si>
  <si>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</si>
  <si>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</si>
  <si>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</si>
  <si>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</si>
  <si>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</si>
  <si>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</si>
  <si>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</si>
  <si>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</si>
  <si>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</si>
  <si>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</si>
  <si>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</si>
  <si>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</si>
  <si>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</si>
  <si>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</si>
  <si>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</si>
  <si>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</si>
  <si>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</si>
  <si>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</si>
  <si>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</si>
  <si>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</si>
  <si>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</si>
  <si>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</si>
  <si>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</si>
  <si>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</si>
  <si>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</si>
  <si>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</si>
  <si>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</si>
  <si>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</si>
  <si>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</si>
  <si>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</si>
  <si>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</si>
  <si>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</si>
  <si>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</si>
  <si>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</si>
  <si>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</si>
  <si>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</si>
  <si>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</si>
  <si>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</si>
  <si>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</si>
  <si>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</si>
  <si>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</si>
  <si>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</si>
  <si>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</si>
  <si>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</si>
  <si>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</si>
  <si>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</si>
  <si>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</si>
  <si>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</si>
  <si>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</si>
  <si>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</si>
  <si>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</si>
  <si>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</si>
  <si>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</si>
  <si>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</si>
  <si>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</si>
  <si>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</si>
  <si>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</si>
  <si>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</si>
  <si>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</si>
  <si>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</si>
  <si>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</si>
  <si>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</si>
  <si>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</si>
  <si>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</si>
  <si>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</si>
  <si>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</si>
  <si>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</si>
  <si>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</si>
  <si>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</si>
  <si>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</si>
  <si>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</si>
  <si>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</si>
  <si>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</si>
  <si>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</si>
  <si>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</si>
  <si>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</si>
  <si>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</si>
  <si>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</si>
  <si>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</si>
  <si>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</si>
  <si>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</si>
  <si>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</si>
  <si>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</si>
  <si>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</si>
  <si>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</si>
  <si>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</si>
  <si>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</si>
  <si>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</si>
  <si>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</si>
  <si>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</si>
  <si>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</si>
  <si>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</si>
  <si>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</si>
  <si>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</si>
  <si>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</si>
  <si>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</si>
  <si>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</si>
  <si>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</si>
  <si>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</si>
  <si>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</si>
  <si>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</si>
  <si>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</si>
  <si>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</si>
  <si>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</si>
  <si>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</si>
  <si>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</si>
  <si>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</si>
  <si>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</si>
  <si>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</si>
  <si>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</si>
  <si>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</si>
  <si>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</si>
  <si>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</si>
  <si>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</si>
  <si>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</si>
  <si>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</si>
  <si>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</si>
  <si>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</si>
  <si>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</si>
  <si>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</si>
  <si>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</si>
  <si>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</si>
  <si>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</si>
  <si>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</si>
  <si>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</si>
  <si>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</si>
  <si>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</si>
  <si>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</si>
  <si>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</si>
  <si>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</si>
  <si>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</si>
  <si>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</si>
  <si>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</si>
  <si>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</si>
  <si>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</si>
  <si>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</si>
  <si>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</si>
  <si>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</si>
  <si>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</si>
  <si>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</si>
  <si>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</si>
  <si>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</si>
  <si>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</si>
  <si>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</si>
  <si>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</si>
  <si>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000</t>
  </si>
  <si>
    <t>A-02-02-01-000-001</t>
  </si>
  <si>
    <t>PRODUCTOS DE LA AGRICULTURA Y LA HORTICULTURA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</si>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</sst>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9"/>
  <sheetViews>
    <sheetView tabSelected="1" zoomScaleNormal="100" workbookViewId="0">
      <pane xSplit="10" ySplit="9" topLeftCell="K127" activePane="bottomRight" state="frozen"/>
      <selection pane="topRight" activeCell="I1" sqref="I1"/>
      <selection pane="bottomLeft" activeCell="A10" sqref="A10"/>
      <selection pane="bottomRight" activeCell="A132" sqref="A132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20.5703125" style="103" bestFit="1" customWidth="1"/>
    <col min="19" max="19" width="20.85546875" style="103" bestFit="1" customWidth="1"/>
    <col min="20" max="20" width="15.28515625" style="58" bestFit="1" customWidth="1"/>
    <col min="21" max="16384" width="11.42578125" style="58"/>
  </cols>
  <sheetData>
    <row r="1" spans="1:19" s="47" customFormat="1" ht="12.75" x14ac:dyDescent="0.2">
      <c r="A1" s="165" t="s">
        <v>170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7"/>
      <c r="R1" s="112"/>
      <c r="S1" s="112"/>
    </row>
    <row r="2" spans="1:19" s="47" customFormat="1" ht="12.75" x14ac:dyDescent="0.2">
      <c r="A2" s="168" t="s">
        <v>258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0"/>
      <c r="R2" s="112"/>
      <c r="S2" s="112"/>
    </row>
    <row r="3" spans="1:19" s="47" customFormat="1" ht="12.75" x14ac:dyDescent="0.2">
      <c r="A3" s="171" t="s">
        <v>285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74" t="s">
        <v>9</v>
      </c>
      <c r="B6" s="175"/>
      <c r="C6" s="175"/>
      <c r="D6" s="175"/>
      <c r="E6" s="175"/>
      <c r="F6" s="175"/>
      <c r="G6" s="175"/>
      <c r="H6" s="175"/>
      <c r="I6" s="175"/>
      <c r="J6" s="176"/>
      <c r="K6" s="177" t="s">
        <v>10</v>
      </c>
      <c r="L6" s="177" t="s">
        <v>11</v>
      </c>
      <c r="M6" s="177" t="s">
        <v>12</v>
      </c>
      <c r="N6" s="177" t="s">
        <v>13</v>
      </c>
      <c r="O6" s="179" t="s">
        <v>14</v>
      </c>
      <c r="P6" s="181" t="s">
        <v>15</v>
      </c>
      <c r="Q6" s="157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60" t="s">
        <v>4</v>
      </c>
      <c r="K7" s="178"/>
      <c r="L7" s="178"/>
      <c r="M7" s="178"/>
      <c r="N7" s="178"/>
      <c r="O7" s="180"/>
      <c r="P7" s="182"/>
      <c r="Q7" s="158"/>
      <c r="R7" s="114"/>
      <c r="S7" s="102"/>
    </row>
    <row r="8" spans="1:19" s="48" customFormat="1" x14ac:dyDescent="0.2">
      <c r="A8" s="162"/>
      <c r="B8" s="163"/>
      <c r="C8" s="162"/>
      <c r="D8" s="164"/>
      <c r="E8" s="10"/>
      <c r="F8" s="76"/>
      <c r="G8" s="76"/>
      <c r="H8" s="11" t="s">
        <v>18</v>
      </c>
      <c r="I8" s="11"/>
      <c r="J8" s="161"/>
      <c r="K8" s="178"/>
      <c r="L8" s="178"/>
      <c r="M8" s="178"/>
      <c r="N8" s="178"/>
      <c r="O8" s="180"/>
      <c r="P8" s="182"/>
      <c r="Q8" s="158"/>
      <c r="R8" s="114"/>
      <c r="S8" s="102"/>
    </row>
    <row r="9" spans="1:19" s="48" customFormat="1" ht="15.75" thickBot="1" x14ac:dyDescent="0.25">
      <c r="A9" s="162"/>
      <c r="B9" s="163"/>
      <c r="C9" s="162"/>
      <c r="D9" s="164"/>
      <c r="E9" s="10"/>
      <c r="F9" s="76"/>
      <c r="G9" s="76"/>
      <c r="H9" s="11" t="s">
        <v>8</v>
      </c>
      <c r="I9" s="11"/>
      <c r="J9" s="161"/>
      <c r="K9" s="178"/>
      <c r="L9" s="178"/>
      <c r="M9" s="178"/>
      <c r="N9" s="178"/>
      <c r="O9" s="180"/>
      <c r="P9" s="182"/>
      <c r="Q9" s="159"/>
      <c r="R9" s="114"/>
      <c r="S9" s="102"/>
    </row>
    <row r="10" spans="1:19" s="49" customFormat="1" thickBot="1" x14ac:dyDescent="0.25">
      <c r="A10" s="151" t="s">
        <v>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92">
        <f>K11+K36+K71+K84+K95</f>
        <v>603583816000</v>
      </c>
      <c r="L10" s="92">
        <f>L11+L36+L71+L84+L95</f>
        <v>579593671309.53003</v>
      </c>
      <c r="M10" s="92">
        <f>M11+M36+M71+M84+M95</f>
        <v>579593671309.53003</v>
      </c>
      <c r="N10" s="92">
        <f>N11+N36+N71+N84+N95</f>
        <v>573184645424.77002</v>
      </c>
      <c r="O10" s="92">
        <f>O11+O36+O71+O84+O95</f>
        <v>572818190000.09998</v>
      </c>
      <c r="P10" s="65">
        <f>+M10/K10</f>
        <v>0.96025383044652413</v>
      </c>
      <c r="Q10" s="66">
        <f>+N10/K10</f>
        <v>0.94963554394700678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31955411750</v>
      </c>
      <c r="L11" s="93">
        <f t="shared" ref="L11:O11" si="0">L12+L20+L28+L35</f>
        <v>29854412498</v>
      </c>
      <c r="M11" s="93">
        <f t="shared" si="0"/>
        <v>29854412498</v>
      </c>
      <c r="N11" s="93">
        <f t="shared" si="0"/>
        <v>29854412498</v>
      </c>
      <c r="O11" s="93">
        <f t="shared" si="0"/>
        <v>29775861813</v>
      </c>
      <c r="P11" s="67">
        <f t="shared" ref="P11:P74" si="1">+M11/K11</f>
        <v>0.93425216146682888</v>
      </c>
      <c r="Q11" s="68">
        <f t="shared" ref="Q11:Q74" si="2">+N11/K11</f>
        <v>0.93425216146682888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21708260024</v>
      </c>
      <c r="L12" s="94">
        <f t="shared" ref="L12:O12" si="3">SUM(L13:L19)</f>
        <v>20332907619</v>
      </c>
      <c r="M12" s="94">
        <f t="shared" si="3"/>
        <v>20332907619</v>
      </c>
      <c r="N12" s="94">
        <f t="shared" si="3"/>
        <v>20332907619</v>
      </c>
      <c r="O12" s="94">
        <f t="shared" si="3"/>
        <v>20332907619</v>
      </c>
      <c r="P12" s="69">
        <f t="shared" si="1"/>
        <v>0.93664382113170508</v>
      </c>
      <c r="Q12" s="70">
        <f t="shared" si="2"/>
        <v>0.93664382113170508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14640941645</v>
      </c>
      <c r="L13" s="95">
        <v>14299511132</v>
      </c>
      <c r="M13" s="95">
        <v>14299511132</v>
      </c>
      <c r="N13" s="95">
        <v>14299511132</v>
      </c>
      <c r="O13" s="95">
        <v>14299511132</v>
      </c>
      <c r="P13" s="69">
        <f t="shared" si="1"/>
        <v>0.97667974360675081</v>
      </c>
      <c r="Q13" s="70">
        <f t="shared" si="2"/>
        <v>0.97667974360675081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2386366387</v>
      </c>
      <c r="L14" s="95">
        <v>2365853052</v>
      </c>
      <c r="M14" s="95">
        <v>2365853052</v>
      </c>
      <c r="N14" s="95">
        <v>2365853052</v>
      </c>
      <c r="O14" s="95">
        <v>2365853052</v>
      </c>
      <c r="P14" s="69">
        <f t="shared" si="1"/>
        <v>0.99140394571774526</v>
      </c>
      <c r="Q14" s="70">
        <f t="shared" si="2"/>
        <v>0.99140394571774526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781809692</v>
      </c>
      <c r="L15" s="95">
        <v>745975670</v>
      </c>
      <c r="M15" s="95">
        <v>745975670</v>
      </c>
      <c r="N15" s="95">
        <v>745975670</v>
      </c>
      <c r="O15" s="95">
        <v>745975670</v>
      </c>
      <c r="P15" s="69">
        <f t="shared" si="1"/>
        <v>0.95416528809161916</v>
      </c>
      <c r="Q15" s="70">
        <f t="shared" si="2"/>
        <v>0.95416528809161916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539918598</v>
      </c>
      <c r="L16" s="95">
        <v>513869321</v>
      </c>
      <c r="M16" s="95">
        <v>513869321</v>
      </c>
      <c r="N16" s="95">
        <v>513869321</v>
      </c>
      <c r="O16" s="95">
        <v>513869321</v>
      </c>
      <c r="P16" s="69">
        <f t="shared" si="1"/>
        <v>0.9517533252299637</v>
      </c>
      <c r="Q16" s="70">
        <f t="shared" si="2"/>
        <v>0.9517533252299637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33767547</v>
      </c>
      <c r="L17" s="95">
        <v>33085811</v>
      </c>
      <c r="M17" s="95">
        <v>33085811</v>
      </c>
      <c r="N17" s="95">
        <v>33085811</v>
      </c>
      <c r="O17" s="95">
        <v>33085811</v>
      </c>
      <c r="P17" s="69">
        <f t="shared" si="1"/>
        <v>0.97981091134632903</v>
      </c>
      <c r="Q17" s="70">
        <f t="shared" si="2"/>
        <v>0.97981091134632903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2036808798</v>
      </c>
      <c r="L18" s="95">
        <v>1638547387</v>
      </c>
      <c r="M18" s="95">
        <v>1638547387</v>
      </c>
      <c r="N18" s="95">
        <v>1638547387</v>
      </c>
      <c r="O18" s="95">
        <v>1638547387</v>
      </c>
      <c r="P18" s="69">
        <f t="shared" si="1"/>
        <v>0.80446794446731373</v>
      </c>
      <c r="Q18" s="70">
        <f t="shared" si="2"/>
        <v>0.80446794446731373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1288647357</v>
      </c>
      <c r="L19" s="95">
        <v>736065246</v>
      </c>
      <c r="M19" s="95">
        <v>736065246</v>
      </c>
      <c r="N19" s="95">
        <v>736065246</v>
      </c>
      <c r="O19" s="95">
        <v>736065246</v>
      </c>
      <c r="P19" s="69">
        <f t="shared" si="1"/>
        <v>0.57119214345309832</v>
      </c>
      <c r="Q19" s="70">
        <f t="shared" si="2"/>
        <v>0.57119214345309832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7508268726</v>
      </c>
      <c r="L20" s="94">
        <f t="shared" ref="L20:O20" si="4">SUM(L21:L27)</f>
        <v>7494332459</v>
      </c>
      <c r="M20" s="94">
        <f t="shared" si="4"/>
        <v>7494332459</v>
      </c>
      <c r="N20" s="94">
        <f t="shared" si="4"/>
        <v>7494332459</v>
      </c>
      <c r="O20" s="105">
        <f t="shared" si="4"/>
        <v>7415781774</v>
      </c>
      <c r="P20" s="69">
        <f t="shared" si="1"/>
        <v>0.99814387743585409</v>
      </c>
      <c r="Q20" s="70">
        <f t="shared" si="2"/>
        <v>0.99814387743585409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2096027283</v>
      </c>
      <c r="L21" s="95">
        <v>2092099281.1600001</v>
      </c>
      <c r="M21" s="95">
        <v>2092099281.1600001</v>
      </c>
      <c r="N21" s="95">
        <v>2092099281.1600001</v>
      </c>
      <c r="O21" s="95">
        <v>2092095547.1600001</v>
      </c>
      <c r="P21" s="69">
        <f t="shared" si="1"/>
        <v>0.99812597771419376</v>
      </c>
      <c r="Q21" s="70">
        <f t="shared" si="2"/>
        <v>0.99812597771419376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1527261295</v>
      </c>
      <c r="L22" s="95">
        <v>1525476598.1600001</v>
      </c>
      <c r="M22" s="95">
        <v>1525476598.1600001</v>
      </c>
      <c r="N22" s="95">
        <v>1525476598.1600001</v>
      </c>
      <c r="O22" s="95">
        <v>1525472864.1600001</v>
      </c>
      <c r="P22" s="69">
        <f t="shared" si="1"/>
        <v>0.99883143975045874</v>
      </c>
      <c r="Q22" s="70">
        <f t="shared" si="2"/>
        <v>0.99883143975045874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1730898511</v>
      </c>
      <c r="L23" s="95">
        <v>1730898511</v>
      </c>
      <c r="M23" s="95">
        <v>1730898511</v>
      </c>
      <c r="N23" s="95">
        <v>1730898511</v>
      </c>
      <c r="O23" s="95">
        <v>1652370230</v>
      </c>
      <c r="P23" s="69">
        <f t="shared" si="1"/>
        <v>1</v>
      </c>
      <c r="Q23" s="70">
        <f t="shared" si="2"/>
        <v>1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775402517</v>
      </c>
      <c r="L24" s="95">
        <v>771611675.15999997</v>
      </c>
      <c r="M24" s="95">
        <v>771611675.15999997</v>
      </c>
      <c r="N24" s="95">
        <v>771611675.15999997</v>
      </c>
      <c r="O24" s="95">
        <v>771607941.15999997</v>
      </c>
      <c r="P24" s="69">
        <f t="shared" si="1"/>
        <v>0.99511113033954723</v>
      </c>
      <c r="Q24" s="70">
        <f t="shared" si="2"/>
        <v>0.99511113033954723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218080501</v>
      </c>
      <c r="L25" s="95">
        <v>214890959.18000001</v>
      </c>
      <c r="M25" s="95">
        <v>214890959.18000001</v>
      </c>
      <c r="N25" s="95">
        <v>214890959.18000001</v>
      </c>
      <c r="O25" s="95">
        <v>214887225.18000001</v>
      </c>
      <c r="P25" s="69">
        <f t="shared" si="1"/>
        <v>0.98537447499719388</v>
      </c>
      <c r="Q25" s="70">
        <f t="shared" si="2"/>
        <v>0.98537447499719388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771625867</v>
      </c>
      <c r="L26" s="95">
        <v>771281225.16999996</v>
      </c>
      <c r="M26" s="95">
        <v>771281225.16999996</v>
      </c>
      <c r="N26" s="95">
        <v>771281225.16999996</v>
      </c>
      <c r="O26" s="95">
        <v>771277491.16999996</v>
      </c>
      <c r="P26" s="69">
        <f t="shared" si="1"/>
        <v>0.99955335630291919</v>
      </c>
      <c r="Q26" s="70">
        <f t="shared" si="2"/>
        <v>0.99955335630291919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388972752</v>
      </c>
      <c r="L27" s="95">
        <v>388074209.17000002</v>
      </c>
      <c r="M27" s="95">
        <v>388074209.17000002</v>
      </c>
      <c r="N27" s="95">
        <v>388074209.17000002</v>
      </c>
      <c r="O27" s="95">
        <v>388070475.17000002</v>
      </c>
      <c r="P27" s="69">
        <f t="shared" si="1"/>
        <v>0.99768995944991035</v>
      </c>
      <c r="Q27" s="70">
        <f t="shared" si="2"/>
        <v>0.99768995944991035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2027172420</v>
      </c>
      <c r="M28" s="94">
        <f>SUM(M29:M34)</f>
        <v>2027172420</v>
      </c>
      <c r="N28" s="94">
        <f>SUM(N29:N34)</f>
        <v>2027172420</v>
      </c>
      <c r="O28" s="94">
        <f>SUM(O29:O34)</f>
        <v>2027172420</v>
      </c>
      <c r="P28" s="69">
        <f t="shared" si="1"/>
        <v>0.740145679826411</v>
      </c>
      <c r="Q28" s="70">
        <f t="shared" si="2"/>
        <v>0.740145679826411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1011689392</v>
      </c>
      <c r="M29" s="95">
        <v>1011689392</v>
      </c>
      <c r="N29" s="95">
        <v>1011689392</v>
      </c>
      <c r="O29" s="95">
        <v>1011689392</v>
      </c>
      <c r="P29" s="69">
        <f t="shared" si="1"/>
        <v>0.82084508498131858</v>
      </c>
      <c r="Q29" s="70">
        <f t="shared" si="2"/>
        <v>0.82084508498131858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36446487</v>
      </c>
      <c r="M30" s="95">
        <v>36446487</v>
      </c>
      <c r="N30" s="95">
        <v>36446487</v>
      </c>
      <c r="O30" s="95">
        <v>36446487</v>
      </c>
      <c r="P30" s="69">
        <f t="shared" si="1"/>
        <v>0.13307062404637218</v>
      </c>
      <c r="Q30" s="70">
        <f t="shared" si="2"/>
        <v>0.13307062404637218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75905827</v>
      </c>
      <c r="M31" s="95">
        <v>75905827</v>
      </c>
      <c r="N31" s="95">
        <v>75905827</v>
      </c>
      <c r="O31" s="95">
        <v>75905827</v>
      </c>
      <c r="P31" s="69">
        <f t="shared" si="1"/>
        <v>0.9238051546317726</v>
      </c>
      <c r="Q31" s="70">
        <f t="shared" si="2"/>
        <v>0.9238051546317726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828271272</v>
      </c>
      <c r="M32" s="95">
        <v>828271272</v>
      </c>
      <c r="N32" s="95">
        <v>828271272</v>
      </c>
      <c r="O32" s="95">
        <v>828271272</v>
      </c>
      <c r="P32" s="69">
        <f t="shared" si="1"/>
        <v>0.84003352218160954</v>
      </c>
      <c r="Q32" s="70">
        <f t="shared" si="2"/>
        <v>0.84003352218160954</v>
      </c>
      <c r="R32" s="118"/>
      <c r="S32" s="119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12143607</v>
      </c>
      <c r="M33" s="95">
        <v>12143607</v>
      </c>
      <c r="N33" s="95">
        <v>12143607</v>
      </c>
      <c r="O33" s="95">
        <v>12143607</v>
      </c>
      <c r="P33" s="69">
        <f t="shared" si="1"/>
        <v>0.2216890425768461</v>
      </c>
      <c r="Q33" s="70">
        <f t="shared" si="2"/>
        <v>0.2216890425768461</v>
      </c>
      <c r="R33" s="118"/>
      <c r="S33" s="119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62715835</v>
      </c>
      <c r="M34" s="95">
        <v>62715835</v>
      </c>
      <c r="N34" s="95">
        <v>62715835</v>
      </c>
      <c r="O34" s="95">
        <v>62715835</v>
      </c>
      <c r="P34" s="69">
        <f t="shared" si="1"/>
        <v>0.57245814260777117</v>
      </c>
      <c r="Q34" s="70">
        <f t="shared" si="2"/>
        <v>0.57245814260777117</v>
      </c>
      <c r="R34" s="118"/>
      <c r="S34" s="119"/>
    </row>
    <row r="35" spans="1:20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0</v>
      </c>
      <c r="L35" s="94">
        <v>0</v>
      </c>
      <c r="M35" s="94" t="s">
        <v>24</v>
      </c>
      <c r="N35" s="94" t="s">
        <v>24</v>
      </c>
      <c r="O35" s="94" t="s">
        <v>24</v>
      </c>
      <c r="P35" s="69" t="e">
        <f t="shared" si="1"/>
        <v>#DIV/0!</v>
      </c>
      <c r="Q35" s="70" t="e">
        <f t="shared" si="2"/>
        <v>#DIV/0!</v>
      </c>
      <c r="R35" s="120"/>
      <c r="S35" s="121"/>
    </row>
    <row r="36" spans="1:20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K37+K41+K53</f>
        <v>10197193000</v>
      </c>
      <c r="L36" s="94">
        <f>L37+L41+L53</f>
        <v>8361610283.5100002</v>
      </c>
      <c r="M36" s="94">
        <f>M37+M41+M53</f>
        <v>8361610283.5100002</v>
      </c>
      <c r="N36" s="94">
        <f>N37+N41+N53</f>
        <v>6891462661.3999996</v>
      </c>
      <c r="O36" s="94">
        <f>O37+O41+O53</f>
        <v>6855208876.9399996</v>
      </c>
      <c r="P36" s="69">
        <f t="shared" si="1"/>
        <v>0.81999137247966181</v>
      </c>
      <c r="Q36" s="70">
        <f t="shared" si="2"/>
        <v>0.67581957715226137</v>
      </c>
      <c r="R36" s="118"/>
      <c r="S36" s="117"/>
      <c r="T36" s="117"/>
    </row>
    <row r="37" spans="1:20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301050000</v>
      </c>
      <c r="L37" s="94">
        <f>SUM(L38:L40)</f>
        <v>0</v>
      </c>
      <c r="M37" s="94">
        <f>SUM(M38:M40)</f>
        <v>0</v>
      </c>
      <c r="N37" s="94">
        <f>SUM(N38:N40)</f>
        <v>0</v>
      </c>
      <c r="O37" s="94">
        <f>SUM(O38:O40)</f>
        <v>0</v>
      </c>
      <c r="P37" s="69">
        <f t="shared" si="1"/>
        <v>0</v>
      </c>
      <c r="Q37" s="70">
        <f t="shared" si="2"/>
        <v>0</v>
      </c>
      <c r="R37" s="111"/>
      <c r="S37" s="117"/>
    </row>
    <row r="38" spans="1:20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91200000</v>
      </c>
      <c r="L38" s="95">
        <v>0</v>
      </c>
      <c r="M38" s="95">
        <v>0</v>
      </c>
      <c r="N38" s="95">
        <v>0</v>
      </c>
      <c r="O38" s="95">
        <v>0</v>
      </c>
      <c r="P38" s="69">
        <f t="shared" si="1"/>
        <v>0</v>
      </c>
      <c r="Q38" s="70">
        <f t="shared" si="2"/>
        <v>0</v>
      </c>
      <c r="R38" s="111"/>
      <c r="S38" s="117"/>
    </row>
    <row r="39" spans="1:20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 t="s">
        <v>24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v>0</v>
      </c>
      <c r="Q39" s="70">
        <v>0</v>
      </c>
      <c r="R39" s="111"/>
      <c r="S39" s="117"/>
    </row>
    <row r="40" spans="1:20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209850000</v>
      </c>
      <c r="L40" s="95" t="s">
        <v>24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20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SUM(K42:K52)</f>
        <v>171455606</v>
      </c>
      <c r="L41" s="94">
        <f>SUM(L42:L52)</f>
        <v>62245288</v>
      </c>
      <c r="M41" s="94">
        <f>SUM(M42:M52)</f>
        <v>62245288</v>
      </c>
      <c r="N41" s="94">
        <f>SUM(N42:N52)</f>
        <v>25760008</v>
      </c>
      <c r="O41" s="94">
        <f>SUM(O42:O52)</f>
        <v>25760008</v>
      </c>
      <c r="P41" s="69">
        <f t="shared" si="1"/>
        <v>0.36304026127906253</v>
      </c>
      <c r="Q41" s="70">
        <f t="shared" si="2"/>
        <v>0.15024301975871235</v>
      </c>
      <c r="R41" s="111"/>
      <c r="S41" s="117"/>
    </row>
    <row r="42" spans="1:20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282</v>
      </c>
      <c r="F42" s="15" t="s">
        <v>28</v>
      </c>
      <c r="G42" s="21"/>
      <c r="H42" s="15" t="s">
        <v>5</v>
      </c>
      <c r="I42" s="30" t="s">
        <v>283</v>
      </c>
      <c r="J42" s="17" t="s">
        <v>284</v>
      </c>
      <c r="K42" s="95">
        <v>10000000</v>
      </c>
      <c r="L42" s="95">
        <v>4368240</v>
      </c>
      <c r="M42" s="95">
        <v>4368240</v>
      </c>
      <c r="N42" s="95">
        <v>4368240</v>
      </c>
      <c r="O42" s="95">
        <v>4368240</v>
      </c>
      <c r="P42" s="69">
        <f t="shared" si="1"/>
        <v>0.43682399999999999</v>
      </c>
      <c r="Q42" s="70">
        <f t="shared" si="2"/>
        <v>0.43682399999999999</v>
      </c>
      <c r="R42" s="111"/>
      <c r="S42" s="117"/>
    </row>
    <row r="43" spans="1:20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245</v>
      </c>
      <c r="J43" s="17" t="s">
        <v>244</v>
      </c>
      <c r="K43" s="95">
        <v>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v>0</v>
      </c>
      <c r="Q43" s="70">
        <v>0</v>
      </c>
      <c r="R43" s="111"/>
      <c r="S43" s="117"/>
    </row>
    <row r="44" spans="1:20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181</v>
      </c>
      <c r="J44" s="17" t="s">
        <v>182</v>
      </c>
      <c r="K44" s="95">
        <v>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v>0</v>
      </c>
      <c r="Q44" s="70">
        <v>0</v>
      </c>
      <c r="R44" s="111"/>
      <c r="S44" s="117"/>
    </row>
    <row r="45" spans="1:20" s="27" customFormat="1" ht="24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28</v>
      </c>
      <c r="G45" s="21"/>
      <c r="H45" s="15" t="s">
        <v>5</v>
      </c>
      <c r="I45" s="30" t="s">
        <v>247</v>
      </c>
      <c r="J45" s="17" t="s">
        <v>246</v>
      </c>
      <c r="K45" s="95" t="s">
        <v>24</v>
      </c>
      <c r="L45" s="95" t="s">
        <v>24</v>
      </c>
      <c r="M45" s="95" t="s">
        <v>24</v>
      </c>
      <c r="N45" s="95" t="s">
        <v>24</v>
      </c>
      <c r="O45" s="95" t="s">
        <v>24</v>
      </c>
      <c r="P45" s="69">
        <v>0</v>
      </c>
      <c r="Q45" s="70">
        <v>0</v>
      </c>
      <c r="R45" s="111"/>
      <c r="S45" s="117"/>
    </row>
    <row r="46" spans="1:20" s="27" customFormat="1" ht="36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183</v>
      </c>
      <c r="J46" s="17" t="s">
        <v>185</v>
      </c>
      <c r="K46" s="95">
        <v>71195466</v>
      </c>
      <c r="L46" s="95">
        <v>47233370</v>
      </c>
      <c r="M46" s="95">
        <v>47233370</v>
      </c>
      <c r="N46" s="95">
        <v>15510090</v>
      </c>
      <c r="O46" s="95">
        <v>15510090</v>
      </c>
      <c r="P46" s="69">
        <f t="shared" si="1"/>
        <v>0.66343227530809334</v>
      </c>
      <c r="Q46" s="70">
        <f t="shared" si="2"/>
        <v>0.21785221547675521</v>
      </c>
      <c r="R46" s="111"/>
      <c r="S46" s="117"/>
    </row>
    <row r="47" spans="1:20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184</v>
      </c>
      <c r="J47" s="17" t="s">
        <v>186</v>
      </c>
      <c r="K47" s="95">
        <v>58126905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20" s="27" customFormat="1" ht="48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251</v>
      </c>
      <c r="J48" s="17" t="s">
        <v>248</v>
      </c>
      <c r="K48" s="95" t="s">
        <v>24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v>0</v>
      </c>
      <c r="Q48" s="70">
        <v>0</v>
      </c>
      <c r="R48" s="111"/>
      <c r="S48" s="117"/>
    </row>
    <row r="49" spans="1:20" s="27" customFormat="1" ht="14.25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252</v>
      </c>
      <c r="J49" s="17" t="s">
        <v>249</v>
      </c>
      <c r="K49" s="95" t="s">
        <v>24</v>
      </c>
      <c r="L49" s="95" t="s">
        <v>24</v>
      </c>
      <c r="M49" s="95" t="s">
        <v>24</v>
      </c>
      <c r="N49" s="95" t="s">
        <v>24</v>
      </c>
      <c r="O49" s="95" t="s">
        <v>24</v>
      </c>
      <c r="P49" s="69">
        <v>0</v>
      </c>
      <c r="Q49" s="70">
        <v>0</v>
      </c>
      <c r="R49" s="111"/>
      <c r="S49" s="117"/>
    </row>
    <row r="50" spans="1:20" s="27" customFormat="1" ht="24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253</v>
      </c>
      <c r="J50" s="17" t="s">
        <v>250</v>
      </c>
      <c r="K50" s="95">
        <v>7200000</v>
      </c>
      <c r="L50" s="95">
        <v>1937170</v>
      </c>
      <c r="M50" s="95">
        <v>1937170</v>
      </c>
      <c r="N50" s="95">
        <v>1937170</v>
      </c>
      <c r="O50" s="95">
        <v>1937170</v>
      </c>
      <c r="P50" s="69">
        <f t="shared" si="1"/>
        <v>0.26905138888888891</v>
      </c>
      <c r="Q50" s="70">
        <f t="shared" si="2"/>
        <v>0.26905138888888891</v>
      </c>
      <c r="R50" s="111"/>
      <c r="S50" s="117"/>
    </row>
    <row r="51" spans="1:20" s="27" customFormat="1" ht="36" x14ac:dyDescent="0.2">
      <c r="A51" s="18" t="s">
        <v>25</v>
      </c>
      <c r="B51" s="83" t="s">
        <v>54</v>
      </c>
      <c r="C51" s="83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187</v>
      </c>
      <c r="J51" s="17" t="s">
        <v>189</v>
      </c>
      <c r="K51" s="95">
        <v>16000000</v>
      </c>
      <c r="L51" s="95">
        <v>3706508</v>
      </c>
      <c r="M51" s="95">
        <v>3706508</v>
      </c>
      <c r="N51" s="95">
        <v>3706508</v>
      </c>
      <c r="O51" s="95">
        <v>3706508</v>
      </c>
      <c r="P51" s="69">
        <f t="shared" si="1"/>
        <v>0.23165674999999999</v>
      </c>
      <c r="Q51" s="70">
        <f t="shared" si="2"/>
        <v>0.23165674999999999</v>
      </c>
      <c r="R51" s="111"/>
      <c r="S51" s="117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188</v>
      </c>
      <c r="J52" s="17" t="s">
        <v>190</v>
      </c>
      <c r="K52" s="95">
        <v>8933235</v>
      </c>
      <c r="L52" s="95">
        <v>5000000</v>
      </c>
      <c r="M52" s="95">
        <v>5000000</v>
      </c>
      <c r="N52" s="95">
        <v>238000</v>
      </c>
      <c r="O52" s="95">
        <v>238000</v>
      </c>
      <c r="P52" s="69">
        <f t="shared" si="1"/>
        <v>0.55970765349842466</v>
      </c>
      <c r="Q52" s="70">
        <f t="shared" si="2"/>
        <v>2.6642084306525017E-2</v>
      </c>
      <c r="R52" s="118"/>
      <c r="S52" s="117"/>
    </row>
    <row r="53" spans="1:20" s="25" customFormat="1" ht="14.25" x14ac:dyDescent="0.2">
      <c r="A53" s="18" t="s">
        <v>25</v>
      </c>
      <c r="B53" s="77" t="s">
        <v>54</v>
      </c>
      <c r="C53" s="77" t="s">
        <v>54</v>
      </c>
      <c r="D53" s="78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94">
        <f>SUM(K54:K70)</f>
        <v>9724687394</v>
      </c>
      <c r="L53" s="94">
        <f>SUM(L54:L70)</f>
        <v>8299364995.5100002</v>
      </c>
      <c r="M53" s="94">
        <f>SUM(M54:M70)</f>
        <v>8299364995.5100002</v>
      </c>
      <c r="N53" s="94">
        <f>SUM(N54:N70)</f>
        <v>6865702653.3999996</v>
      </c>
      <c r="O53" s="94">
        <f>SUM(O54:O70)</f>
        <v>6829448868.9399996</v>
      </c>
      <c r="P53" s="69">
        <f t="shared" si="1"/>
        <v>0.85343257415457852</v>
      </c>
      <c r="Q53" s="70">
        <f t="shared" si="2"/>
        <v>0.70600754299166935</v>
      </c>
      <c r="R53" s="118"/>
      <c r="S53" s="117"/>
      <c r="T53" s="117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5" t="s">
        <v>58</v>
      </c>
      <c r="G54" s="14"/>
      <c r="H54" s="15" t="s">
        <v>5</v>
      </c>
      <c r="I54" s="30" t="s">
        <v>191</v>
      </c>
      <c r="J54" s="17" t="s">
        <v>192</v>
      </c>
      <c r="K54" s="95">
        <v>186541615</v>
      </c>
      <c r="L54" s="106">
        <v>60869389.409999996</v>
      </c>
      <c r="M54" s="106">
        <v>60869389.409999996</v>
      </c>
      <c r="N54" s="106">
        <v>42554680.619999997</v>
      </c>
      <c r="O54" s="106">
        <v>42554680.619999997</v>
      </c>
      <c r="P54" s="69">
        <f t="shared" si="1"/>
        <v>0.32630461256594134</v>
      </c>
      <c r="Q54" s="70">
        <f t="shared" si="2"/>
        <v>0.2281243282899636</v>
      </c>
      <c r="R54" s="118"/>
      <c r="S54" s="117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193</v>
      </c>
      <c r="J55" s="17" t="s">
        <v>197</v>
      </c>
      <c r="K55" s="95">
        <v>198293974</v>
      </c>
      <c r="L55" s="95">
        <v>129826613.16</v>
      </c>
      <c r="M55" s="95">
        <v>129826613.16</v>
      </c>
      <c r="N55" s="95">
        <v>115198985.25</v>
      </c>
      <c r="O55" s="95">
        <v>115198985.25</v>
      </c>
      <c r="P55" s="69">
        <f t="shared" si="1"/>
        <v>0.65471789455387075</v>
      </c>
      <c r="Q55" s="70">
        <f t="shared" si="2"/>
        <v>0.58095050962063022</v>
      </c>
      <c r="R55" s="118"/>
      <c r="S55" s="117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194</v>
      </c>
      <c r="J56" s="17" t="s">
        <v>198</v>
      </c>
      <c r="K56" s="95">
        <v>147484486</v>
      </c>
      <c r="L56" s="95">
        <v>16966764</v>
      </c>
      <c r="M56" s="95">
        <v>16966764</v>
      </c>
      <c r="N56" s="95">
        <v>16966764</v>
      </c>
      <c r="O56" s="95">
        <v>16966764</v>
      </c>
      <c r="P56" s="69">
        <f t="shared" si="1"/>
        <v>0.11504100844884797</v>
      </c>
      <c r="Q56" s="70">
        <f t="shared" si="2"/>
        <v>0.11504100844884797</v>
      </c>
      <c r="R56" s="118"/>
      <c r="S56" s="117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195</v>
      </c>
      <c r="J57" s="17" t="s">
        <v>199</v>
      </c>
      <c r="K57" s="95">
        <v>58521743</v>
      </c>
      <c r="L57" s="95">
        <v>58000000</v>
      </c>
      <c r="M57" s="95">
        <v>58000000</v>
      </c>
      <c r="N57" s="95">
        <v>40851826</v>
      </c>
      <c r="O57" s="95">
        <v>40851826</v>
      </c>
      <c r="P57" s="69">
        <f t="shared" si="1"/>
        <v>0.99108462986141754</v>
      </c>
      <c r="Q57" s="70">
        <f t="shared" si="2"/>
        <v>0.69806235948919015</v>
      </c>
      <c r="R57" s="118"/>
      <c r="S57" s="117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196</v>
      </c>
      <c r="J58" s="17" t="s">
        <v>200</v>
      </c>
      <c r="K58" s="95">
        <v>503994451</v>
      </c>
      <c r="L58" s="95">
        <v>503994451</v>
      </c>
      <c r="M58" s="95">
        <v>503994451</v>
      </c>
      <c r="N58" s="95">
        <v>409670570</v>
      </c>
      <c r="O58" s="95">
        <v>409670570</v>
      </c>
      <c r="P58" s="69">
        <f t="shared" si="1"/>
        <v>1</v>
      </c>
      <c r="Q58" s="70">
        <f t="shared" si="2"/>
        <v>0.81284738192484585</v>
      </c>
      <c r="R58" s="118"/>
      <c r="S58" s="117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201</v>
      </c>
      <c r="J59" s="17" t="s">
        <v>203</v>
      </c>
      <c r="K59" s="95">
        <v>1243364201</v>
      </c>
      <c r="L59" s="95">
        <v>1133539867</v>
      </c>
      <c r="M59" s="95">
        <v>1133539867</v>
      </c>
      <c r="N59" s="95">
        <v>1133539867</v>
      </c>
      <c r="O59" s="95">
        <v>1133539867</v>
      </c>
      <c r="P59" s="69">
        <f t="shared" si="1"/>
        <v>0.91167162934909041</v>
      </c>
      <c r="Q59" s="70">
        <f t="shared" si="2"/>
        <v>0.91167162934909041</v>
      </c>
      <c r="R59" s="118"/>
      <c r="S59" s="117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202</v>
      </c>
      <c r="J60" s="17" t="s">
        <v>204</v>
      </c>
      <c r="K60" s="95">
        <v>497187910</v>
      </c>
      <c r="L60" s="95">
        <v>425760819</v>
      </c>
      <c r="M60" s="95">
        <v>425760819</v>
      </c>
      <c r="N60" s="95">
        <v>425760819</v>
      </c>
      <c r="O60" s="95">
        <v>425760819</v>
      </c>
      <c r="P60" s="69">
        <f t="shared" si="1"/>
        <v>0.85633783613121239</v>
      </c>
      <c r="Q60" s="70">
        <f t="shared" si="2"/>
        <v>0.85633783613121239</v>
      </c>
      <c r="R60" s="118"/>
      <c r="S60" s="117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205</v>
      </c>
      <c r="J61" s="17" t="s">
        <v>210</v>
      </c>
      <c r="K61" s="95">
        <v>2052946222</v>
      </c>
      <c r="L61" s="95">
        <v>1938647488.1500001</v>
      </c>
      <c r="M61" s="95">
        <v>1938647488.1500001</v>
      </c>
      <c r="N61" s="95">
        <v>1492373509.4100001</v>
      </c>
      <c r="O61" s="95">
        <v>1476740792.9100001</v>
      </c>
      <c r="P61" s="69">
        <f t="shared" si="1"/>
        <v>0.94432453581825981</v>
      </c>
      <c r="Q61" s="70">
        <f t="shared" si="2"/>
        <v>0.72694232971973105</v>
      </c>
      <c r="R61" s="118"/>
      <c r="S61" s="117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206</v>
      </c>
      <c r="J62" s="17" t="s">
        <v>211</v>
      </c>
      <c r="K62" s="95">
        <v>1125556609</v>
      </c>
      <c r="L62" s="95">
        <v>824102909.57000005</v>
      </c>
      <c r="M62" s="95">
        <v>824102909.57000005</v>
      </c>
      <c r="N62" s="95">
        <v>802694886.57000005</v>
      </c>
      <c r="O62" s="95">
        <v>782073818.61000001</v>
      </c>
      <c r="P62" s="69">
        <f t="shared" si="1"/>
        <v>0.73217366677112194</v>
      </c>
      <c r="Q62" s="70">
        <f t="shared" si="2"/>
        <v>0.71315372336816873</v>
      </c>
      <c r="R62" s="118"/>
      <c r="S62" s="117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207</v>
      </c>
      <c r="J63" s="17" t="s">
        <v>212</v>
      </c>
      <c r="K63" s="95">
        <v>1136793106</v>
      </c>
      <c r="L63" s="95">
        <v>1058848224</v>
      </c>
      <c r="M63" s="95">
        <v>1058848224</v>
      </c>
      <c r="N63" s="95">
        <v>808345843</v>
      </c>
      <c r="O63" s="95">
        <v>808345843</v>
      </c>
      <c r="P63" s="69">
        <f t="shared" si="1"/>
        <v>0.93143441705565722</v>
      </c>
      <c r="Q63" s="70">
        <f t="shared" si="2"/>
        <v>0.7110756027051417</v>
      </c>
      <c r="R63" s="118"/>
      <c r="S63" s="117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208</v>
      </c>
      <c r="J64" s="17" t="s">
        <v>213</v>
      </c>
      <c r="K64" s="95">
        <v>1127246938</v>
      </c>
      <c r="L64" s="95">
        <v>954376476.22000003</v>
      </c>
      <c r="M64" s="95">
        <v>954376476.22000003</v>
      </c>
      <c r="N64" s="95">
        <v>649848128.15999997</v>
      </c>
      <c r="O64" s="95">
        <v>649848128.15999997</v>
      </c>
      <c r="P64" s="69">
        <f t="shared" si="1"/>
        <v>0.84664366257963619</v>
      </c>
      <c r="Q64" s="70">
        <f t="shared" si="2"/>
        <v>0.5764913669341899</v>
      </c>
      <c r="R64" s="118"/>
      <c r="S64" s="117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209</v>
      </c>
      <c r="J65" s="17" t="s">
        <v>214</v>
      </c>
      <c r="K65" s="95">
        <v>176922439</v>
      </c>
      <c r="L65" s="95">
        <v>152229620</v>
      </c>
      <c r="M65" s="95">
        <v>152229620</v>
      </c>
      <c r="N65" s="95">
        <v>136381648.38999999</v>
      </c>
      <c r="O65" s="95">
        <v>136381648.38999999</v>
      </c>
      <c r="P65" s="69">
        <f t="shared" si="1"/>
        <v>0.86043138937283137</v>
      </c>
      <c r="Q65" s="70">
        <f t="shared" si="2"/>
        <v>0.77085557468490462</v>
      </c>
      <c r="R65" s="118"/>
      <c r="S65" s="117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215</v>
      </c>
      <c r="J66" s="17" t="s">
        <v>217</v>
      </c>
      <c r="K66" s="95">
        <v>573833700</v>
      </c>
      <c r="L66" s="95">
        <v>451522800</v>
      </c>
      <c r="M66" s="95">
        <v>451522800</v>
      </c>
      <c r="N66" s="95">
        <v>451522800</v>
      </c>
      <c r="O66" s="95">
        <v>451522800</v>
      </c>
      <c r="P66" s="69">
        <f t="shared" si="1"/>
        <v>0.78685305516214887</v>
      </c>
      <c r="Q66" s="70">
        <f t="shared" si="2"/>
        <v>0.78685305516214887</v>
      </c>
      <c r="R66" s="118"/>
      <c r="S66" s="117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254</v>
      </c>
      <c r="J67" s="17" t="s">
        <v>255</v>
      </c>
      <c r="K67" s="95" t="s">
        <v>24</v>
      </c>
      <c r="L67" s="95" t="s">
        <v>24</v>
      </c>
      <c r="M67" s="95" t="s">
        <v>24</v>
      </c>
      <c r="N67" s="95" t="s">
        <v>24</v>
      </c>
      <c r="O67" s="95" t="s">
        <v>24</v>
      </c>
      <c r="P67" s="69">
        <v>0</v>
      </c>
      <c r="Q67" s="70">
        <v>0</v>
      </c>
      <c r="R67" s="118"/>
      <c r="S67" s="117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216</v>
      </c>
      <c r="J68" s="17" t="s">
        <v>218</v>
      </c>
      <c r="K68" s="95">
        <v>15450000</v>
      </c>
      <c r="L68" s="95">
        <v>15450000</v>
      </c>
      <c r="M68" s="95">
        <v>15450000</v>
      </c>
      <c r="N68" s="95">
        <v>6003061</v>
      </c>
      <c r="O68" s="95">
        <v>6003061</v>
      </c>
      <c r="P68" s="69">
        <f t="shared" si="1"/>
        <v>1</v>
      </c>
      <c r="Q68" s="70">
        <f t="shared" si="2"/>
        <v>0.38854763754045307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240</v>
      </c>
      <c r="J69" s="17" t="s">
        <v>241</v>
      </c>
      <c r="K69" s="95">
        <v>370000000</v>
      </c>
      <c r="L69" s="95">
        <v>370000000</v>
      </c>
      <c r="M69" s="95">
        <v>370000000</v>
      </c>
      <c r="N69" s="95">
        <v>128759691</v>
      </c>
      <c r="O69" s="95">
        <v>128759691</v>
      </c>
      <c r="P69" s="69">
        <f t="shared" si="1"/>
        <v>1</v>
      </c>
      <c r="Q69" s="70">
        <f t="shared" si="2"/>
        <v>0.34799916486486487</v>
      </c>
      <c r="R69" s="118"/>
      <c r="S69" s="117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95">
        <v>310550000</v>
      </c>
      <c r="L70" s="95">
        <v>205229574</v>
      </c>
      <c r="M70" s="95">
        <v>205229574</v>
      </c>
      <c r="N70" s="95">
        <v>205229574</v>
      </c>
      <c r="O70" s="95">
        <v>205229574</v>
      </c>
      <c r="P70" s="69">
        <f t="shared" si="1"/>
        <v>0.660858393173402</v>
      </c>
      <c r="Q70" s="70">
        <f t="shared" si="2"/>
        <v>0.660858393173402</v>
      </c>
      <c r="R70" s="118"/>
      <c r="S70" s="117"/>
    </row>
    <row r="71" spans="1:19" s="27" customFormat="1" ht="14.25" x14ac:dyDescent="0.2">
      <c r="A71" s="18" t="s">
        <v>25</v>
      </c>
      <c r="B71" s="77" t="s">
        <v>71</v>
      </c>
      <c r="C71" s="19"/>
      <c r="D71" s="21"/>
      <c r="E71" s="21"/>
      <c r="F71" s="21"/>
      <c r="G71" s="21"/>
      <c r="H71" s="20">
        <v>20</v>
      </c>
      <c r="I71" s="29" t="s">
        <v>171</v>
      </c>
      <c r="J71" s="23" t="s">
        <v>7</v>
      </c>
      <c r="K71" s="94">
        <f>K72+K74+K75+K77+K80</f>
        <v>510201724000</v>
      </c>
      <c r="L71" s="94">
        <f t="shared" ref="L71:O71" si="5">L72+L74+L75+L77+L80</f>
        <v>505873075651.92999</v>
      </c>
      <c r="M71" s="94">
        <f t="shared" si="5"/>
        <v>505873075651.92999</v>
      </c>
      <c r="N71" s="94">
        <f t="shared" si="5"/>
        <v>505873075651.92999</v>
      </c>
      <c r="O71" s="94">
        <f t="shared" si="5"/>
        <v>505873075651.92999</v>
      </c>
      <c r="P71" s="69">
        <f t="shared" si="1"/>
        <v>0.9915158100326803</v>
      </c>
      <c r="Q71" s="70">
        <f t="shared" si="2"/>
        <v>0.9915158100326803</v>
      </c>
      <c r="R71" s="111"/>
      <c r="S71" s="117"/>
    </row>
    <row r="72" spans="1:19" s="27" customFormat="1" ht="14.25" x14ac:dyDescent="0.2">
      <c r="A72" s="18" t="s">
        <v>25</v>
      </c>
      <c r="B72" s="77" t="s">
        <v>71</v>
      </c>
      <c r="C72" s="77" t="s">
        <v>71</v>
      </c>
      <c r="D72" s="77" t="s">
        <v>27</v>
      </c>
      <c r="E72" s="21"/>
      <c r="F72" s="21"/>
      <c r="G72" s="21"/>
      <c r="H72" s="20">
        <v>20</v>
      </c>
      <c r="I72" s="29" t="s">
        <v>263</v>
      </c>
      <c r="J72" s="23" t="s">
        <v>261</v>
      </c>
      <c r="K72" s="94">
        <f>K73</f>
        <v>9382884000</v>
      </c>
      <c r="L72" s="94">
        <f t="shared" ref="L72:O72" si="6">L73</f>
        <v>8340883559</v>
      </c>
      <c r="M72" s="94">
        <f t="shared" si="6"/>
        <v>8340883559</v>
      </c>
      <c r="N72" s="94">
        <f t="shared" si="6"/>
        <v>8340883559</v>
      </c>
      <c r="O72" s="94">
        <f t="shared" si="6"/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24" x14ac:dyDescent="0.2">
      <c r="A73" s="12" t="s">
        <v>25</v>
      </c>
      <c r="B73" s="83" t="s">
        <v>71</v>
      </c>
      <c r="C73" s="83" t="s">
        <v>71</v>
      </c>
      <c r="D73" s="83" t="s">
        <v>27</v>
      </c>
      <c r="E73" s="84" t="s">
        <v>54</v>
      </c>
      <c r="F73" s="15"/>
      <c r="G73" s="15"/>
      <c r="H73" s="14">
        <v>20</v>
      </c>
      <c r="I73" s="30" t="s">
        <v>264</v>
      </c>
      <c r="J73" s="17" t="s">
        <v>262</v>
      </c>
      <c r="K73" s="95">
        <v>9382884000</v>
      </c>
      <c r="L73" s="95">
        <v>8340883559</v>
      </c>
      <c r="M73" s="95">
        <v>8340883559</v>
      </c>
      <c r="N73" s="95">
        <v>8340883559</v>
      </c>
      <c r="O73" s="95">
        <v>8340883559</v>
      </c>
      <c r="P73" s="69">
        <f t="shared" si="1"/>
        <v>0.8889466776952587</v>
      </c>
      <c r="Q73" s="70">
        <f t="shared" si="2"/>
        <v>0.8889466776952587</v>
      </c>
      <c r="R73" s="111"/>
      <c r="S73" s="117"/>
    </row>
    <row r="74" spans="1:19" s="27" customFormat="1" ht="36" x14ac:dyDescent="0.2">
      <c r="A74" s="18" t="s">
        <v>25</v>
      </c>
      <c r="B74" s="77" t="s">
        <v>71</v>
      </c>
      <c r="C74" s="77" t="s">
        <v>71</v>
      </c>
      <c r="D74" s="77" t="s">
        <v>27</v>
      </c>
      <c r="E74" s="21" t="s">
        <v>273</v>
      </c>
      <c r="F74" s="21"/>
      <c r="G74" s="21"/>
      <c r="H74" s="20">
        <v>20</v>
      </c>
      <c r="I74" s="29" t="s">
        <v>275</v>
      </c>
      <c r="J74" s="23" t="s">
        <v>274</v>
      </c>
      <c r="K74" s="94">
        <v>758000000</v>
      </c>
      <c r="L74" s="94">
        <v>0</v>
      </c>
      <c r="M74" s="94">
        <v>0</v>
      </c>
      <c r="N74" s="94">
        <v>0</v>
      </c>
      <c r="O74" s="94"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24" x14ac:dyDescent="0.2">
      <c r="A75" s="18" t="s">
        <v>25</v>
      </c>
      <c r="B75" s="77" t="s">
        <v>71</v>
      </c>
      <c r="C75" s="77" t="s">
        <v>71</v>
      </c>
      <c r="D75" s="78" t="s">
        <v>87</v>
      </c>
      <c r="E75" s="21"/>
      <c r="F75" s="21"/>
      <c r="G75" s="21"/>
      <c r="H75" s="20">
        <v>21</v>
      </c>
      <c r="I75" s="29" t="s">
        <v>100</v>
      </c>
      <c r="J75" s="23" t="s">
        <v>101</v>
      </c>
      <c r="K75" s="94">
        <f>SUM(K76)</f>
        <v>497273736000</v>
      </c>
      <c r="L75" s="94">
        <f t="shared" ref="L75:O75" si="7">SUM(L76)</f>
        <v>497273736000</v>
      </c>
      <c r="M75" s="94">
        <f t="shared" si="7"/>
        <v>497273736000</v>
      </c>
      <c r="N75" s="94">
        <f t="shared" si="7"/>
        <v>497273736000</v>
      </c>
      <c r="O75" s="94">
        <f t="shared" si="7"/>
        <v>497273736000</v>
      </c>
      <c r="P75" s="69">
        <f t="shared" ref="P75:P128" si="8">+M75/K75</f>
        <v>1</v>
      </c>
      <c r="Q75" s="70">
        <f t="shared" ref="Q75:Q128" si="9">+N75/K75</f>
        <v>1</v>
      </c>
      <c r="R75" s="111"/>
      <c r="S75" s="117"/>
    </row>
    <row r="76" spans="1:19" s="27" customFormat="1" ht="36" x14ac:dyDescent="0.2">
      <c r="A76" s="12" t="s">
        <v>25</v>
      </c>
      <c r="B76" s="83" t="s">
        <v>71</v>
      </c>
      <c r="C76" s="83" t="s">
        <v>71</v>
      </c>
      <c r="D76" s="84" t="s">
        <v>87</v>
      </c>
      <c r="E76" s="15" t="s">
        <v>102</v>
      </c>
      <c r="F76" s="21"/>
      <c r="G76" s="21"/>
      <c r="H76" s="31">
        <v>21</v>
      </c>
      <c r="I76" s="30" t="s">
        <v>103</v>
      </c>
      <c r="J76" s="17" t="s">
        <v>104</v>
      </c>
      <c r="K76" s="95">
        <v>497273736000</v>
      </c>
      <c r="L76" s="95">
        <v>497273736000</v>
      </c>
      <c r="M76" s="95">
        <v>497273736000</v>
      </c>
      <c r="N76" s="95">
        <v>497273736000</v>
      </c>
      <c r="O76" s="95">
        <v>497273736000</v>
      </c>
      <c r="P76" s="69">
        <f t="shared" si="8"/>
        <v>1</v>
      </c>
      <c r="Q76" s="70">
        <f t="shared" si="9"/>
        <v>1</v>
      </c>
      <c r="R76" s="111"/>
      <c r="S76" s="117"/>
    </row>
    <row r="77" spans="1:19" s="27" customFormat="1" ht="36" x14ac:dyDescent="0.2">
      <c r="A77" s="18" t="s">
        <v>25</v>
      </c>
      <c r="B77" s="77" t="s">
        <v>71</v>
      </c>
      <c r="C77" s="77" t="s">
        <v>87</v>
      </c>
      <c r="D77" s="78" t="s">
        <v>54</v>
      </c>
      <c r="E77" s="21" t="s">
        <v>105</v>
      </c>
      <c r="F77" s="21"/>
      <c r="G77" s="21"/>
      <c r="H77" s="20">
        <v>20</v>
      </c>
      <c r="I77" s="29" t="s">
        <v>106</v>
      </c>
      <c r="J77" s="23" t="s">
        <v>107</v>
      </c>
      <c r="K77" s="94">
        <f>SUM(K78:K79)</f>
        <v>99004000</v>
      </c>
      <c r="L77" s="94">
        <f t="shared" ref="L77:O77" si="10">SUM(L78:L79)</f>
        <v>53427604</v>
      </c>
      <c r="M77" s="94">
        <f t="shared" si="10"/>
        <v>53427604</v>
      </c>
      <c r="N77" s="94">
        <f t="shared" si="10"/>
        <v>53427604</v>
      </c>
      <c r="O77" s="94">
        <f t="shared" si="10"/>
        <v>53427604</v>
      </c>
      <c r="P77" s="69">
        <f t="shared" si="8"/>
        <v>0.53965096359743037</v>
      </c>
      <c r="Q77" s="70">
        <f t="shared" si="9"/>
        <v>0.53965096359743037</v>
      </c>
      <c r="R77" s="111"/>
      <c r="S77" s="117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28</v>
      </c>
      <c r="G78" s="35"/>
      <c r="H78" s="31">
        <v>20</v>
      </c>
      <c r="I78" s="30" t="s">
        <v>109</v>
      </c>
      <c r="J78" s="36" t="s">
        <v>111</v>
      </c>
      <c r="K78" s="95">
        <v>65742122</v>
      </c>
      <c r="L78" s="95">
        <v>53427604</v>
      </c>
      <c r="M78" s="95">
        <v>53427604</v>
      </c>
      <c r="N78" s="95">
        <v>53427604</v>
      </c>
      <c r="O78" s="95">
        <v>53427604</v>
      </c>
      <c r="P78" s="69">
        <f t="shared" si="8"/>
        <v>0.81268450689802807</v>
      </c>
      <c r="Q78" s="70">
        <f t="shared" si="9"/>
        <v>0.81268450689802807</v>
      </c>
      <c r="R78" s="111"/>
      <c r="S78" s="117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35" t="s">
        <v>54</v>
      </c>
      <c r="E79" s="35" t="s">
        <v>108</v>
      </c>
      <c r="F79" s="35" t="s">
        <v>57</v>
      </c>
      <c r="G79" s="35"/>
      <c r="H79" s="31">
        <v>20</v>
      </c>
      <c r="I79" s="30" t="s">
        <v>110</v>
      </c>
      <c r="J79" s="36" t="s">
        <v>112</v>
      </c>
      <c r="K79" s="95">
        <v>33261878</v>
      </c>
      <c r="L79" s="95" t="s">
        <v>24</v>
      </c>
      <c r="M79" s="95" t="s">
        <v>24</v>
      </c>
      <c r="N79" s="95" t="s">
        <v>24</v>
      </c>
      <c r="O79" s="95" t="s">
        <v>24</v>
      </c>
      <c r="P79" s="69">
        <f t="shared" si="8"/>
        <v>0</v>
      </c>
      <c r="Q79" s="70">
        <f t="shared" si="9"/>
        <v>0</v>
      </c>
      <c r="R79" s="111"/>
      <c r="S79" s="117"/>
    </row>
    <row r="80" spans="1:19" s="25" customFormat="1" ht="14.25" x14ac:dyDescent="0.2">
      <c r="A80" s="39" t="s">
        <v>25</v>
      </c>
      <c r="B80" s="79" t="s">
        <v>71</v>
      </c>
      <c r="C80" s="20">
        <v>10</v>
      </c>
      <c r="D80" s="79"/>
      <c r="E80" s="32" t="s">
        <v>0</v>
      </c>
      <c r="F80" s="32"/>
      <c r="G80" s="32"/>
      <c r="H80" s="20">
        <v>20</v>
      </c>
      <c r="I80" s="29" t="s">
        <v>270</v>
      </c>
      <c r="J80" s="33" t="s">
        <v>271</v>
      </c>
      <c r="K80" s="94">
        <f>SUM(K81:K83)</f>
        <v>2688100000</v>
      </c>
      <c r="L80" s="94">
        <f t="shared" ref="L80:O80" si="11">SUM(L81:L83)</f>
        <v>205028488.93000001</v>
      </c>
      <c r="M80" s="94">
        <f t="shared" si="11"/>
        <v>205028488.93000001</v>
      </c>
      <c r="N80" s="94">
        <f t="shared" si="11"/>
        <v>205028488.93000001</v>
      </c>
      <c r="O80" s="94">
        <f t="shared" si="11"/>
        <v>205028488.93000001</v>
      </c>
      <c r="P80" s="69">
        <f t="shared" si="8"/>
        <v>7.6272641988765308E-2</v>
      </c>
      <c r="Q80" s="70">
        <f t="shared" si="9"/>
        <v>7.6272641988765308E-2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28</v>
      </c>
      <c r="E81" s="32"/>
      <c r="F81" s="32"/>
      <c r="G81" s="32"/>
      <c r="H81" s="20">
        <v>20</v>
      </c>
      <c r="I81" s="30" t="s">
        <v>279</v>
      </c>
      <c r="J81" s="36" t="s">
        <v>276</v>
      </c>
      <c r="K81" s="95">
        <v>1075240000</v>
      </c>
      <c r="L81" s="95">
        <v>205027992.93000001</v>
      </c>
      <c r="M81" s="95">
        <v>205027992.93000001</v>
      </c>
      <c r="N81" s="95">
        <v>205027992.93000001</v>
      </c>
      <c r="O81" s="95">
        <v>205027992.93000001</v>
      </c>
      <c r="P81" s="108">
        <f t="shared" si="8"/>
        <v>0.19068114367955061</v>
      </c>
      <c r="Q81" s="109">
        <f t="shared" si="9"/>
        <v>0.19068114367955061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57</v>
      </c>
      <c r="E82" s="32"/>
      <c r="F82" s="32"/>
      <c r="G82" s="32"/>
      <c r="H82" s="20">
        <v>20</v>
      </c>
      <c r="I82" s="30" t="s">
        <v>280</v>
      </c>
      <c r="J82" s="36" t="s">
        <v>277</v>
      </c>
      <c r="K82" s="95">
        <v>537620000</v>
      </c>
      <c r="L82" s="95">
        <v>496</v>
      </c>
      <c r="M82" s="95">
        <v>496</v>
      </c>
      <c r="N82" s="95">
        <v>496</v>
      </c>
      <c r="O82" s="95">
        <v>496</v>
      </c>
      <c r="P82" s="108">
        <f t="shared" si="8"/>
        <v>9.2258472527063722E-7</v>
      </c>
      <c r="Q82" s="109">
        <f t="shared" si="9"/>
        <v>9.2258472527063722E-7</v>
      </c>
      <c r="R82" s="118"/>
      <c r="S82" s="119"/>
    </row>
    <row r="83" spans="1:19" s="25" customFormat="1" ht="14.25" x14ac:dyDescent="0.2">
      <c r="A83" s="34" t="s">
        <v>25</v>
      </c>
      <c r="B83" s="85" t="s">
        <v>71</v>
      </c>
      <c r="C83" s="14">
        <v>10</v>
      </c>
      <c r="D83" s="85" t="s">
        <v>31</v>
      </c>
      <c r="E83" s="32"/>
      <c r="F83" s="32"/>
      <c r="G83" s="32"/>
      <c r="H83" s="20">
        <v>20</v>
      </c>
      <c r="I83" s="30" t="s">
        <v>281</v>
      </c>
      <c r="J83" s="36" t="s">
        <v>278</v>
      </c>
      <c r="K83" s="95">
        <v>1075240000</v>
      </c>
      <c r="L83" s="95" t="s">
        <v>24</v>
      </c>
      <c r="M83" s="95" t="s">
        <v>24</v>
      </c>
      <c r="N83" s="95" t="s">
        <v>24</v>
      </c>
      <c r="O83" s="95" t="s">
        <v>24</v>
      </c>
      <c r="P83" s="108">
        <f t="shared" si="8"/>
        <v>0</v>
      </c>
      <c r="Q83" s="109">
        <f t="shared" si="9"/>
        <v>0</v>
      </c>
      <c r="R83" s="118"/>
      <c r="S83" s="119"/>
    </row>
    <row r="84" spans="1:19" s="27" customFormat="1" ht="24" x14ac:dyDescent="0.2">
      <c r="A84" s="18" t="s">
        <v>25</v>
      </c>
      <c r="B84" s="19">
        <v>5</v>
      </c>
      <c r="C84" s="19"/>
      <c r="D84" s="32"/>
      <c r="E84" s="32"/>
      <c r="F84" s="32"/>
      <c r="G84" s="32"/>
      <c r="H84" s="31">
        <v>20</v>
      </c>
      <c r="I84" s="42" t="s">
        <v>20</v>
      </c>
      <c r="J84" s="33" t="s">
        <v>21</v>
      </c>
      <c r="K84" s="94">
        <f>+K87+K85</f>
        <v>47726418250</v>
      </c>
      <c r="L84" s="94">
        <f>+L87+L85</f>
        <v>33323690300.090004</v>
      </c>
      <c r="M84" s="94">
        <f>+M87+M85</f>
        <v>33323690300.090004</v>
      </c>
      <c r="N84" s="94">
        <f>+N87+N85</f>
        <v>28384812037.439999</v>
      </c>
      <c r="O84" s="94">
        <f>+O87+O85</f>
        <v>28133161082.230003</v>
      </c>
      <c r="P84" s="69">
        <f t="shared" si="8"/>
        <v>0.69822315442852245</v>
      </c>
      <c r="Q84" s="70">
        <f t="shared" si="9"/>
        <v>0.59474004289940607</v>
      </c>
      <c r="R84" s="111"/>
      <c r="S84" s="117"/>
    </row>
    <row r="85" spans="1:19" s="27" customFormat="1" ht="14.25" x14ac:dyDescent="0.2">
      <c r="A85" s="39" t="s">
        <v>25</v>
      </c>
      <c r="B85" s="79" t="s">
        <v>114</v>
      </c>
      <c r="C85" s="77" t="s">
        <v>27</v>
      </c>
      <c r="D85" s="87">
        <v>1</v>
      </c>
      <c r="E85" s="87"/>
      <c r="F85" s="32"/>
      <c r="G85" s="32"/>
      <c r="H85" s="31">
        <v>20</v>
      </c>
      <c r="I85" s="42" t="s">
        <v>172</v>
      </c>
      <c r="J85" s="33" t="s">
        <v>173</v>
      </c>
      <c r="K85" s="94">
        <f>SUM(K86:K86)</f>
        <v>6042195469</v>
      </c>
      <c r="L85" s="94">
        <f>SUM(L86:L86)</f>
        <v>1032641841.64</v>
      </c>
      <c r="M85" s="94">
        <f>SUM(M86:M86)</f>
        <v>1032641841.64</v>
      </c>
      <c r="N85" s="94">
        <f>SUM(N86:N86)</f>
        <v>1032194771.45</v>
      </c>
      <c r="O85" s="94">
        <f>SUM(O86:O86)</f>
        <v>1032194771.45</v>
      </c>
      <c r="P85" s="69">
        <f t="shared" si="8"/>
        <v>0.17090507034041802</v>
      </c>
      <c r="Q85" s="70">
        <f t="shared" si="9"/>
        <v>0.1708310789920259</v>
      </c>
      <c r="R85" s="111"/>
      <c r="S85" s="117"/>
    </row>
    <row r="86" spans="1:19" s="27" customFormat="1" ht="24" x14ac:dyDescent="0.2">
      <c r="A86" s="34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33</v>
      </c>
      <c r="G86" s="35"/>
      <c r="H86" s="37">
        <v>20</v>
      </c>
      <c r="I86" s="41" t="s">
        <v>219</v>
      </c>
      <c r="J86" s="17" t="s">
        <v>190</v>
      </c>
      <c r="K86" s="95">
        <v>6042195469</v>
      </c>
      <c r="L86" s="95">
        <v>1032641841.64</v>
      </c>
      <c r="M86" s="95">
        <v>1032641841.64</v>
      </c>
      <c r="N86" s="95">
        <v>1032194771.45</v>
      </c>
      <c r="O86" s="95">
        <v>1032194771.45</v>
      </c>
      <c r="P86" s="69">
        <f t="shared" si="8"/>
        <v>0.17090507034041802</v>
      </c>
      <c r="Q86" s="70">
        <f t="shared" si="9"/>
        <v>0.1708310789920259</v>
      </c>
      <c r="R86" s="111"/>
      <c r="S86" s="117"/>
    </row>
    <row r="87" spans="1:19" s="27" customFormat="1" ht="14.25" x14ac:dyDescent="0.2">
      <c r="A87" s="39" t="s">
        <v>25</v>
      </c>
      <c r="B87" s="79" t="s">
        <v>114</v>
      </c>
      <c r="C87" s="77" t="s">
        <v>27</v>
      </c>
      <c r="D87" s="87" t="s">
        <v>54</v>
      </c>
      <c r="E87" s="87"/>
      <c r="F87" s="32"/>
      <c r="G87" s="32"/>
      <c r="H87" s="31">
        <v>20</v>
      </c>
      <c r="I87" s="42" t="s">
        <v>116</v>
      </c>
      <c r="J87" s="33" t="s">
        <v>117</v>
      </c>
      <c r="K87" s="94">
        <f>SUM(K88:K94)</f>
        <v>41684222781</v>
      </c>
      <c r="L87" s="94">
        <f>SUM(L88:L94)</f>
        <v>32291048458.450005</v>
      </c>
      <c r="M87" s="94">
        <f>SUM(M88:M94)</f>
        <v>32291048458.450005</v>
      </c>
      <c r="N87" s="94">
        <f>SUM(N88:N94)</f>
        <v>27352617265.989998</v>
      </c>
      <c r="O87" s="94">
        <f>SUM(O88:O94)</f>
        <v>27100966310.780003</v>
      </c>
      <c r="P87" s="69">
        <f t="shared" si="8"/>
        <v>0.7746587630552757</v>
      </c>
      <c r="Q87" s="70">
        <f t="shared" si="9"/>
        <v>0.65618633240914204</v>
      </c>
      <c r="R87" s="111"/>
      <c r="S87" s="117"/>
    </row>
    <row r="88" spans="1:19" s="27" customFormat="1" ht="14.25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59</v>
      </c>
      <c r="F88" s="86" t="s">
        <v>58</v>
      </c>
      <c r="G88" s="32"/>
      <c r="H88" s="37">
        <v>20</v>
      </c>
      <c r="I88" s="41" t="s">
        <v>257</v>
      </c>
      <c r="J88" s="36" t="s">
        <v>192</v>
      </c>
      <c r="K88" s="95">
        <v>0</v>
      </c>
      <c r="L88" s="95">
        <v>0</v>
      </c>
      <c r="M88" s="95" t="s">
        <v>24</v>
      </c>
      <c r="N88" s="95" t="s">
        <v>24</v>
      </c>
      <c r="O88" s="95" t="s">
        <v>24</v>
      </c>
      <c r="P88" s="108" t="e">
        <f t="shared" si="8"/>
        <v>#DIV/0!</v>
      </c>
      <c r="Q88" s="109" t="e">
        <f t="shared" si="9"/>
        <v>#DIV/0!</v>
      </c>
      <c r="R88" s="111"/>
      <c r="S88" s="117"/>
    </row>
    <row r="89" spans="1:19" s="27" customFormat="1" ht="24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32</v>
      </c>
      <c r="F89" s="86" t="s">
        <v>58</v>
      </c>
      <c r="G89" s="32"/>
      <c r="H89" s="37">
        <v>20</v>
      </c>
      <c r="I89" s="41" t="s">
        <v>256</v>
      </c>
      <c r="J89" s="36" t="s">
        <v>198</v>
      </c>
      <c r="K89" s="95">
        <v>0</v>
      </c>
      <c r="L89" s="95">
        <v>0</v>
      </c>
      <c r="M89" s="95" t="s">
        <v>24</v>
      </c>
      <c r="N89" s="95" t="s">
        <v>24</v>
      </c>
      <c r="O89" s="95" t="s">
        <v>24</v>
      </c>
      <c r="P89" s="108" t="e">
        <f t="shared" si="8"/>
        <v>#DIV/0!</v>
      </c>
      <c r="Q89" s="109" t="e">
        <f t="shared" si="9"/>
        <v>#DIV/0!</v>
      </c>
      <c r="R89" s="111"/>
      <c r="S89" s="117"/>
    </row>
    <row r="90" spans="1:19" s="27" customFormat="1" ht="14.25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57</v>
      </c>
      <c r="G90" s="32"/>
      <c r="H90" s="37">
        <v>20</v>
      </c>
      <c r="I90" s="41" t="s">
        <v>220</v>
      </c>
      <c r="J90" s="36" t="s">
        <v>210</v>
      </c>
      <c r="K90" s="95">
        <v>6861390638</v>
      </c>
      <c r="L90" s="95">
        <v>5154312559.1000004</v>
      </c>
      <c r="M90" s="95">
        <v>5154312559.1000004</v>
      </c>
      <c r="N90" s="95">
        <v>4628611018.5100002</v>
      </c>
      <c r="O90" s="95">
        <v>4553098273.9700003</v>
      </c>
      <c r="P90" s="108">
        <f t="shared" si="8"/>
        <v>0.75120523390028271</v>
      </c>
      <c r="Q90" s="109">
        <f t="shared" si="9"/>
        <v>0.67458788789486213</v>
      </c>
      <c r="R90" s="111"/>
      <c r="S90" s="117"/>
    </row>
    <row r="91" spans="1:19" s="27" customFormat="1" ht="24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31</v>
      </c>
      <c r="G91" s="32"/>
      <c r="H91" s="37">
        <v>20</v>
      </c>
      <c r="I91" s="41" t="s">
        <v>221</v>
      </c>
      <c r="J91" s="36" t="s">
        <v>211</v>
      </c>
      <c r="K91" s="95">
        <v>34309559833.34</v>
      </c>
      <c r="L91" s="95">
        <v>26963499178.310001</v>
      </c>
      <c r="M91" s="95">
        <v>26963499178.310001</v>
      </c>
      <c r="N91" s="95">
        <v>22572454304.48</v>
      </c>
      <c r="O91" s="95">
        <v>22396316093.810001</v>
      </c>
      <c r="P91" s="108">
        <f t="shared" si="8"/>
        <v>0.78588881085290019</v>
      </c>
      <c r="Q91" s="109">
        <f t="shared" si="9"/>
        <v>0.65790568034467833</v>
      </c>
      <c r="R91" s="111"/>
      <c r="S91" s="117"/>
    </row>
    <row r="92" spans="1:19" s="27" customFormat="1" ht="48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58</v>
      </c>
      <c r="G92" s="32"/>
      <c r="H92" s="37">
        <v>20</v>
      </c>
      <c r="I92" s="41" t="s">
        <v>222</v>
      </c>
      <c r="J92" s="36" t="s">
        <v>212</v>
      </c>
      <c r="K92" s="95">
        <v>251837709.66</v>
      </c>
      <c r="L92" s="95">
        <v>149436721.03999999</v>
      </c>
      <c r="M92" s="95">
        <v>149436721.03999999</v>
      </c>
      <c r="N92" s="95">
        <v>132511943</v>
      </c>
      <c r="O92" s="95">
        <v>132511943</v>
      </c>
      <c r="P92" s="108">
        <f t="shared" si="8"/>
        <v>0.59338500672417527</v>
      </c>
      <c r="Q92" s="109">
        <f t="shared" si="9"/>
        <v>0.52617990839775808</v>
      </c>
      <c r="R92" s="111"/>
      <c r="S92" s="117"/>
    </row>
    <row r="93" spans="1:19" s="27" customFormat="1" ht="14.25" x14ac:dyDescent="0.2">
      <c r="A93" s="39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59</v>
      </c>
      <c r="G93" s="32"/>
      <c r="H93" s="37">
        <v>20</v>
      </c>
      <c r="I93" s="41" t="s">
        <v>223</v>
      </c>
      <c r="J93" s="36" t="s">
        <v>213</v>
      </c>
      <c r="K93" s="95" t="s">
        <v>24</v>
      </c>
      <c r="L93" s="95" t="s">
        <v>24</v>
      </c>
      <c r="M93" s="95" t="s">
        <v>24</v>
      </c>
      <c r="N93" s="95" t="s">
        <v>24</v>
      </c>
      <c r="O93" s="95" t="s">
        <v>24</v>
      </c>
      <c r="P93" s="108">
        <v>0</v>
      </c>
      <c r="Q93" s="109">
        <v>0</v>
      </c>
      <c r="R93" s="111"/>
      <c r="S93" s="117"/>
    </row>
    <row r="94" spans="1:19" s="27" customFormat="1" ht="48" x14ac:dyDescent="0.2">
      <c r="A94" s="34" t="s">
        <v>25</v>
      </c>
      <c r="B94" s="85" t="s">
        <v>114</v>
      </c>
      <c r="C94" s="83" t="s">
        <v>27</v>
      </c>
      <c r="D94" s="86" t="s">
        <v>54</v>
      </c>
      <c r="E94" s="86" t="s">
        <v>34</v>
      </c>
      <c r="F94" s="35" t="s">
        <v>33</v>
      </c>
      <c r="G94" s="35"/>
      <c r="H94" s="37">
        <v>20</v>
      </c>
      <c r="I94" s="41" t="s">
        <v>224</v>
      </c>
      <c r="J94" s="36" t="s">
        <v>214</v>
      </c>
      <c r="K94" s="95">
        <v>261434600</v>
      </c>
      <c r="L94" s="95">
        <v>23800000</v>
      </c>
      <c r="M94" s="95">
        <v>23800000</v>
      </c>
      <c r="N94" s="95">
        <v>19040000</v>
      </c>
      <c r="O94" s="95">
        <v>19040000</v>
      </c>
      <c r="P94" s="108">
        <f t="shared" si="8"/>
        <v>9.1036152062504344E-2</v>
      </c>
      <c r="Q94" s="109">
        <f t="shared" si="9"/>
        <v>7.2828921650003486E-2</v>
      </c>
      <c r="R94" s="111"/>
      <c r="S94" s="117"/>
    </row>
    <row r="95" spans="1:19" s="27" customFormat="1" ht="24" x14ac:dyDescent="0.2">
      <c r="A95" s="39" t="s">
        <v>25</v>
      </c>
      <c r="B95" s="79" t="s">
        <v>115</v>
      </c>
      <c r="C95" s="77"/>
      <c r="D95" s="87"/>
      <c r="E95" s="87"/>
      <c r="F95" s="32"/>
      <c r="G95" s="32"/>
      <c r="H95" s="37">
        <v>20</v>
      </c>
      <c r="I95" s="42" t="s">
        <v>118</v>
      </c>
      <c r="J95" s="33" t="s">
        <v>119</v>
      </c>
      <c r="K95" s="94">
        <f>K96+K101</f>
        <v>3503069000</v>
      </c>
      <c r="L95" s="94">
        <f t="shared" ref="L95:O95" si="12">L96+L101</f>
        <v>2180882576</v>
      </c>
      <c r="M95" s="94">
        <f t="shared" si="12"/>
        <v>2180882576</v>
      </c>
      <c r="N95" s="94">
        <f t="shared" si="12"/>
        <v>2180882576</v>
      </c>
      <c r="O95" s="94">
        <f t="shared" si="12"/>
        <v>2180882576</v>
      </c>
      <c r="P95" s="69">
        <f t="shared" si="8"/>
        <v>0.62256340825715961</v>
      </c>
      <c r="Q95" s="70">
        <f t="shared" si="9"/>
        <v>0.62256340825715961</v>
      </c>
      <c r="R95" s="111"/>
      <c r="S95" s="117"/>
    </row>
    <row r="96" spans="1:19" s="27" customFormat="1" ht="14.25" x14ac:dyDescent="0.2">
      <c r="A96" s="34" t="s">
        <v>25</v>
      </c>
      <c r="B96" s="79" t="s">
        <v>115</v>
      </c>
      <c r="C96" s="77" t="s">
        <v>27</v>
      </c>
      <c r="D96" s="87" t="s">
        <v>54</v>
      </c>
      <c r="E96" s="87"/>
      <c r="F96" s="32"/>
      <c r="G96" s="32"/>
      <c r="H96" s="37">
        <v>20</v>
      </c>
      <c r="I96" s="42" t="s">
        <v>120</v>
      </c>
      <c r="J96" s="33" t="s">
        <v>121</v>
      </c>
      <c r="K96" s="94">
        <f>SUM(K97:K100)</f>
        <v>354000000</v>
      </c>
      <c r="L96" s="94">
        <f t="shared" ref="L96:O96" si="13">SUM(L97:L100)</f>
        <v>253097000</v>
      </c>
      <c r="M96" s="94">
        <f t="shared" si="13"/>
        <v>253097000</v>
      </c>
      <c r="N96" s="94">
        <f t="shared" si="13"/>
        <v>253097000</v>
      </c>
      <c r="O96" s="94">
        <f t="shared" si="13"/>
        <v>253097000</v>
      </c>
      <c r="P96" s="69">
        <f t="shared" si="8"/>
        <v>0.71496327683615823</v>
      </c>
      <c r="Q96" s="70">
        <f t="shared" si="9"/>
        <v>0.71496327683615823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28</v>
      </c>
      <c r="F97" s="35"/>
      <c r="G97" s="35"/>
      <c r="H97" s="37">
        <v>20</v>
      </c>
      <c r="I97" s="41" t="s">
        <v>122</v>
      </c>
      <c r="J97" s="36" t="s">
        <v>126</v>
      </c>
      <c r="K97" s="95">
        <v>339871000</v>
      </c>
      <c r="L97" s="95">
        <v>250821000</v>
      </c>
      <c r="M97" s="95">
        <v>250821000</v>
      </c>
      <c r="N97" s="95">
        <v>250821000</v>
      </c>
      <c r="O97" s="95">
        <v>250821000</v>
      </c>
      <c r="P97" s="69">
        <f t="shared" si="8"/>
        <v>0.73798882517190345</v>
      </c>
      <c r="Q97" s="70">
        <f t="shared" si="9"/>
        <v>0.73798882517190345</v>
      </c>
      <c r="R97" s="111"/>
      <c r="S97" s="117"/>
    </row>
    <row r="98" spans="1:19" s="27" customFormat="1" ht="24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31</v>
      </c>
      <c r="F98" s="35"/>
      <c r="G98" s="35"/>
      <c r="H98" s="37">
        <v>20</v>
      </c>
      <c r="I98" s="41" t="s">
        <v>123</v>
      </c>
      <c r="J98" s="36" t="s">
        <v>127</v>
      </c>
      <c r="K98" s="95">
        <v>10000000</v>
      </c>
      <c r="L98" s="95">
        <v>1807000</v>
      </c>
      <c r="M98" s="95">
        <v>1807000</v>
      </c>
      <c r="N98" s="95">
        <v>1807000</v>
      </c>
      <c r="O98" s="95">
        <v>1807000</v>
      </c>
      <c r="P98" s="69">
        <f t="shared" si="8"/>
        <v>0.1807</v>
      </c>
      <c r="Q98" s="70">
        <f t="shared" si="9"/>
        <v>0.1807</v>
      </c>
      <c r="R98" s="111"/>
      <c r="S98" s="117"/>
    </row>
    <row r="99" spans="1:19" s="27" customFormat="1" ht="14.25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59</v>
      </c>
      <c r="F99" s="35"/>
      <c r="G99" s="35"/>
      <c r="H99" s="37">
        <v>20</v>
      </c>
      <c r="I99" s="41" t="s">
        <v>124</v>
      </c>
      <c r="J99" s="36" t="s">
        <v>128</v>
      </c>
      <c r="K99" s="95">
        <v>3660000</v>
      </c>
      <c r="L99" s="95" t="s">
        <v>24</v>
      </c>
      <c r="M99" s="95" t="s">
        <v>24</v>
      </c>
      <c r="N99" s="95" t="s">
        <v>24</v>
      </c>
      <c r="O99" s="95" t="s">
        <v>24</v>
      </c>
      <c r="P99" s="69">
        <f t="shared" si="8"/>
        <v>0</v>
      </c>
      <c r="Q99" s="70">
        <f t="shared" si="9"/>
        <v>0</v>
      </c>
      <c r="R99" s="111"/>
      <c r="S99" s="117"/>
    </row>
    <row r="100" spans="1:19" s="27" customFormat="1" ht="24" x14ac:dyDescent="0.2">
      <c r="A100" s="34" t="s">
        <v>25</v>
      </c>
      <c r="B100" s="85" t="s">
        <v>115</v>
      </c>
      <c r="C100" s="83" t="s">
        <v>27</v>
      </c>
      <c r="D100" s="86" t="s">
        <v>54</v>
      </c>
      <c r="E100" s="86" t="s">
        <v>32</v>
      </c>
      <c r="F100" s="35"/>
      <c r="G100" s="35"/>
      <c r="H100" s="37">
        <v>20</v>
      </c>
      <c r="I100" s="41" t="s">
        <v>125</v>
      </c>
      <c r="J100" s="36" t="s">
        <v>129</v>
      </c>
      <c r="K100" s="95">
        <v>469000</v>
      </c>
      <c r="L100" s="95">
        <v>469000</v>
      </c>
      <c r="M100" s="95">
        <v>469000</v>
      </c>
      <c r="N100" s="95">
        <v>469000</v>
      </c>
      <c r="O100" s="95">
        <v>469000</v>
      </c>
      <c r="P100" s="69">
        <f t="shared" si="8"/>
        <v>1</v>
      </c>
      <c r="Q100" s="70">
        <f t="shared" si="9"/>
        <v>1</v>
      </c>
      <c r="R100" s="111"/>
      <c r="S100" s="117"/>
    </row>
    <row r="101" spans="1:19" s="27" customFormat="1" ht="14.25" x14ac:dyDescent="0.2">
      <c r="A101" s="39" t="s">
        <v>25</v>
      </c>
      <c r="B101" s="79" t="s">
        <v>115</v>
      </c>
      <c r="C101" s="77" t="s">
        <v>27</v>
      </c>
      <c r="D101" s="87" t="s">
        <v>87</v>
      </c>
      <c r="E101" s="87"/>
      <c r="F101" s="32"/>
      <c r="G101" s="32"/>
      <c r="H101" s="37">
        <v>20</v>
      </c>
      <c r="I101" s="42" t="s">
        <v>130</v>
      </c>
      <c r="J101" s="33" t="s">
        <v>132</v>
      </c>
      <c r="K101" s="94">
        <f>SUM(K102)</f>
        <v>3149069000</v>
      </c>
      <c r="L101" s="94">
        <f t="shared" ref="L101:O101" si="14">SUM(L102)</f>
        <v>1927785576</v>
      </c>
      <c r="M101" s="94">
        <f t="shared" si="14"/>
        <v>1927785576</v>
      </c>
      <c r="N101" s="94">
        <f t="shared" si="14"/>
        <v>1927785576</v>
      </c>
      <c r="O101" s="94">
        <f t="shared" si="14"/>
        <v>1927785576</v>
      </c>
      <c r="P101" s="69">
        <f t="shared" si="8"/>
        <v>0.6121763530745119</v>
      </c>
      <c r="Q101" s="70">
        <f t="shared" si="9"/>
        <v>0.6121763530745119</v>
      </c>
      <c r="R101" s="111"/>
      <c r="S101" s="117"/>
    </row>
    <row r="102" spans="1:19" s="25" customFormat="1" thickBot="1" x14ac:dyDescent="0.25">
      <c r="A102" s="140" t="s">
        <v>25</v>
      </c>
      <c r="B102" s="141" t="s">
        <v>115</v>
      </c>
      <c r="C102" s="142" t="s">
        <v>27</v>
      </c>
      <c r="D102" s="143" t="s">
        <v>87</v>
      </c>
      <c r="E102" s="143" t="s">
        <v>28</v>
      </c>
      <c r="F102" s="144"/>
      <c r="G102" s="144"/>
      <c r="H102" s="145">
        <v>20</v>
      </c>
      <c r="I102" s="146" t="s">
        <v>131</v>
      </c>
      <c r="J102" s="147" t="s">
        <v>133</v>
      </c>
      <c r="K102" s="148">
        <v>3149069000</v>
      </c>
      <c r="L102" s="148">
        <v>1927785576</v>
      </c>
      <c r="M102" s="148">
        <v>1927785576</v>
      </c>
      <c r="N102" s="148">
        <v>1927785576</v>
      </c>
      <c r="O102" s="148">
        <v>1927785576</v>
      </c>
      <c r="P102" s="149">
        <f t="shared" si="8"/>
        <v>0.6121763530745119</v>
      </c>
      <c r="Q102" s="150">
        <f t="shared" si="9"/>
        <v>0.6121763530745119</v>
      </c>
      <c r="R102" s="111"/>
      <c r="S102" s="119"/>
    </row>
    <row r="103" spans="1:19" s="25" customFormat="1" thickBot="1" x14ac:dyDescent="0.25">
      <c r="A103" s="151" t="s">
        <v>272</v>
      </c>
      <c r="B103" s="152"/>
      <c r="C103" s="152"/>
      <c r="D103" s="152"/>
      <c r="E103" s="152"/>
      <c r="F103" s="152"/>
      <c r="G103" s="152"/>
      <c r="H103" s="152">
        <v>20</v>
      </c>
      <c r="I103" s="152"/>
      <c r="J103" s="152" t="s">
        <v>266</v>
      </c>
      <c r="K103" s="92">
        <f>K104</f>
        <v>1112621225</v>
      </c>
      <c r="L103" s="92">
        <f t="shared" ref="L103:O104" si="15">L104</f>
        <v>1112621224.78</v>
      </c>
      <c r="M103" s="92">
        <f t="shared" si="15"/>
        <v>1112621224.78</v>
      </c>
      <c r="N103" s="92">
        <f t="shared" si="15"/>
        <v>1112621224.78</v>
      </c>
      <c r="O103" s="92">
        <f t="shared" si="15"/>
        <v>1112621224.78</v>
      </c>
      <c r="P103" s="65">
        <f t="shared" si="8"/>
        <v>0.99999999980226872</v>
      </c>
      <c r="Q103" s="66">
        <f t="shared" si="9"/>
        <v>0.99999999980226872</v>
      </c>
      <c r="R103" s="111"/>
      <c r="S103" s="119"/>
    </row>
    <row r="104" spans="1:19" s="25" customFormat="1" ht="14.25" x14ac:dyDescent="0.2">
      <c r="A104" s="39" t="s">
        <v>265</v>
      </c>
      <c r="B104" s="79">
        <v>10</v>
      </c>
      <c r="C104" s="77" t="s">
        <v>87</v>
      </c>
      <c r="D104" s="87"/>
      <c r="E104" s="87"/>
      <c r="F104" s="32"/>
      <c r="G104" s="32"/>
      <c r="H104" s="31">
        <v>20</v>
      </c>
      <c r="I104" s="42"/>
      <c r="J104" s="33" t="s">
        <v>267</v>
      </c>
      <c r="K104" s="94">
        <f>K105</f>
        <v>1112621225</v>
      </c>
      <c r="L104" s="94">
        <f t="shared" si="15"/>
        <v>1112621224.78</v>
      </c>
      <c r="M104" s="94">
        <f t="shared" si="15"/>
        <v>1112621224.78</v>
      </c>
      <c r="N104" s="94">
        <f t="shared" si="15"/>
        <v>1112621224.78</v>
      </c>
      <c r="O104" s="94">
        <f t="shared" si="15"/>
        <v>1112621224.78</v>
      </c>
      <c r="P104" s="69">
        <f t="shared" si="8"/>
        <v>0.99999999980226872</v>
      </c>
      <c r="Q104" s="70">
        <f t="shared" si="9"/>
        <v>0.99999999980226872</v>
      </c>
      <c r="R104" s="111"/>
      <c r="S104" s="119"/>
    </row>
    <row r="105" spans="1:19" s="25" customFormat="1" ht="24.75" thickBot="1" x14ac:dyDescent="0.25">
      <c r="A105" s="129" t="s">
        <v>265</v>
      </c>
      <c r="B105" s="130">
        <v>10</v>
      </c>
      <c r="C105" s="131" t="s">
        <v>87</v>
      </c>
      <c r="D105" s="132" t="s">
        <v>27</v>
      </c>
      <c r="E105" s="132"/>
      <c r="F105" s="133"/>
      <c r="G105" s="133"/>
      <c r="H105" s="139">
        <v>20</v>
      </c>
      <c r="I105" s="134"/>
      <c r="J105" s="135" t="s">
        <v>268</v>
      </c>
      <c r="K105" s="136">
        <v>1112621225</v>
      </c>
      <c r="L105" s="136">
        <v>1112621224.78</v>
      </c>
      <c r="M105" s="136">
        <v>1112621224.78</v>
      </c>
      <c r="N105" s="136">
        <v>1112621224.78</v>
      </c>
      <c r="O105" s="136">
        <v>1112621224.78</v>
      </c>
      <c r="P105" s="137">
        <f t="shared" si="8"/>
        <v>0.99999999980226872</v>
      </c>
      <c r="Q105" s="138">
        <f t="shared" si="9"/>
        <v>0.99999999980226872</v>
      </c>
      <c r="R105" s="111"/>
      <c r="S105" s="119"/>
    </row>
    <row r="106" spans="1:19" s="44" customFormat="1" thickBot="1" x14ac:dyDescent="0.25">
      <c r="A106" s="153" t="s">
        <v>22</v>
      </c>
      <c r="B106" s="154"/>
      <c r="C106" s="154"/>
      <c r="D106" s="154"/>
      <c r="E106" s="154"/>
      <c r="F106" s="154"/>
      <c r="G106" s="154"/>
      <c r="H106" s="154"/>
      <c r="I106" s="154"/>
      <c r="J106" s="154"/>
      <c r="K106" s="92">
        <f>K107+K110+K116+K119+K120+K124</f>
        <v>311103640842</v>
      </c>
      <c r="L106" s="92">
        <f t="shared" ref="L106:O106" si="16">L107+L110+L116+L119+L120+L124</f>
        <v>206900804254.92999</v>
      </c>
      <c r="M106" s="92">
        <f t="shared" si="16"/>
        <v>206900804254.92999</v>
      </c>
      <c r="N106" s="92">
        <f t="shared" si="16"/>
        <v>191092926551.42999</v>
      </c>
      <c r="O106" s="92">
        <f t="shared" si="16"/>
        <v>191052044051.42999</v>
      </c>
      <c r="P106" s="65">
        <f t="shared" si="8"/>
        <v>0.66505426839414128</v>
      </c>
      <c r="Q106" s="66">
        <f t="shared" si="9"/>
        <v>0.61424201283610247</v>
      </c>
      <c r="R106" s="122"/>
      <c r="S106" s="123"/>
    </row>
    <row r="107" spans="1:19" s="43" customFormat="1" ht="48" x14ac:dyDescent="0.25">
      <c r="A107" s="18" t="s">
        <v>8</v>
      </c>
      <c r="B107" s="18">
        <v>2103</v>
      </c>
      <c r="C107" s="20">
        <v>1900</v>
      </c>
      <c r="D107" s="19">
        <v>4</v>
      </c>
      <c r="E107" s="32"/>
      <c r="F107" s="32"/>
      <c r="G107" s="32"/>
      <c r="H107" s="31">
        <v>20</v>
      </c>
      <c r="I107" s="40" t="s">
        <v>134</v>
      </c>
      <c r="J107" s="33" t="s">
        <v>135</v>
      </c>
      <c r="K107" s="94">
        <f>SUM(K108:K109)</f>
        <v>8952512104</v>
      </c>
      <c r="L107" s="94">
        <f>SUM(L108:L109)</f>
        <v>5012263869.0599995</v>
      </c>
      <c r="M107" s="94">
        <f t="shared" ref="M107:O107" si="17">SUM(M108:M109)</f>
        <v>5012263869.0599995</v>
      </c>
      <c r="N107" s="94">
        <f t="shared" si="17"/>
        <v>5012263869.0599995</v>
      </c>
      <c r="O107" s="94">
        <f t="shared" si="17"/>
        <v>5012263869.0599995</v>
      </c>
      <c r="P107" s="69">
        <f t="shared" si="8"/>
        <v>0.55987233648313195</v>
      </c>
      <c r="Q107" s="70">
        <f t="shared" si="9"/>
        <v>0.55987233648313195</v>
      </c>
      <c r="R107" s="125"/>
      <c r="S107" s="126"/>
    </row>
    <row r="108" spans="1:19" s="43" customFormat="1" ht="72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2103012</v>
      </c>
      <c r="G108" s="86" t="s">
        <v>54</v>
      </c>
      <c r="H108" s="37">
        <v>20</v>
      </c>
      <c r="I108" s="38" t="s">
        <v>141</v>
      </c>
      <c r="J108" s="36" t="s">
        <v>225</v>
      </c>
      <c r="K108" s="95">
        <v>7458360278</v>
      </c>
      <c r="L108" s="95">
        <v>4297933399.8599997</v>
      </c>
      <c r="M108" s="95">
        <v>4297933399.8599997</v>
      </c>
      <c r="N108" s="95">
        <v>4297933399.8599997</v>
      </c>
      <c r="O108" s="95">
        <v>4297933399.8599997</v>
      </c>
      <c r="P108" s="69">
        <f t="shared" si="8"/>
        <v>0.57625714495686897</v>
      </c>
      <c r="Q108" s="70">
        <f t="shared" si="9"/>
        <v>0.57625714495686897</v>
      </c>
      <c r="R108" s="125"/>
      <c r="S108" s="126"/>
    </row>
    <row r="109" spans="1:19" s="43" customFormat="1" ht="108" x14ac:dyDescent="0.25">
      <c r="A109" s="12" t="s">
        <v>8</v>
      </c>
      <c r="B109" s="14" t="s">
        <v>136</v>
      </c>
      <c r="C109" s="13" t="s">
        <v>137</v>
      </c>
      <c r="D109" s="35" t="s">
        <v>138</v>
      </c>
      <c r="E109" s="35" t="s">
        <v>139</v>
      </c>
      <c r="F109" s="35">
        <v>2103018</v>
      </c>
      <c r="G109" s="86" t="s">
        <v>54</v>
      </c>
      <c r="H109" s="37">
        <v>20</v>
      </c>
      <c r="I109" s="38" t="s">
        <v>142</v>
      </c>
      <c r="J109" s="36" t="s">
        <v>226</v>
      </c>
      <c r="K109" s="95">
        <v>1494151826</v>
      </c>
      <c r="L109" s="95">
        <v>714330469.20000005</v>
      </c>
      <c r="M109" s="95">
        <v>714330469.20000005</v>
      </c>
      <c r="N109" s="95">
        <v>714330469.20000005</v>
      </c>
      <c r="O109" s="95">
        <v>714330469.20000005</v>
      </c>
      <c r="P109" s="69">
        <f t="shared" si="8"/>
        <v>0.47808425942384791</v>
      </c>
      <c r="Q109" s="70">
        <f t="shared" si="9"/>
        <v>0.47808425942384791</v>
      </c>
      <c r="R109" s="125"/>
      <c r="S109" s="126"/>
    </row>
    <row r="110" spans="1:19" s="28" customFormat="1" ht="48" x14ac:dyDescent="0.25">
      <c r="A110" s="18" t="s">
        <v>8</v>
      </c>
      <c r="B110" s="18">
        <v>2103</v>
      </c>
      <c r="C110" s="20">
        <v>1900</v>
      </c>
      <c r="D110" s="19">
        <v>5</v>
      </c>
      <c r="E110" s="32"/>
      <c r="F110" s="32"/>
      <c r="G110" s="32"/>
      <c r="H110" s="31">
        <v>20</v>
      </c>
      <c r="I110" s="40" t="s">
        <v>144</v>
      </c>
      <c r="J110" s="33" t="s">
        <v>145</v>
      </c>
      <c r="K110" s="94">
        <f>SUM(K111:K115)</f>
        <v>35000000000</v>
      </c>
      <c r="L110" s="94">
        <f t="shared" ref="L110:O110" si="18">SUM(L111:L115)</f>
        <v>29808470064</v>
      </c>
      <c r="M110" s="94">
        <f t="shared" si="18"/>
        <v>29808470064</v>
      </c>
      <c r="N110" s="94">
        <f t="shared" si="18"/>
        <v>29780331333</v>
      </c>
      <c r="O110" s="94">
        <f t="shared" si="18"/>
        <v>29780331333</v>
      </c>
      <c r="P110" s="69">
        <f t="shared" si="8"/>
        <v>0.8516705732571429</v>
      </c>
      <c r="Q110" s="70">
        <f t="shared" si="9"/>
        <v>0.85086660951428572</v>
      </c>
      <c r="R110" s="124"/>
      <c r="S110" s="121"/>
    </row>
    <row r="111" spans="1:19" s="28" customFormat="1" ht="108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2103012</v>
      </c>
      <c r="G111" s="35" t="s">
        <v>54</v>
      </c>
      <c r="H111" s="37" t="s">
        <v>5</v>
      </c>
      <c r="I111" s="38" t="s">
        <v>148</v>
      </c>
      <c r="J111" s="36" t="s">
        <v>227</v>
      </c>
      <c r="K111" s="95">
        <v>892000000</v>
      </c>
      <c r="L111" s="95" t="s">
        <v>24</v>
      </c>
      <c r="M111" s="95" t="s">
        <v>24</v>
      </c>
      <c r="N111" s="95" t="s">
        <v>24</v>
      </c>
      <c r="O111" s="95" t="s">
        <v>24</v>
      </c>
      <c r="P111" s="69">
        <f t="shared" si="8"/>
        <v>0</v>
      </c>
      <c r="Q111" s="70">
        <f t="shared" si="9"/>
        <v>0</v>
      </c>
      <c r="R111" s="124"/>
      <c r="S111" s="121"/>
    </row>
    <row r="112" spans="1:19" s="28" customFormat="1" ht="72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2103017</v>
      </c>
      <c r="G112" s="35" t="s">
        <v>54</v>
      </c>
      <c r="H112" s="37" t="s">
        <v>5</v>
      </c>
      <c r="I112" s="38" t="s">
        <v>151</v>
      </c>
      <c r="J112" s="36" t="s">
        <v>228</v>
      </c>
      <c r="K112" s="95">
        <v>8424000000</v>
      </c>
      <c r="L112" s="95">
        <v>4125349645</v>
      </c>
      <c r="M112" s="95">
        <v>4125349645</v>
      </c>
      <c r="N112" s="95">
        <v>4125349645</v>
      </c>
      <c r="O112" s="106">
        <v>4125349645</v>
      </c>
      <c r="P112" s="69">
        <f t="shared" si="8"/>
        <v>0.48971387048907883</v>
      </c>
      <c r="Q112" s="70">
        <f t="shared" si="9"/>
        <v>0.48971387048907883</v>
      </c>
      <c r="R112" s="124"/>
      <c r="S112" s="121"/>
    </row>
    <row r="113" spans="1:19" s="28" customFormat="1" ht="120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2103018</v>
      </c>
      <c r="G113" s="35" t="s">
        <v>54</v>
      </c>
      <c r="H113" s="37">
        <v>20</v>
      </c>
      <c r="I113" s="38" t="s">
        <v>147</v>
      </c>
      <c r="J113" s="36" t="s">
        <v>229</v>
      </c>
      <c r="K113" s="95">
        <v>7329000000</v>
      </c>
      <c r="L113" s="95">
        <v>7329000000</v>
      </c>
      <c r="M113" s="95">
        <v>7329000000</v>
      </c>
      <c r="N113" s="95">
        <v>7300861269</v>
      </c>
      <c r="O113" s="106">
        <v>7300861269</v>
      </c>
      <c r="P113" s="69">
        <f t="shared" si="8"/>
        <v>1</v>
      </c>
      <c r="Q113" s="70">
        <f t="shared" si="9"/>
        <v>0.99616063160049118</v>
      </c>
      <c r="R113" s="124"/>
      <c r="S113" s="121"/>
    </row>
    <row r="114" spans="1:19" s="28" customFormat="1" ht="108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2103027</v>
      </c>
      <c r="G114" s="35" t="s">
        <v>54</v>
      </c>
      <c r="H114" s="37">
        <v>20</v>
      </c>
      <c r="I114" s="38" t="s">
        <v>150</v>
      </c>
      <c r="J114" s="36" t="s">
        <v>231</v>
      </c>
      <c r="K114" s="95">
        <v>5044000000</v>
      </c>
      <c r="L114" s="95">
        <v>5043510024</v>
      </c>
      <c r="M114" s="95">
        <v>5043510024</v>
      </c>
      <c r="N114" s="95">
        <v>5043510024</v>
      </c>
      <c r="O114" s="106">
        <v>5043510024</v>
      </c>
      <c r="P114" s="69">
        <f t="shared" si="8"/>
        <v>0.99990285963521019</v>
      </c>
      <c r="Q114" s="70">
        <f t="shared" si="9"/>
        <v>0.99990285963521019</v>
      </c>
      <c r="R114" s="124"/>
      <c r="S114" s="121"/>
    </row>
    <row r="115" spans="1:19" s="28" customFormat="1" ht="72" x14ac:dyDescent="0.25">
      <c r="A115" s="12" t="s">
        <v>8</v>
      </c>
      <c r="B115" s="14" t="s">
        <v>136</v>
      </c>
      <c r="C115" s="13" t="s">
        <v>137</v>
      </c>
      <c r="D115" s="35" t="s">
        <v>113</v>
      </c>
      <c r="E115" s="35" t="s">
        <v>139</v>
      </c>
      <c r="F115" s="35">
        <v>2103011</v>
      </c>
      <c r="G115" s="35" t="s">
        <v>54</v>
      </c>
      <c r="H115" s="37">
        <v>20</v>
      </c>
      <c r="I115" s="38" t="s">
        <v>149</v>
      </c>
      <c r="J115" s="36" t="s">
        <v>230</v>
      </c>
      <c r="K115" s="95">
        <v>13311000000</v>
      </c>
      <c r="L115" s="95">
        <v>13310610395</v>
      </c>
      <c r="M115" s="95">
        <v>13310610395</v>
      </c>
      <c r="N115" s="95">
        <v>13310610395</v>
      </c>
      <c r="O115" s="106">
        <v>13310610395</v>
      </c>
      <c r="P115" s="69">
        <f t="shared" si="8"/>
        <v>0.99997073059875297</v>
      </c>
      <c r="Q115" s="70">
        <f t="shared" si="9"/>
        <v>0.99997073059875297</v>
      </c>
      <c r="R115" s="124"/>
      <c r="S115" s="121"/>
    </row>
    <row r="116" spans="1:19" s="43" customFormat="1" ht="36" x14ac:dyDescent="0.25">
      <c r="A116" s="18" t="s">
        <v>8</v>
      </c>
      <c r="B116" s="18">
        <v>2103</v>
      </c>
      <c r="C116" s="20">
        <v>1900</v>
      </c>
      <c r="D116" s="19">
        <v>6</v>
      </c>
      <c r="E116" s="32"/>
      <c r="F116" s="32"/>
      <c r="G116" s="32"/>
      <c r="H116" s="31">
        <v>20</v>
      </c>
      <c r="I116" s="40" t="s">
        <v>152</v>
      </c>
      <c r="J116" s="33" t="s">
        <v>153</v>
      </c>
      <c r="K116" s="94">
        <f>SUM(K117:K118)</f>
        <v>17000000000</v>
      </c>
      <c r="L116" s="94">
        <f t="shared" ref="L116:O116" si="19">SUM(L117:L118)</f>
        <v>4413259060</v>
      </c>
      <c r="M116" s="94">
        <f t="shared" si="19"/>
        <v>4413259060</v>
      </c>
      <c r="N116" s="94">
        <f t="shared" si="19"/>
        <v>4338259060</v>
      </c>
      <c r="O116" s="94">
        <f t="shared" si="19"/>
        <v>4338259060</v>
      </c>
      <c r="P116" s="69">
        <f t="shared" si="8"/>
        <v>0.25960347411764706</v>
      </c>
      <c r="Q116" s="70">
        <f t="shared" si="9"/>
        <v>0.25519170941176472</v>
      </c>
      <c r="R116" s="125"/>
      <c r="S116" s="126"/>
    </row>
    <row r="117" spans="1:19" s="28" customFormat="1" ht="60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140</v>
      </c>
      <c r="G117" s="35" t="s">
        <v>54</v>
      </c>
      <c r="H117" s="37">
        <v>20</v>
      </c>
      <c r="I117" s="38" t="s">
        <v>155</v>
      </c>
      <c r="J117" s="36" t="s">
        <v>232</v>
      </c>
      <c r="K117" s="95">
        <v>16000000000</v>
      </c>
      <c r="L117" s="95">
        <v>4338259060</v>
      </c>
      <c r="M117" s="95">
        <v>4338259060</v>
      </c>
      <c r="N117" s="95">
        <v>4338259060</v>
      </c>
      <c r="O117" s="95">
        <v>4338259060</v>
      </c>
      <c r="P117" s="69">
        <f t="shared" si="8"/>
        <v>0.27114119125000002</v>
      </c>
      <c r="Q117" s="70">
        <f t="shared" si="9"/>
        <v>0.27114119125000002</v>
      </c>
      <c r="R117" s="124"/>
      <c r="S117" s="121"/>
    </row>
    <row r="118" spans="1:19" s="28" customFormat="1" ht="72" x14ac:dyDescent="0.25">
      <c r="A118" s="12" t="s">
        <v>8</v>
      </c>
      <c r="B118" s="14" t="s">
        <v>136</v>
      </c>
      <c r="C118" s="13" t="s">
        <v>137</v>
      </c>
      <c r="D118" s="35" t="s">
        <v>99</v>
      </c>
      <c r="E118" s="35" t="s">
        <v>139</v>
      </c>
      <c r="F118" s="35" t="s">
        <v>154</v>
      </c>
      <c r="G118" s="35" t="s">
        <v>54</v>
      </c>
      <c r="H118" s="37">
        <v>20</v>
      </c>
      <c r="I118" s="38" t="s">
        <v>156</v>
      </c>
      <c r="J118" s="36" t="s">
        <v>233</v>
      </c>
      <c r="K118" s="95">
        <v>1000000000</v>
      </c>
      <c r="L118" s="95">
        <v>75000000</v>
      </c>
      <c r="M118" s="95">
        <v>75000000</v>
      </c>
      <c r="N118" s="95" t="s">
        <v>24</v>
      </c>
      <c r="O118" s="95" t="s">
        <v>24</v>
      </c>
      <c r="P118" s="69">
        <f t="shared" si="8"/>
        <v>7.4999999999999997E-2</v>
      </c>
      <c r="Q118" s="70">
        <f t="shared" si="9"/>
        <v>0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163</v>
      </c>
      <c r="J119" s="33" t="s">
        <v>157</v>
      </c>
      <c r="K119" s="94">
        <f>K121+K122</f>
        <v>114931566505</v>
      </c>
      <c r="L119" s="94">
        <f t="shared" ref="L119:O119" si="20">L121+L122</f>
        <v>42673495314.410004</v>
      </c>
      <c r="M119" s="94">
        <f t="shared" si="20"/>
        <v>42673495314.410004</v>
      </c>
      <c r="N119" s="94">
        <f t="shared" si="20"/>
        <v>34838694702.110001</v>
      </c>
      <c r="O119" s="94">
        <f t="shared" si="20"/>
        <v>34814418702.110001</v>
      </c>
      <c r="P119" s="69">
        <f t="shared" si="8"/>
        <v>0.37129482014459037</v>
      </c>
      <c r="Q119" s="70">
        <f t="shared" si="9"/>
        <v>0.30312555341873265</v>
      </c>
      <c r="R119" s="124"/>
      <c r="S119" s="121"/>
    </row>
    <row r="120" spans="1:19" s="28" customFormat="1" ht="36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163</v>
      </c>
      <c r="J120" s="33" t="s">
        <v>157</v>
      </c>
      <c r="K120" s="94">
        <f>K123</f>
        <v>124318433495</v>
      </c>
      <c r="L120" s="94">
        <f t="shared" ref="L120:O120" si="21">L123</f>
        <v>118548902724</v>
      </c>
      <c r="M120" s="94">
        <f t="shared" si="21"/>
        <v>118548902724</v>
      </c>
      <c r="N120" s="94">
        <f t="shared" si="21"/>
        <v>112568034196.8</v>
      </c>
      <c r="O120" s="94">
        <f t="shared" si="21"/>
        <v>112568034196.8</v>
      </c>
      <c r="P120" s="69">
        <f t="shared" si="8"/>
        <v>0.95359070566769932</v>
      </c>
      <c r="Q120" s="70">
        <f t="shared" si="9"/>
        <v>0.90548144013837983</v>
      </c>
      <c r="R120" s="124"/>
      <c r="S120" s="121"/>
    </row>
    <row r="121" spans="1:19" s="28" customFormat="1" ht="72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159</v>
      </c>
      <c r="G121" s="35" t="s">
        <v>54</v>
      </c>
      <c r="H121" s="37" t="s">
        <v>5</v>
      </c>
      <c r="I121" s="38" t="s">
        <v>161</v>
      </c>
      <c r="J121" s="36" t="s">
        <v>235</v>
      </c>
      <c r="K121" s="95">
        <v>17250000000</v>
      </c>
      <c r="L121" s="95">
        <v>12957648323.41</v>
      </c>
      <c r="M121" s="95">
        <v>12957648323.41</v>
      </c>
      <c r="N121" s="95">
        <v>10545855414.41</v>
      </c>
      <c r="O121" s="95">
        <v>10521579414.41</v>
      </c>
      <c r="P121" s="69">
        <f t="shared" si="8"/>
        <v>0.75116801874840577</v>
      </c>
      <c r="Q121" s="70">
        <f t="shared" si="9"/>
        <v>0.61135393706724639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5</v>
      </c>
      <c r="I122" s="38" t="s">
        <v>162</v>
      </c>
      <c r="J122" s="36" t="s">
        <v>234</v>
      </c>
      <c r="K122" s="95">
        <v>97681566505</v>
      </c>
      <c r="L122" s="95">
        <v>29715846991</v>
      </c>
      <c r="M122" s="95">
        <v>29715846991</v>
      </c>
      <c r="N122" s="95">
        <v>24292839287.700001</v>
      </c>
      <c r="O122" s="95">
        <v>24292839287.700001</v>
      </c>
      <c r="P122" s="69">
        <f t="shared" si="8"/>
        <v>0.3042114091145226</v>
      </c>
      <c r="Q122" s="70">
        <f t="shared" si="9"/>
        <v>0.24869420256949432</v>
      </c>
      <c r="R122" s="124"/>
      <c r="S122" s="121"/>
    </row>
    <row r="123" spans="1:19" s="28" customFormat="1" ht="60" x14ac:dyDescent="0.25">
      <c r="A123" s="12" t="s">
        <v>8</v>
      </c>
      <c r="B123" s="14" t="s">
        <v>158</v>
      </c>
      <c r="C123" s="13" t="s">
        <v>137</v>
      </c>
      <c r="D123" s="35" t="s">
        <v>98</v>
      </c>
      <c r="E123" s="35" t="s">
        <v>139</v>
      </c>
      <c r="F123" s="35" t="s">
        <v>160</v>
      </c>
      <c r="G123" s="35" t="s">
        <v>54</v>
      </c>
      <c r="H123" s="37" t="s">
        <v>146</v>
      </c>
      <c r="I123" s="38" t="s">
        <v>162</v>
      </c>
      <c r="J123" s="36" t="s">
        <v>234</v>
      </c>
      <c r="K123" s="95">
        <v>124318433495</v>
      </c>
      <c r="L123" s="95">
        <v>118548902724</v>
      </c>
      <c r="M123" s="95">
        <v>118548902724</v>
      </c>
      <c r="N123" s="95">
        <v>112568034196.8</v>
      </c>
      <c r="O123" s="95">
        <v>112568034196.8</v>
      </c>
      <c r="P123" s="69">
        <f t="shared" si="8"/>
        <v>0.95359070566769932</v>
      </c>
      <c r="Q123" s="70">
        <f t="shared" si="9"/>
        <v>0.90548144013837983</v>
      </c>
      <c r="R123" s="124"/>
      <c r="S123" s="121"/>
    </row>
    <row r="124" spans="1:19" s="28" customFormat="1" ht="72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164</v>
      </c>
      <c r="J124" s="33" t="s">
        <v>165</v>
      </c>
      <c r="K124" s="105">
        <f>SUM(K125:K127)</f>
        <v>10901128738</v>
      </c>
      <c r="L124" s="94">
        <f t="shared" ref="L124:O124" si="22">SUM(L125:L127)</f>
        <v>6444413223.46</v>
      </c>
      <c r="M124" s="94">
        <f t="shared" si="22"/>
        <v>6444413223.46</v>
      </c>
      <c r="N124" s="94">
        <f t="shared" si="22"/>
        <v>4555343390.46</v>
      </c>
      <c r="O124" s="94">
        <f t="shared" si="22"/>
        <v>4538736890.46</v>
      </c>
      <c r="P124" s="69">
        <f t="shared" si="8"/>
        <v>0.59116935304098961</v>
      </c>
      <c r="Q124" s="70">
        <f t="shared" si="9"/>
        <v>0.41787813903899979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>
        <v>2199055</v>
      </c>
      <c r="G125" s="35" t="s">
        <v>54</v>
      </c>
      <c r="H125" s="37">
        <v>20</v>
      </c>
      <c r="I125" s="38" t="s">
        <v>169</v>
      </c>
      <c r="J125" s="36" t="s">
        <v>236</v>
      </c>
      <c r="K125" s="95">
        <v>600000000</v>
      </c>
      <c r="L125" s="95">
        <v>600000000</v>
      </c>
      <c r="M125" s="95">
        <v>600000000</v>
      </c>
      <c r="N125" s="95">
        <v>476809200</v>
      </c>
      <c r="O125" s="95">
        <v>476809200</v>
      </c>
      <c r="P125" s="69">
        <f t="shared" si="8"/>
        <v>1</v>
      </c>
      <c r="Q125" s="70">
        <f t="shared" si="9"/>
        <v>0.794682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167</v>
      </c>
      <c r="G126" s="35" t="s">
        <v>54</v>
      </c>
      <c r="H126" s="37">
        <v>20</v>
      </c>
      <c r="I126" s="38" t="s">
        <v>174</v>
      </c>
      <c r="J126" s="36" t="s">
        <v>237</v>
      </c>
      <c r="K126" s="95">
        <v>6994755825</v>
      </c>
      <c r="L126" s="95">
        <v>5387934824.79</v>
      </c>
      <c r="M126" s="95">
        <v>5387934824.79</v>
      </c>
      <c r="N126" s="95">
        <v>3726561791.79</v>
      </c>
      <c r="O126" s="95">
        <v>3726561791.79</v>
      </c>
      <c r="P126" s="69">
        <f t="shared" si="8"/>
        <v>0.77028204551943735</v>
      </c>
      <c r="Q126" s="70">
        <f t="shared" si="9"/>
        <v>0.5327651007445996</v>
      </c>
      <c r="R126" s="124"/>
      <c r="S126" s="121"/>
    </row>
    <row r="127" spans="1:19" s="28" customFormat="1" ht="108" x14ac:dyDescent="0.25">
      <c r="A127" s="12" t="s">
        <v>8</v>
      </c>
      <c r="B127" s="14" t="s">
        <v>166</v>
      </c>
      <c r="C127" s="13" t="s">
        <v>137</v>
      </c>
      <c r="D127" s="35" t="s">
        <v>98</v>
      </c>
      <c r="E127" s="35" t="s">
        <v>139</v>
      </c>
      <c r="F127" s="35" t="s">
        <v>168</v>
      </c>
      <c r="G127" s="35" t="s">
        <v>54</v>
      </c>
      <c r="H127" s="37">
        <v>20</v>
      </c>
      <c r="I127" s="38" t="s">
        <v>175</v>
      </c>
      <c r="J127" s="36" t="s">
        <v>238</v>
      </c>
      <c r="K127" s="95">
        <v>3306372913</v>
      </c>
      <c r="L127" s="95">
        <v>456478398.67000002</v>
      </c>
      <c r="M127" s="95">
        <v>456478398.67000002</v>
      </c>
      <c r="N127" s="95">
        <v>351972398.67000002</v>
      </c>
      <c r="O127" s="95">
        <v>335365898.67000002</v>
      </c>
      <c r="P127" s="69">
        <f t="shared" si="8"/>
        <v>0.13806016764631052</v>
      </c>
      <c r="Q127" s="70">
        <f t="shared" si="9"/>
        <v>0.10645272264544468</v>
      </c>
      <c r="R127" s="124"/>
      <c r="S127" s="121"/>
    </row>
    <row r="128" spans="1:19" s="53" customFormat="1" thickBot="1" x14ac:dyDescent="0.3">
      <c r="A128" s="155" t="s">
        <v>23</v>
      </c>
      <c r="B128" s="156"/>
      <c r="C128" s="156"/>
      <c r="D128" s="156"/>
      <c r="E128" s="156"/>
      <c r="F128" s="156"/>
      <c r="G128" s="156"/>
      <c r="H128" s="156"/>
      <c r="I128" s="156"/>
      <c r="J128" s="156"/>
      <c r="K128" s="96">
        <f>+K10+K103+K106</f>
        <v>915800078067</v>
      </c>
      <c r="L128" s="96">
        <f>+L10+L103+L106</f>
        <v>787607096789.23999</v>
      </c>
      <c r="M128" s="96">
        <f>+M10+M103+M106</f>
        <v>787607096789.23999</v>
      </c>
      <c r="N128" s="96">
        <f>+N10+N103+N106</f>
        <v>765390193200.97998</v>
      </c>
      <c r="O128" s="96">
        <f>+O10+O103+O106</f>
        <v>764982855276.31006</v>
      </c>
      <c r="P128" s="71">
        <f t="shared" si="8"/>
        <v>0.86002077926402909</v>
      </c>
      <c r="Q128" s="72">
        <f t="shared" si="9"/>
        <v>0.83576122292597577</v>
      </c>
      <c r="R128" s="120"/>
      <c r="S128" s="127"/>
    </row>
    <row r="129" spans="1:18" x14ac:dyDescent="0.2">
      <c r="A129" s="54"/>
      <c r="B129" s="55"/>
      <c r="C129" s="56"/>
      <c r="D129" s="56"/>
      <c r="E129" s="56"/>
      <c r="F129" s="56"/>
      <c r="G129" s="56"/>
      <c r="H129" s="56"/>
      <c r="I129" s="56"/>
      <c r="J129" s="57"/>
      <c r="K129" s="97"/>
      <c r="L129" s="98"/>
      <c r="M129" s="99"/>
      <c r="N129" s="100"/>
      <c r="O129" s="99"/>
      <c r="P129" s="73"/>
      <c r="Q129" s="107"/>
      <c r="R129" s="128"/>
    </row>
    <row r="130" spans="1:18" x14ac:dyDescent="0.2">
      <c r="K130" s="101">
        <v>915800078067</v>
      </c>
      <c r="L130" s="101">
        <v>787607096789.23999</v>
      </c>
      <c r="M130" s="101">
        <v>787607096789.23999</v>
      </c>
      <c r="N130" s="101">
        <v>765390193200.97998</v>
      </c>
      <c r="O130" s="101">
        <v>764982855276.31006</v>
      </c>
      <c r="Q130" s="75"/>
    </row>
    <row r="131" spans="1:18" x14ac:dyDescent="0.2">
      <c r="K131" s="101"/>
      <c r="L131" s="101"/>
      <c r="M131" s="101"/>
      <c r="N131" s="101"/>
      <c r="O131" s="101"/>
      <c r="P131" s="75"/>
      <c r="Q131" s="75"/>
    </row>
    <row r="132" spans="1:18" x14ac:dyDescent="0.2">
      <c r="K132" s="110">
        <f>K130-K128</f>
        <v>0</v>
      </c>
      <c r="L132" s="110">
        <f t="shared" ref="L132:O132" si="23">L130-L128</f>
        <v>0</v>
      </c>
      <c r="M132" s="110">
        <f>M130-M128</f>
        <v>0</v>
      </c>
      <c r="N132" s="110">
        <f t="shared" si="23"/>
        <v>0</v>
      </c>
      <c r="O132" s="110">
        <f t="shared" si="23"/>
        <v>0</v>
      </c>
    </row>
    <row r="133" spans="1:18" x14ac:dyDescent="0.2">
      <c r="K133" s="101"/>
      <c r="L133" s="101"/>
      <c r="M133" s="101"/>
      <c r="N133" s="101"/>
      <c r="O133" s="101"/>
      <c r="P133" s="75"/>
      <c r="Q133" s="75"/>
    </row>
    <row r="134" spans="1:18" x14ac:dyDescent="0.2">
      <c r="K134" s="101"/>
      <c r="L134" s="101"/>
      <c r="M134" s="101"/>
      <c r="N134" s="101"/>
      <c r="O134" s="101"/>
    </row>
    <row r="135" spans="1:18" x14ac:dyDescent="0.2">
      <c r="K135" s="101"/>
      <c r="L135" s="101"/>
      <c r="M135" s="101"/>
      <c r="N135" s="101"/>
      <c r="O135" s="101"/>
    </row>
    <row r="136" spans="1:18" x14ac:dyDescent="0.2">
      <c r="K136" s="101"/>
      <c r="L136" s="102"/>
      <c r="M136" s="102"/>
      <c r="N136" s="102"/>
      <c r="O136" s="101"/>
    </row>
    <row r="137" spans="1:18" x14ac:dyDescent="0.2">
      <c r="K137" s="101"/>
      <c r="L137" s="102"/>
      <c r="M137" s="102"/>
      <c r="N137" s="102"/>
      <c r="O137" s="102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102"/>
      <c r="L139" s="102"/>
      <c r="M139" s="102"/>
      <c r="N139" s="102"/>
      <c r="O139" s="102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6:J106"/>
    <mergeCell ref="A128:J128"/>
    <mergeCell ref="Q6:Q9"/>
    <mergeCell ref="J7:J9"/>
    <mergeCell ref="A8:A9"/>
    <mergeCell ref="B8:B9"/>
    <mergeCell ref="C8:C9"/>
    <mergeCell ref="D8:D9"/>
    <mergeCell ref="A103:J103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bd4a8b7f-4506-4770-bec9-b5603dd660f0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2023-01-25T14:31:05Z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