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544734D0-1A4C-4F49-A11C-8B7F07612485}" xr6:coauthVersionLast="45" xr6:coauthVersionMax="47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3" i="4" l="1"/>
  <c r="P123" i="4"/>
  <c r="Q122" i="4"/>
  <c r="P122" i="4"/>
  <c r="Q121" i="4"/>
  <c r="P121" i="4"/>
  <c r="Q119" i="4"/>
  <c r="P119" i="4"/>
  <c r="Q118" i="4"/>
  <c r="P118" i="4"/>
  <c r="Q117" i="4"/>
  <c r="P117" i="4"/>
  <c r="Q116" i="4"/>
  <c r="P116" i="4"/>
  <c r="Q113" i="4"/>
  <c r="P113" i="4"/>
  <c r="Q112" i="4"/>
  <c r="P112" i="4"/>
  <c r="Q111" i="4"/>
  <c r="P111" i="4"/>
  <c r="Q110" i="4"/>
  <c r="P110" i="4"/>
  <c r="Q108" i="4"/>
  <c r="P108" i="4"/>
  <c r="Q107" i="4"/>
  <c r="P107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2" i="4"/>
  <c r="P82" i="4"/>
  <c r="Q81" i="4"/>
  <c r="P81" i="4"/>
  <c r="Q80" i="4"/>
  <c r="P80" i="4"/>
  <c r="Q79" i="4"/>
  <c r="P79" i="4"/>
  <c r="Q78" i="4"/>
  <c r="P78" i="4"/>
  <c r="Q77" i="4"/>
  <c r="P77" i="4"/>
  <c r="Q75" i="4"/>
  <c r="P75" i="4"/>
  <c r="Q74" i="4"/>
  <c r="P74" i="4"/>
  <c r="Q73" i="4"/>
  <c r="P73" i="4"/>
  <c r="Q72" i="4"/>
  <c r="P72" i="4"/>
  <c r="Q71" i="4"/>
  <c r="P71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7" i="4"/>
  <c r="P37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115" i="4" l="1"/>
  <c r="N115" i="4"/>
  <c r="M115" i="4"/>
  <c r="L115" i="4"/>
  <c r="K115" i="4"/>
  <c r="O114" i="4"/>
  <c r="N114" i="4"/>
  <c r="Q114" i="4" s="1"/>
  <c r="M114" i="4"/>
  <c r="P114" i="4" s="1"/>
  <c r="L114" i="4"/>
  <c r="K114" i="4"/>
  <c r="P115" i="4" l="1"/>
  <c r="Q115" i="4"/>
  <c r="K109" i="4"/>
  <c r="L109" i="4"/>
  <c r="M109" i="4"/>
  <c r="P109" i="4" s="1"/>
  <c r="N109" i="4"/>
  <c r="Q109" i="4" s="1"/>
  <c r="O109" i="4"/>
  <c r="K79" i="4" l="1"/>
  <c r="L79" i="4"/>
  <c r="M79" i="4"/>
  <c r="N79" i="4"/>
  <c r="O79" i="4"/>
  <c r="K51" i="4" l="1"/>
  <c r="L51" i="4"/>
  <c r="M51" i="4"/>
  <c r="P51" i="4" s="1"/>
  <c r="N51" i="4"/>
  <c r="Q51" i="4" s="1"/>
  <c r="O51" i="4"/>
  <c r="O103" i="4" l="1"/>
  <c r="O102" i="4" s="1"/>
  <c r="N103" i="4"/>
  <c r="M103" i="4"/>
  <c r="L103" i="4"/>
  <c r="L102" i="4" s="1"/>
  <c r="K103" i="4"/>
  <c r="K102" i="4" s="1"/>
  <c r="O71" i="4"/>
  <c r="N71" i="4"/>
  <c r="M71" i="4"/>
  <c r="L71" i="4"/>
  <c r="K71" i="4"/>
  <c r="N102" i="4" l="1"/>
  <c r="M102" i="4"/>
  <c r="O84" i="4" l="1"/>
  <c r="L84" i="4"/>
  <c r="M84" i="4"/>
  <c r="P84" i="4" s="1"/>
  <c r="N84" i="4"/>
  <c r="K84" i="4"/>
  <c r="Q84" i="4" l="1"/>
  <c r="O100" i="4"/>
  <c r="N100" i="4"/>
  <c r="M100" i="4"/>
  <c r="L100" i="4"/>
  <c r="K100" i="4"/>
  <c r="O86" i="4" l="1"/>
  <c r="N86" i="4"/>
  <c r="M86" i="4"/>
  <c r="L86" i="4"/>
  <c r="K86" i="4"/>
  <c r="P86" i="4" l="1"/>
  <c r="Q86" i="4"/>
  <c r="K83" i="4"/>
  <c r="O37" i="4"/>
  <c r="O83" i="4" l="1"/>
  <c r="O120" i="4" l="1"/>
  <c r="N120" i="4"/>
  <c r="Q120" i="4" s="1"/>
  <c r="M120" i="4"/>
  <c r="P120" i="4" s="1"/>
  <c r="L120" i="4"/>
  <c r="K120" i="4"/>
  <c r="O106" i="4"/>
  <c r="O105" i="4" s="1"/>
  <c r="N106" i="4"/>
  <c r="Q106" i="4" s="1"/>
  <c r="M106" i="4"/>
  <c r="P106" i="4" s="1"/>
  <c r="K106" i="4"/>
  <c r="N83" i="4"/>
  <c r="Q83" i="4" s="1"/>
  <c r="M83" i="4"/>
  <c r="P83" i="4" s="1"/>
  <c r="L83" i="4"/>
  <c r="O95" i="4"/>
  <c r="N95" i="4"/>
  <c r="Q95" i="4" s="1"/>
  <c r="M95" i="4"/>
  <c r="P95" i="4" s="1"/>
  <c r="L95" i="4"/>
  <c r="K95" i="4"/>
  <c r="O76" i="4"/>
  <c r="N76" i="4"/>
  <c r="M76" i="4"/>
  <c r="P76" i="4" s="1"/>
  <c r="L76" i="4"/>
  <c r="K74" i="4"/>
  <c r="K76" i="4"/>
  <c r="Q76" i="4" l="1"/>
  <c r="N105" i="4"/>
  <c r="M105" i="4"/>
  <c r="K105" i="4"/>
  <c r="L106" i="4" s="1"/>
  <c r="L105" i="4" s="1"/>
  <c r="K70" i="4"/>
  <c r="N94" i="4"/>
  <c r="Q94" i="4" s="1"/>
  <c r="L94" i="4"/>
  <c r="O94" i="4"/>
  <c r="M94" i="4"/>
  <c r="P94" i="4" s="1"/>
  <c r="K94" i="4"/>
  <c r="O74" i="4"/>
  <c r="O70" i="4" s="1"/>
  <c r="N74" i="4"/>
  <c r="M74" i="4"/>
  <c r="L74" i="4"/>
  <c r="L70" i="4" s="1"/>
  <c r="O41" i="4"/>
  <c r="N41" i="4"/>
  <c r="Q41" i="4" s="1"/>
  <c r="M41" i="4"/>
  <c r="P41" i="4" s="1"/>
  <c r="L41" i="4"/>
  <c r="K41" i="4"/>
  <c r="N37" i="4"/>
  <c r="M37" i="4"/>
  <c r="L37" i="4"/>
  <c r="K37" i="4"/>
  <c r="O20" i="4"/>
  <c r="N20" i="4"/>
  <c r="Q20" i="4" s="1"/>
  <c r="M20" i="4"/>
  <c r="P20" i="4" s="1"/>
  <c r="L20" i="4"/>
  <c r="K20" i="4"/>
  <c r="O12" i="4"/>
  <c r="N12" i="4"/>
  <c r="M12" i="4"/>
  <c r="L12" i="4"/>
  <c r="K12" i="4"/>
  <c r="Q105" i="4" l="1"/>
  <c r="P105" i="4"/>
  <c r="Q12" i="4"/>
  <c r="P12" i="4"/>
  <c r="N70" i="4"/>
  <c r="Q70" i="4" s="1"/>
  <c r="M36" i="4"/>
  <c r="N36" i="4"/>
  <c r="L36" i="4"/>
  <c r="O36" i="4"/>
  <c r="K36" i="4"/>
  <c r="P36" i="4" l="1"/>
  <c r="Q36" i="4"/>
  <c r="M70" i="4"/>
  <c r="P70" i="4" s="1"/>
  <c r="L28" i="4"/>
  <c r="M28" i="4"/>
  <c r="N28" i="4"/>
  <c r="O28" i="4"/>
  <c r="O11" i="4" s="1"/>
  <c r="O10" i="4" s="1"/>
  <c r="L11" i="4" l="1"/>
  <c r="N11" i="4"/>
  <c r="M11" i="4"/>
  <c r="P11" i="4" s="1"/>
  <c r="K28" i="4"/>
  <c r="K11" i="4" s="1"/>
  <c r="K10" i="4" s="1"/>
  <c r="P28" i="4" l="1"/>
  <c r="Q28" i="4"/>
  <c r="Q11" i="4"/>
  <c r="M10" i="4"/>
  <c r="M124" i="4" s="1"/>
  <c r="N10" i="4"/>
  <c r="N124" i="4" s="1"/>
  <c r="L10" i="4"/>
  <c r="L124" i="4" s="1"/>
  <c r="O124" i="4"/>
  <c r="M128" i="4" l="1"/>
  <c r="K124" i="4"/>
  <c r="P124" i="4" s="1"/>
  <c r="L128" i="4"/>
  <c r="O128" i="4"/>
  <c r="Q124" i="4" l="1"/>
  <c r="N128" i="4"/>
  <c r="K128" i="4" l="1"/>
  <c r="P10" i="4"/>
  <c r="Q10" i="4"/>
</calcChain>
</file>

<file path=xl/sharedStrings.xml><?xml version="1.0" encoding="utf-8"?>
<sst xmlns="http://schemas.openxmlformats.org/spreadsheetml/2006/main" count="977" uniqueCount="273">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</sst>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0" fontId="7" fillId="0" borderId="20" xfId="2" applyFont="1" applyFill="1" applyBorder="1" applyAlignment="1">
      <alignment vertical="center" wrapText="1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5"/>
  <sheetViews>
    <sheetView tabSelected="1" zoomScaleNormal="100" workbookViewId="0">
      <pane xSplit="10" ySplit="9" topLeftCell="N123" activePane="bottomRight" state="frozen"/>
      <selection pane="topRight" activeCell="I1" sqref="I1"/>
      <selection pane="bottomLeft" activeCell="A10" sqref="A10"/>
      <selection pane="bottomRight" activeCell="A4" sqref="A4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42578125" style="95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0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57" t="s">
        <v>146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9"/>
      <c r="R1" s="104"/>
      <c r="S1" s="104"/>
    </row>
    <row r="2" spans="1:19" s="45" customFormat="1" ht="12.75" x14ac:dyDescent="0.2">
      <c r="A2" s="160" t="s">
        <v>239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104"/>
      <c r="S2" s="104"/>
    </row>
    <row r="3" spans="1:19" s="45" customFormat="1" ht="12.75" x14ac:dyDescent="0.2">
      <c r="A3" s="163" t="s">
        <v>272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1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2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66" t="s">
        <v>9</v>
      </c>
      <c r="B6" s="167"/>
      <c r="C6" s="167"/>
      <c r="D6" s="167"/>
      <c r="E6" s="167"/>
      <c r="F6" s="167"/>
      <c r="G6" s="167"/>
      <c r="H6" s="167"/>
      <c r="I6" s="167"/>
      <c r="J6" s="168"/>
      <c r="K6" s="169" t="s">
        <v>10</v>
      </c>
      <c r="L6" s="169" t="s">
        <v>11</v>
      </c>
      <c r="M6" s="169" t="s">
        <v>12</v>
      </c>
      <c r="N6" s="169" t="s">
        <v>13</v>
      </c>
      <c r="O6" s="171" t="s">
        <v>14</v>
      </c>
      <c r="P6" s="173" t="s">
        <v>15</v>
      </c>
      <c r="Q6" s="149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52" t="s">
        <v>4</v>
      </c>
      <c r="K7" s="170"/>
      <c r="L7" s="170"/>
      <c r="M7" s="170"/>
      <c r="N7" s="170"/>
      <c r="O7" s="172"/>
      <c r="P7" s="174"/>
      <c r="Q7" s="150"/>
      <c r="R7" s="106"/>
      <c r="S7" s="94"/>
    </row>
    <row r="8" spans="1:19" s="46" customFormat="1" x14ac:dyDescent="0.2">
      <c r="A8" s="154"/>
      <c r="B8" s="155"/>
      <c r="C8" s="154"/>
      <c r="D8" s="156"/>
      <c r="E8" s="10"/>
      <c r="F8" s="10"/>
      <c r="G8" s="10"/>
      <c r="H8" s="11" t="s">
        <v>18</v>
      </c>
      <c r="I8" s="11"/>
      <c r="J8" s="153"/>
      <c r="K8" s="170"/>
      <c r="L8" s="170"/>
      <c r="M8" s="170"/>
      <c r="N8" s="170"/>
      <c r="O8" s="172"/>
      <c r="P8" s="174"/>
      <c r="Q8" s="150"/>
      <c r="R8" s="106"/>
      <c r="S8" s="94"/>
    </row>
    <row r="9" spans="1:19" s="46" customFormat="1" ht="15.75" thickBot="1" x14ac:dyDescent="0.25">
      <c r="A9" s="154"/>
      <c r="B9" s="155"/>
      <c r="C9" s="154"/>
      <c r="D9" s="156"/>
      <c r="E9" s="10"/>
      <c r="F9" s="10"/>
      <c r="G9" s="10"/>
      <c r="H9" s="11" t="s">
        <v>8</v>
      </c>
      <c r="I9" s="11"/>
      <c r="J9" s="153"/>
      <c r="K9" s="170"/>
      <c r="L9" s="170"/>
      <c r="M9" s="170"/>
      <c r="N9" s="170"/>
      <c r="O9" s="172"/>
      <c r="P9" s="174"/>
      <c r="Q9" s="151"/>
      <c r="R9" s="106"/>
      <c r="S9" s="94"/>
    </row>
    <row r="10" spans="1:19" s="47" customFormat="1" thickBot="1" x14ac:dyDescent="0.25">
      <c r="A10" s="143" t="s">
        <v>19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84">
        <f>K11+K36+K70+K83+K94</f>
        <v>1373885831287</v>
      </c>
      <c r="L10" s="84">
        <f>L11+L36+L70+L83+L94</f>
        <v>1327646793000.8</v>
      </c>
      <c r="M10" s="84">
        <f>M11+M36+M70+M83+M94</f>
        <v>1298954124890.1001</v>
      </c>
      <c r="N10" s="84">
        <f>N11+N36+N70+N83+N94</f>
        <v>1289480534119.4099</v>
      </c>
      <c r="O10" s="84">
        <f>O11+O36+O70+O83+O94</f>
        <v>1289459663127.74</v>
      </c>
      <c r="P10" s="63">
        <f>+M10/K10</f>
        <v>0.94546001953691672</v>
      </c>
      <c r="Q10" s="64">
        <f>+N10/K10</f>
        <v>0.93856454790823296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35647807968</v>
      </c>
      <c r="L11" s="85">
        <f t="shared" ref="L11:O11" si="0">L12+L20+L28+L35</f>
        <v>25694364420</v>
      </c>
      <c r="M11" s="85">
        <f t="shared" si="0"/>
        <v>6914635307</v>
      </c>
      <c r="N11" s="85">
        <f t="shared" si="0"/>
        <v>6802051503</v>
      </c>
      <c r="O11" s="85">
        <f t="shared" si="0"/>
        <v>6802051503</v>
      </c>
      <c r="P11" s="65">
        <f t="shared" ref="P11:P74" si="1">+M11/K11</f>
        <v>0.19397084143875176</v>
      </c>
      <c r="Q11" s="66">
        <f t="shared" ref="Q11:Q74" si="2">+N11/K11</f>
        <v>0.19081261627940779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17827357400</v>
      </c>
      <c r="M12" s="86">
        <f t="shared" si="3"/>
        <v>4291620128</v>
      </c>
      <c r="N12" s="86">
        <f t="shared" si="3"/>
        <v>4291620128</v>
      </c>
      <c r="O12" s="86">
        <f t="shared" si="3"/>
        <v>4291620128</v>
      </c>
      <c r="P12" s="67">
        <f t="shared" si="1"/>
        <v>0.19283737724064109</v>
      </c>
      <c r="Q12" s="68">
        <f t="shared" si="2"/>
        <v>0.19283737724064109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3229526422</v>
      </c>
      <c r="N13" s="87">
        <v>3229526422</v>
      </c>
      <c r="O13" s="87">
        <v>3229526422</v>
      </c>
      <c r="P13" s="67">
        <f t="shared" si="1"/>
        <v>0.21658779597798003</v>
      </c>
      <c r="Q13" s="68">
        <f t="shared" si="2"/>
        <v>0.21658779597798003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432726695</v>
      </c>
      <c r="N14" s="87">
        <v>432726695</v>
      </c>
      <c r="O14" s="87">
        <v>432726695</v>
      </c>
      <c r="P14" s="67">
        <f t="shared" si="1"/>
        <v>0.17676282962651146</v>
      </c>
      <c r="Q14" s="68">
        <f t="shared" si="2"/>
        <v>0.17676282962651146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712821032</v>
      </c>
      <c r="M15" s="87">
        <v>82648995</v>
      </c>
      <c r="N15" s="87">
        <v>82648995</v>
      </c>
      <c r="O15" s="87">
        <v>82648995</v>
      </c>
      <c r="P15" s="67">
        <f t="shared" si="1"/>
        <v>9.2842650048352904E-2</v>
      </c>
      <c r="Q15" s="68">
        <f t="shared" si="2"/>
        <v>9.2842650048352904E-2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356148016</v>
      </c>
      <c r="M16" s="87">
        <v>201545271</v>
      </c>
      <c r="N16" s="87">
        <v>201545271</v>
      </c>
      <c r="O16" s="87">
        <v>201545271</v>
      </c>
      <c r="P16" s="67">
        <f t="shared" si="1"/>
        <v>0.45280640289342777</v>
      </c>
      <c r="Q16" s="68">
        <f t="shared" si="2"/>
        <v>0.45280640289342777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9280878</v>
      </c>
      <c r="N17" s="87">
        <v>9280878</v>
      </c>
      <c r="O17" s="87">
        <v>9280878</v>
      </c>
      <c r="P17" s="67">
        <f t="shared" si="1"/>
        <v>4.1702203797902557E-2</v>
      </c>
      <c r="Q17" s="68">
        <f t="shared" si="2"/>
        <v>4.1702203797902557E-2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30956943</v>
      </c>
      <c r="N18" s="87">
        <v>30956943</v>
      </c>
      <c r="O18" s="87">
        <v>30956943</v>
      </c>
      <c r="P18" s="67">
        <f t="shared" si="1"/>
        <v>1.5455586876180047E-2</v>
      </c>
      <c r="Q18" s="68">
        <f t="shared" si="2"/>
        <v>1.5455586876180047E-2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304934924</v>
      </c>
      <c r="N19" s="87">
        <v>304934924</v>
      </c>
      <c r="O19" s="87">
        <v>304934924</v>
      </c>
      <c r="P19" s="67">
        <f t="shared" si="1"/>
        <v>0.2283630626640053</v>
      </c>
      <c r="Q19" s="68">
        <f t="shared" si="2"/>
        <v>0.2283630626640053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O20" si="4">SUM(L21:L27)</f>
        <v>6187076600</v>
      </c>
      <c r="M20" s="86">
        <f t="shared" si="4"/>
        <v>1865051158.9999998</v>
      </c>
      <c r="N20" s="86">
        <f t="shared" si="4"/>
        <v>1752467354.9999995</v>
      </c>
      <c r="O20" s="97">
        <f t="shared" si="4"/>
        <v>1752467354.9999995</v>
      </c>
      <c r="P20" s="67">
        <f t="shared" si="1"/>
        <v>0.24260111720928693</v>
      </c>
      <c r="Q20" s="68">
        <f t="shared" si="2"/>
        <v>0.22795650196735648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592159344.83000004</v>
      </c>
      <c r="N21" s="87">
        <v>479575540.82999998</v>
      </c>
      <c r="O21" s="87">
        <v>479575540.82999998</v>
      </c>
      <c r="P21" s="67">
        <f t="shared" si="1"/>
        <v>0.27509494067157769</v>
      </c>
      <c r="Q21" s="68">
        <f t="shared" si="2"/>
        <v>0.22279274337896901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345070929.82999998</v>
      </c>
      <c r="N22" s="87">
        <v>345070929.82999998</v>
      </c>
      <c r="O22" s="87">
        <v>345070929.82999998</v>
      </c>
      <c r="P22" s="67">
        <f t="shared" si="1"/>
        <v>0.22442975006136404</v>
      </c>
      <c r="Q22" s="68">
        <f t="shared" si="2"/>
        <v>0.22442975006136404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454636777</v>
      </c>
      <c r="N23" s="87">
        <v>454636777</v>
      </c>
      <c r="O23" s="87">
        <v>454636777</v>
      </c>
      <c r="P23" s="67">
        <f t="shared" si="1"/>
        <v>0.24640832123287762</v>
      </c>
      <c r="Q23" s="68">
        <f t="shared" si="2"/>
        <v>0.24640832123287762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187578576.83000001</v>
      </c>
      <c r="N24" s="87">
        <v>187578576.83000001</v>
      </c>
      <c r="O24" s="87">
        <v>187578576.83000001</v>
      </c>
      <c r="P24" s="67">
        <f t="shared" si="1"/>
        <v>0.24399744791926145</v>
      </c>
      <c r="Q24" s="68">
        <f t="shared" si="2"/>
        <v>0.24399744791926145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50558676.829999998</v>
      </c>
      <c r="N25" s="87">
        <v>50558676.829999998</v>
      </c>
      <c r="O25" s="87">
        <v>50558676.829999998</v>
      </c>
      <c r="P25" s="67">
        <f t="shared" si="1"/>
        <v>0.21921814180793187</v>
      </c>
      <c r="Q25" s="68">
        <f t="shared" si="2"/>
        <v>0.21921814180793187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140875276.83000001</v>
      </c>
      <c r="N26" s="87">
        <v>140875276.83000001</v>
      </c>
      <c r="O26" s="87">
        <v>140875276.83000001</v>
      </c>
      <c r="P26" s="67">
        <f t="shared" si="1"/>
        <v>0.18324698162408734</v>
      </c>
      <c r="Q26" s="68">
        <f t="shared" si="2"/>
        <v>0.18324698162408734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94171576.849999994</v>
      </c>
      <c r="N27" s="87">
        <v>94171576.849999994</v>
      </c>
      <c r="O27" s="87">
        <v>94171576.849999994</v>
      </c>
      <c r="P27" s="67">
        <f t="shared" si="1"/>
        <v>0.24499199009017877</v>
      </c>
      <c r="Q27" s="68">
        <f t="shared" si="2"/>
        <v>0.24499199009017877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1679930420</v>
      </c>
      <c r="M28" s="86">
        <f>SUM(M29:M34)</f>
        <v>757964020</v>
      </c>
      <c r="N28" s="86">
        <f>SUM(N29:N34)</f>
        <v>757964020</v>
      </c>
      <c r="O28" s="86">
        <f>SUM(O29:O34)</f>
        <v>757964020</v>
      </c>
      <c r="P28" s="67">
        <f t="shared" si="1"/>
        <v>0.41438136704232464</v>
      </c>
      <c r="Q28" s="68">
        <f t="shared" si="2"/>
        <v>0.41438136704232464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673115700</v>
      </c>
      <c r="L29" s="87">
        <v>658512560</v>
      </c>
      <c r="M29" s="87">
        <v>168149372</v>
      </c>
      <c r="N29" s="87">
        <v>168149372</v>
      </c>
      <c r="O29" s="87">
        <v>168149372</v>
      </c>
      <c r="P29" s="67">
        <f t="shared" si="1"/>
        <v>0.24980753234547939</v>
      </c>
      <c r="Q29" s="68">
        <f t="shared" si="2"/>
        <v>0.24980753234547939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362914600</v>
      </c>
      <c r="L30" s="87">
        <v>362914600</v>
      </c>
      <c r="M30" s="87">
        <v>360373664</v>
      </c>
      <c r="N30" s="87">
        <v>360373664</v>
      </c>
      <c r="O30" s="87">
        <v>360373664</v>
      </c>
      <c r="P30" s="67">
        <f t="shared" si="1"/>
        <v>0.99299852913054476</v>
      </c>
      <c r="Q30" s="68">
        <f t="shared" si="2"/>
        <v>0.99299852913054476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54874380</v>
      </c>
      <c r="L31" s="87">
        <v>43899504</v>
      </c>
      <c r="M31" s="87">
        <v>29154418</v>
      </c>
      <c r="N31" s="87">
        <v>29154418</v>
      </c>
      <c r="O31" s="87">
        <v>29154418</v>
      </c>
      <c r="P31" s="67">
        <f t="shared" si="1"/>
        <v>0.53129380231721979</v>
      </c>
      <c r="Q31" s="68">
        <f t="shared" si="2"/>
        <v>0.53129380231721979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628492560</v>
      </c>
      <c r="L32" s="87">
        <v>526804748</v>
      </c>
      <c r="M32" s="87">
        <v>200286566</v>
      </c>
      <c r="N32" s="87">
        <v>200286566</v>
      </c>
      <c r="O32" s="87">
        <v>200286566</v>
      </c>
      <c r="P32" s="67">
        <f t="shared" si="1"/>
        <v>0.31867770399700512</v>
      </c>
      <c r="Q32" s="68">
        <f t="shared" si="2"/>
        <v>0.31867770399700512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>
        <v>36582920</v>
      </c>
      <c r="L33" s="87">
        <v>29266336</v>
      </c>
      <c r="M33" s="87" t="s">
        <v>24</v>
      </c>
      <c r="N33" s="87" t="s">
        <v>24</v>
      </c>
      <c r="O33" s="87" t="s">
        <v>24</v>
      </c>
      <c r="P33" s="67">
        <f t="shared" si="1"/>
        <v>0</v>
      </c>
      <c r="Q33" s="68">
        <f t="shared" si="2"/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73165840</v>
      </c>
      <c r="L34" s="87">
        <v>58532672</v>
      </c>
      <c r="M34" s="87" t="s">
        <v>24</v>
      </c>
      <c r="N34" s="87" t="s">
        <v>24</v>
      </c>
      <c r="O34" s="87" t="s">
        <v>24</v>
      </c>
      <c r="P34" s="67">
        <f t="shared" si="1"/>
        <v>0</v>
      </c>
      <c r="Q34" s="68">
        <f t="shared" si="2"/>
        <v>0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v>3875808968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K37+K41+K51</f>
        <v>10768236000</v>
      </c>
      <c r="L36" s="86">
        <f>L37+L41+L51</f>
        <v>8492607731</v>
      </c>
      <c r="M36" s="86">
        <f>M37+M41+M51</f>
        <v>3234462083.0799999</v>
      </c>
      <c r="N36" s="86">
        <f>N37+N41+N51</f>
        <v>759958725.47000003</v>
      </c>
      <c r="O36" s="86">
        <f>O37+O41+O51</f>
        <v>747105854.47000003</v>
      </c>
      <c r="P36" s="67">
        <f t="shared" si="1"/>
        <v>0.30037065338092517</v>
      </c>
      <c r="Q36" s="68">
        <f t="shared" si="2"/>
        <v>7.0574114968319793E-2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SUM(K38:K40)</f>
        <v>29813780</v>
      </c>
      <c r="L37" s="86">
        <f>SUM(L38:L40)</f>
        <v>500000</v>
      </c>
      <c r="M37" s="86">
        <f>SUM(M38:M40)</f>
        <v>500000</v>
      </c>
      <c r="N37" s="86">
        <f>SUM(N38:N40)</f>
        <v>500000</v>
      </c>
      <c r="O37" s="86">
        <f>SUM(O38:O40)</f>
        <v>500000</v>
      </c>
      <c r="P37" s="67">
        <f t="shared" si="1"/>
        <v>1.6770768416483922E-2</v>
      </c>
      <c r="Q37" s="68">
        <f t="shared" si="2"/>
        <v>1.6770768416483922E-2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5" customFormat="1" ht="24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34</v>
      </c>
      <c r="G40" s="14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10"/>
      <c r="S40" s="109"/>
    </row>
    <row r="41" spans="1:20" s="27" customFormat="1" ht="14.25" x14ac:dyDescent="0.2">
      <c r="A41" s="18" t="s">
        <v>25</v>
      </c>
      <c r="B41" s="73" t="s">
        <v>54</v>
      </c>
      <c r="C41" s="73" t="s">
        <v>54</v>
      </c>
      <c r="D41" s="20" t="s">
        <v>27</v>
      </c>
      <c r="E41" s="21"/>
      <c r="F41" s="21"/>
      <c r="G41" s="21"/>
      <c r="H41" s="15" t="s">
        <v>5</v>
      </c>
      <c r="I41" s="29" t="s">
        <v>199</v>
      </c>
      <c r="J41" s="23" t="s">
        <v>149</v>
      </c>
      <c r="K41" s="86">
        <f>SUM(K42:K50)</f>
        <v>257066046</v>
      </c>
      <c r="L41" s="86">
        <f>SUM(L42:L50)</f>
        <v>65210200</v>
      </c>
      <c r="M41" s="86">
        <f>SUM(M42:M50)</f>
        <v>64132830</v>
      </c>
      <c r="N41" s="86">
        <f>SUM(N42:N50)</f>
        <v>4557400</v>
      </c>
      <c r="O41" s="86">
        <f>SUM(O42:O50)</f>
        <v>4557400</v>
      </c>
      <c r="P41" s="67">
        <f t="shared" si="1"/>
        <v>0.24947997216248466</v>
      </c>
      <c r="Q41" s="68">
        <f t="shared" si="2"/>
        <v>1.7728517907806465E-2</v>
      </c>
      <c r="R41" s="103"/>
      <c r="S41" s="109"/>
    </row>
    <row r="42" spans="1:20" s="27" customFormat="1" ht="24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205</v>
      </c>
      <c r="J42" s="17" t="s">
        <v>204</v>
      </c>
      <c r="K42" s="87">
        <v>44425671</v>
      </c>
      <c r="L42" s="87" t="s">
        <v>24</v>
      </c>
      <c r="M42" s="87" t="s">
        <v>24</v>
      </c>
      <c r="N42" s="87" t="s">
        <v>24</v>
      </c>
      <c r="O42" s="87" t="s">
        <v>24</v>
      </c>
      <c r="P42" s="67">
        <f t="shared" si="1"/>
        <v>0</v>
      </c>
      <c r="Q42" s="68">
        <f t="shared" si="2"/>
        <v>0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154</v>
      </c>
      <c r="J43" s="17" t="s">
        <v>155</v>
      </c>
      <c r="K43" s="87">
        <v>24130462</v>
      </c>
      <c r="L43" s="87" t="s">
        <v>24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36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57</v>
      </c>
      <c r="G44" s="21"/>
      <c r="H44" s="15" t="s">
        <v>5</v>
      </c>
      <c r="I44" s="30" t="s">
        <v>156</v>
      </c>
      <c r="J44" s="17" t="s">
        <v>158</v>
      </c>
      <c r="K44" s="87">
        <v>67477841</v>
      </c>
      <c r="L44" s="87">
        <v>47600000</v>
      </c>
      <c r="M44" s="87">
        <v>47600000</v>
      </c>
      <c r="N44" s="87">
        <v>600000</v>
      </c>
      <c r="O44" s="87">
        <v>600000</v>
      </c>
      <c r="P44" s="67">
        <f t="shared" si="1"/>
        <v>0.70541676044436574</v>
      </c>
      <c r="Q44" s="68">
        <f t="shared" si="2"/>
        <v>8.8918079047609119E-3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31</v>
      </c>
      <c r="G45" s="21"/>
      <c r="H45" s="15" t="s">
        <v>5</v>
      </c>
      <c r="I45" s="30" t="s">
        <v>157</v>
      </c>
      <c r="J45" s="17" t="s">
        <v>159</v>
      </c>
      <c r="K45" s="87">
        <v>29206823</v>
      </c>
      <c r="L45" s="87">
        <v>6652800</v>
      </c>
      <c r="M45" s="87">
        <v>6652800</v>
      </c>
      <c r="N45" s="87" t="s">
        <v>24</v>
      </c>
      <c r="O45" s="87" t="s">
        <v>24</v>
      </c>
      <c r="P45" s="67">
        <f t="shared" si="1"/>
        <v>0.22778239180618856</v>
      </c>
      <c r="Q45" s="68">
        <f t="shared" si="2"/>
        <v>0</v>
      </c>
      <c r="R45" s="103"/>
      <c r="S45" s="109"/>
    </row>
    <row r="46" spans="1:20" s="27" customFormat="1" ht="48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59</v>
      </c>
      <c r="G46" s="21"/>
      <c r="H46" s="15" t="s">
        <v>5</v>
      </c>
      <c r="I46" s="30" t="s">
        <v>209</v>
      </c>
      <c r="J46" s="17" t="s">
        <v>206</v>
      </c>
      <c r="K46" s="87">
        <v>41676626</v>
      </c>
      <c r="L46" s="87" t="s">
        <v>24</v>
      </c>
      <c r="M46" s="87" t="s">
        <v>24</v>
      </c>
      <c r="N46" s="87" t="s">
        <v>24</v>
      </c>
      <c r="O46" s="87" t="s">
        <v>24</v>
      </c>
      <c r="P46" s="67">
        <f t="shared" si="1"/>
        <v>0</v>
      </c>
      <c r="Q46" s="68">
        <f t="shared" si="2"/>
        <v>0</v>
      </c>
      <c r="R46" s="103"/>
      <c r="S46" s="109"/>
    </row>
    <row r="47" spans="1:20" s="27" customFormat="1" ht="14.25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32</v>
      </c>
      <c r="G47" s="21"/>
      <c r="H47" s="15" t="s">
        <v>5</v>
      </c>
      <c r="I47" s="30" t="s">
        <v>210</v>
      </c>
      <c r="J47" s="17" t="s">
        <v>207</v>
      </c>
      <c r="K47" s="87">
        <v>11029604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211</v>
      </c>
      <c r="J48" s="17" t="s">
        <v>208</v>
      </c>
      <c r="K48" s="87">
        <v>7049922</v>
      </c>
      <c r="L48" s="87">
        <v>1437500</v>
      </c>
      <c r="M48" s="87">
        <v>1437500</v>
      </c>
      <c r="N48" s="87">
        <v>1437500</v>
      </c>
      <c r="O48" s="87">
        <v>1437500</v>
      </c>
      <c r="P48" s="67">
        <f t="shared" si="1"/>
        <v>0.20390296516755788</v>
      </c>
      <c r="Q48" s="68">
        <f t="shared" si="2"/>
        <v>0.20390296516755788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160</v>
      </c>
      <c r="J49" s="17" t="s">
        <v>162</v>
      </c>
      <c r="K49" s="87">
        <v>22961603</v>
      </c>
      <c r="L49" s="87">
        <v>2519900</v>
      </c>
      <c r="M49" s="87">
        <v>2519900</v>
      </c>
      <c r="N49" s="87">
        <v>2519900</v>
      </c>
      <c r="O49" s="87">
        <v>2519900</v>
      </c>
      <c r="P49" s="67">
        <f t="shared" si="1"/>
        <v>0.10974408014980487</v>
      </c>
      <c r="Q49" s="68">
        <f t="shared" si="2"/>
        <v>0.10974408014980487</v>
      </c>
      <c r="R49" s="103"/>
      <c r="S49" s="109"/>
    </row>
    <row r="50" spans="1:20" s="25" customFormat="1" ht="24" x14ac:dyDescent="0.2">
      <c r="A50" s="12" t="s">
        <v>25</v>
      </c>
      <c r="B50" s="13" t="s">
        <v>54</v>
      </c>
      <c r="C50" s="13" t="s">
        <v>54</v>
      </c>
      <c r="D50" s="14" t="s">
        <v>27</v>
      </c>
      <c r="E50" s="14" t="s">
        <v>58</v>
      </c>
      <c r="F50" s="14" t="s">
        <v>33</v>
      </c>
      <c r="G50" s="14"/>
      <c r="H50" s="15" t="s">
        <v>5</v>
      </c>
      <c r="I50" s="30" t="s">
        <v>161</v>
      </c>
      <c r="J50" s="17" t="s">
        <v>163</v>
      </c>
      <c r="K50" s="87">
        <v>9107494</v>
      </c>
      <c r="L50" s="87">
        <v>7000000</v>
      </c>
      <c r="M50" s="87">
        <v>5922630</v>
      </c>
      <c r="N50" s="87" t="s">
        <v>24</v>
      </c>
      <c r="O50" s="87" t="s">
        <v>24</v>
      </c>
      <c r="P50" s="67">
        <f t="shared" si="1"/>
        <v>0.65030292635932563</v>
      </c>
      <c r="Q50" s="68">
        <f t="shared" si="2"/>
        <v>0</v>
      </c>
      <c r="R50" s="110"/>
      <c r="S50" s="109"/>
    </row>
    <row r="51" spans="1:20" s="25" customFormat="1" ht="14.25" x14ac:dyDescent="0.2">
      <c r="A51" s="18" t="s">
        <v>25</v>
      </c>
      <c r="B51" s="73" t="s">
        <v>54</v>
      </c>
      <c r="C51" s="73" t="s">
        <v>54</v>
      </c>
      <c r="D51" s="74" t="s">
        <v>54</v>
      </c>
      <c r="E51" s="21"/>
      <c r="F51" s="21"/>
      <c r="G51" s="21"/>
      <c r="H51" s="15" t="s">
        <v>5</v>
      </c>
      <c r="I51" s="29" t="s">
        <v>94</v>
      </c>
      <c r="J51" s="23" t="s">
        <v>95</v>
      </c>
      <c r="K51" s="86">
        <f>SUM(K52:K69)</f>
        <v>10481356174</v>
      </c>
      <c r="L51" s="86">
        <f>SUM(L52:L69)</f>
        <v>8426897531</v>
      </c>
      <c r="M51" s="86">
        <f>SUM(M52:M69)</f>
        <v>3169829253.0799999</v>
      </c>
      <c r="N51" s="86">
        <f>SUM(N52:N69)</f>
        <v>754901325.47000003</v>
      </c>
      <c r="O51" s="86">
        <f>SUM(O52:O69)</f>
        <v>742048454.47000003</v>
      </c>
      <c r="P51" s="67">
        <f t="shared" si="1"/>
        <v>0.30242548773822442</v>
      </c>
      <c r="Q51" s="68">
        <f t="shared" si="2"/>
        <v>7.2023248989725633E-2</v>
      </c>
      <c r="R51" s="110"/>
      <c r="S51" s="109"/>
      <c r="T51" s="109"/>
    </row>
    <row r="52" spans="1:20" s="25" customFormat="1" ht="14.25" x14ac:dyDescent="0.2">
      <c r="A52" s="12" t="s">
        <v>25</v>
      </c>
      <c r="B52" s="13" t="s">
        <v>54</v>
      </c>
      <c r="C52" s="13" t="s">
        <v>54</v>
      </c>
      <c r="D52" s="14" t="s">
        <v>54</v>
      </c>
      <c r="E52" s="14" t="s">
        <v>59</v>
      </c>
      <c r="F52" s="81" t="s">
        <v>58</v>
      </c>
      <c r="G52" s="14"/>
      <c r="H52" s="15" t="s">
        <v>5</v>
      </c>
      <c r="I52" s="30" t="s">
        <v>164</v>
      </c>
      <c r="J52" s="17" t="s">
        <v>165</v>
      </c>
      <c r="K52" s="87">
        <v>237683114</v>
      </c>
      <c r="L52" s="98">
        <v>148710356</v>
      </c>
      <c r="M52" s="98">
        <v>34311824</v>
      </c>
      <c r="N52" s="98">
        <v>7336854.5999999996</v>
      </c>
      <c r="O52" s="98">
        <v>7336854.5999999996</v>
      </c>
      <c r="P52" s="67">
        <f t="shared" si="1"/>
        <v>0.14435953578090532</v>
      </c>
      <c r="Q52" s="68">
        <f t="shared" si="2"/>
        <v>3.0868219776016566E-2</v>
      </c>
      <c r="R52" s="110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32</v>
      </c>
      <c r="F53" s="14" t="s">
        <v>31</v>
      </c>
      <c r="G53" s="14"/>
      <c r="H53" s="15" t="s">
        <v>5</v>
      </c>
      <c r="I53" s="30" t="s">
        <v>166</v>
      </c>
      <c r="J53" s="17" t="s">
        <v>170</v>
      </c>
      <c r="K53" s="87">
        <v>134049473</v>
      </c>
      <c r="L53" s="87">
        <v>114675800</v>
      </c>
      <c r="M53" s="87">
        <v>31481698</v>
      </c>
      <c r="N53" s="87">
        <v>20695500.93</v>
      </c>
      <c r="O53" s="87">
        <v>18936130.93</v>
      </c>
      <c r="P53" s="67">
        <f t="shared" si="1"/>
        <v>0.23485133731185948</v>
      </c>
      <c r="Q53" s="68">
        <f t="shared" si="2"/>
        <v>0.15438703686660521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58</v>
      </c>
      <c r="G54" s="14"/>
      <c r="H54" s="15" t="s">
        <v>5</v>
      </c>
      <c r="I54" s="30" t="s">
        <v>167</v>
      </c>
      <c r="J54" s="17" t="s">
        <v>171</v>
      </c>
      <c r="K54" s="87">
        <v>234912548</v>
      </c>
      <c r="L54" s="87">
        <v>78884259</v>
      </c>
      <c r="M54" s="87">
        <v>4297800</v>
      </c>
      <c r="N54" s="87">
        <v>4274000</v>
      </c>
      <c r="O54" s="87">
        <v>4066000</v>
      </c>
      <c r="P54" s="67">
        <f t="shared" si="1"/>
        <v>1.8295318988238978E-2</v>
      </c>
      <c r="Q54" s="68">
        <f t="shared" si="2"/>
        <v>1.8194004689779279E-2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81" t="s">
        <v>59</v>
      </c>
      <c r="G55" s="14"/>
      <c r="H55" s="15" t="s">
        <v>5</v>
      </c>
      <c r="I55" s="30" t="s">
        <v>241</v>
      </c>
      <c r="J55" s="17" t="s">
        <v>242</v>
      </c>
      <c r="K55" s="87">
        <v>12085582</v>
      </c>
      <c r="L55" s="87" t="s">
        <v>24</v>
      </c>
      <c r="M55" s="87" t="s">
        <v>24</v>
      </c>
      <c r="N55" s="87" t="s">
        <v>24</v>
      </c>
      <c r="O55" s="87" t="s">
        <v>24</v>
      </c>
      <c r="P55" s="67">
        <f t="shared" si="1"/>
        <v>0</v>
      </c>
      <c r="Q55" s="68">
        <f t="shared" si="2"/>
        <v>0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168</v>
      </c>
      <c r="J56" s="17" t="s">
        <v>172</v>
      </c>
      <c r="K56" s="87">
        <v>62370856</v>
      </c>
      <c r="L56" s="87">
        <v>61032000</v>
      </c>
      <c r="M56" s="87">
        <v>12972000</v>
      </c>
      <c r="N56" s="87">
        <v>300000</v>
      </c>
      <c r="O56" s="87">
        <v>300000</v>
      </c>
      <c r="P56" s="67">
        <f t="shared" si="1"/>
        <v>0.2079817535292445</v>
      </c>
      <c r="Q56" s="68">
        <f t="shared" si="2"/>
        <v>4.8099387957734616E-3</v>
      </c>
      <c r="R56" s="110"/>
      <c r="S56" s="109"/>
    </row>
    <row r="57" spans="1:20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169</v>
      </c>
      <c r="J57" s="17" t="s">
        <v>173</v>
      </c>
      <c r="K57" s="87">
        <v>422995373</v>
      </c>
      <c r="L57" s="87">
        <v>422995373</v>
      </c>
      <c r="M57" s="87">
        <v>422995373</v>
      </c>
      <c r="N57" s="87">
        <v>113201320</v>
      </c>
      <c r="O57" s="87">
        <v>113201320</v>
      </c>
      <c r="P57" s="67">
        <f t="shared" si="1"/>
        <v>1</v>
      </c>
      <c r="Q57" s="68">
        <f t="shared" si="2"/>
        <v>0.26761834106398136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174</v>
      </c>
      <c r="J58" s="17" t="s">
        <v>176</v>
      </c>
      <c r="K58" s="87">
        <v>1349852397</v>
      </c>
      <c r="L58" s="87">
        <v>947143647</v>
      </c>
      <c r="M58" s="87">
        <v>359500</v>
      </c>
      <c r="N58" s="87">
        <v>359500</v>
      </c>
      <c r="O58" s="87">
        <v>359500</v>
      </c>
      <c r="P58" s="67">
        <f t="shared" si="1"/>
        <v>2.6632541513351847E-4</v>
      </c>
      <c r="Q58" s="68">
        <f t="shared" si="2"/>
        <v>2.6632541513351847E-4</v>
      </c>
      <c r="R58" s="110"/>
      <c r="S58" s="109"/>
    </row>
    <row r="59" spans="1:20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175</v>
      </c>
      <c r="J59" s="17" t="s">
        <v>177</v>
      </c>
      <c r="K59" s="87">
        <v>543851194</v>
      </c>
      <c r="L59" s="87">
        <v>543851194</v>
      </c>
      <c r="M59" s="87">
        <v>543851194</v>
      </c>
      <c r="N59" s="87">
        <v>116108167</v>
      </c>
      <c r="O59" s="87">
        <v>116108167</v>
      </c>
      <c r="P59" s="67">
        <f t="shared" si="1"/>
        <v>1</v>
      </c>
      <c r="Q59" s="68">
        <f t="shared" si="2"/>
        <v>0.21349252935537363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178</v>
      </c>
      <c r="J60" s="17" t="s">
        <v>183</v>
      </c>
      <c r="K60" s="87">
        <v>1985486975</v>
      </c>
      <c r="L60" s="87">
        <v>1190622297</v>
      </c>
      <c r="M60" s="87">
        <v>702383636</v>
      </c>
      <c r="N60" s="87">
        <v>206287189.66</v>
      </c>
      <c r="O60" s="87">
        <v>206287189.66</v>
      </c>
      <c r="P60" s="67">
        <f t="shared" si="1"/>
        <v>0.35375887368890951</v>
      </c>
      <c r="Q60" s="68">
        <f t="shared" si="2"/>
        <v>0.10389752854460302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179</v>
      </c>
      <c r="J61" s="17" t="s">
        <v>184</v>
      </c>
      <c r="K61" s="87">
        <v>1207743506</v>
      </c>
      <c r="L61" s="87">
        <v>843743858</v>
      </c>
      <c r="M61" s="87">
        <v>312612924</v>
      </c>
      <c r="N61" s="87">
        <v>99329983.969999999</v>
      </c>
      <c r="O61" s="87">
        <v>90697122.969999999</v>
      </c>
      <c r="P61" s="67">
        <f t="shared" si="1"/>
        <v>0.25884049257723768</v>
      </c>
      <c r="Q61" s="68">
        <f t="shared" si="2"/>
        <v>8.2244270804632258E-2</v>
      </c>
      <c r="R61" s="110"/>
      <c r="S61" s="109"/>
    </row>
    <row r="62" spans="1:20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180</v>
      </c>
      <c r="J62" s="17" t="s">
        <v>185</v>
      </c>
      <c r="K62" s="87">
        <v>1493770621</v>
      </c>
      <c r="L62" s="87">
        <v>1413192000</v>
      </c>
      <c r="M62" s="87">
        <v>481192000</v>
      </c>
      <c r="N62" s="87">
        <v>2350519</v>
      </c>
      <c r="O62" s="87">
        <v>2350519</v>
      </c>
      <c r="P62" s="67">
        <f t="shared" si="1"/>
        <v>0.3221324567742988</v>
      </c>
      <c r="Q62" s="68">
        <f t="shared" si="2"/>
        <v>1.5735474824283614E-3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181</v>
      </c>
      <c r="J63" s="17" t="s">
        <v>186</v>
      </c>
      <c r="K63" s="87">
        <v>1000223313</v>
      </c>
      <c r="L63" s="87">
        <v>999337354</v>
      </c>
      <c r="M63" s="87">
        <v>415609282</v>
      </c>
      <c r="N63" s="87">
        <v>69641426.230000004</v>
      </c>
      <c r="O63" s="87">
        <v>69641426.230000004</v>
      </c>
      <c r="P63" s="67">
        <f t="shared" si="1"/>
        <v>0.41551649176567435</v>
      </c>
      <c r="Q63" s="68">
        <f t="shared" si="2"/>
        <v>6.9625877866336033E-2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182</v>
      </c>
      <c r="J64" s="17" t="s">
        <v>187</v>
      </c>
      <c r="K64" s="87">
        <v>121584965</v>
      </c>
      <c r="L64" s="87">
        <v>118423850</v>
      </c>
      <c r="M64" s="87">
        <v>78423850</v>
      </c>
      <c r="N64" s="87">
        <v>2000000</v>
      </c>
      <c r="O64" s="87">
        <v>2000000</v>
      </c>
      <c r="P64" s="67">
        <f t="shared" si="1"/>
        <v>0.64501272834186363</v>
      </c>
      <c r="Q64" s="68">
        <f t="shared" si="2"/>
        <v>1.6449402276013322E-2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188</v>
      </c>
      <c r="J65" s="17" t="s">
        <v>190</v>
      </c>
      <c r="K65" s="87">
        <v>549342316</v>
      </c>
      <c r="L65" s="87">
        <v>549342316</v>
      </c>
      <c r="M65" s="87" t="s">
        <v>24</v>
      </c>
      <c r="N65" s="87" t="s">
        <v>24</v>
      </c>
      <c r="O65" s="87" t="s">
        <v>24</v>
      </c>
      <c r="P65" s="67">
        <f t="shared" si="1"/>
        <v>0</v>
      </c>
      <c r="Q65" s="68">
        <f t="shared" si="2"/>
        <v>0</v>
      </c>
      <c r="R65" s="110"/>
      <c r="S65" s="109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212</v>
      </c>
      <c r="J66" s="17" t="s">
        <v>213</v>
      </c>
      <c r="K66" s="87">
        <v>99308053</v>
      </c>
      <c r="L66" s="87">
        <v>9228403</v>
      </c>
      <c r="M66" s="87" t="s">
        <v>24</v>
      </c>
      <c r="N66" s="87" t="s">
        <v>24</v>
      </c>
      <c r="O66" s="87" t="s">
        <v>24</v>
      </c>
      <c r="P66" s="67">
        <f t="shared" si="1"/>
        <v>0</v>
      </c>
      <c r="Q66" s="68">
        <f t="shared" si="2"/>
        <v>0</v>
      </c>
      <c r="R66" s="110"/>
      <c r="S66" s="109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189</v>
      </c>
      <c r="J67" s="17" t="s">
        <v>191</v>
      </c>
      <c r="K67" s="87">
        <v>38271009</v>
      </c>
      <c r="L67" s="87">
        <v>18000000</v>
      </c>
      <c r="M67" s="87">
        <v>18000000</v>
      </c>
      <c r="N67" s="87">
        <v>1678692</v>
      </c>
      <c r="O67" s="87">
        <v>1678692</v>
      </c>
      <c r="P67" s="67">
        <f t="shared" si="1"/>
        <v>0.47032990428864835</v>
      </c>
      <c r="Q67" s="68">
        <f t="shared" si="2"/>
        <v>4.3863280427228875E-2</v>
      </c>
      <c r="R67" s="110"/>
      <c r="S67" s="109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200</v>
      </c>
      <c r="J68" s="17" t="s">
        <v>201</v>
      </c>
      <c r="K68" s="87">
        <v>487605455</v>
      </c>
      <c r="L68" s="87">
        <v>487605455</v>
      </c>
      <c r="M68" s="87" t="s">
        <v>24</v>
      </c>
      <c r="N68" s="87" t="s">
        <v>24</v>
      </c>
      <c r="O68" s="87" t="s">
        <v>24</v>
      </c>
      <c r="P68" s="67">
        <f t="shared" si="1"/>
        <v>0</v>
      </c>
      <c r="Q68" s="68">
        <f t="shared" si="2"/>
        <v>0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87">
        <v>500219424</v>
      </c>
      <c r="L69" s="87">
        <v>480109369</v>
      </c>
      <c r="M69" s="87">
        <v>111338172.08</v>
      </c>
      <c r="N69" s="87">
        <v>111338172.08</v>
      </c>
      <c r="O69" s="87">
        <v>109085532.08</v>
      </c>
      <c r="P69" s="67">
        <f t="shared" si="1"/>
        <v>0.22257866595760184</v>
      </c>
      <c r="Q69" s="68">
        <f t="shared" si="2"/>
        <v>0.22257866595760184</v>
      </c>
      <c r="R69" s="110"/>
      <c r="S69" s="109"/>
    </row>
    <row r="70" spans="1:19" s="27" customFormat="1" ht="14.25" x14ac:dyDescent="0.2">
      <c r="A70" s="18" t="s">
        <v>25</v>
      </c>
      <c r="B70" s="73" t="s">
        <v>71</v>
      </c>
      <c r="C70" s="19"/>
      <c r="D70" s="21"/>
      <c r="E70" s="21"/>
      <c r="F70" s="21"/>
      <c r="G70" s="21"/>
      <c r="H70" s="20">
        <v>20</v>
      </c>
      <c r="I70" s="29" t="s">
        <v>147</v>
      </c>
      <c r="J70" s="23" t="s">
        <v>7</v>
      </c>
      <c r="K70" s="86">
        <f>K71+K73+K74+K76+K79</f>
        <v>1284335805287</v>
      </c>
      <c r="L70" s="86">
        <f t="shared" ref="L70:O70" si="5">L71+L73+L74+L76+L79</f>
        <v>1280758592287</v>
      </c>
      <c r="M70" s="86">
        <f t="shared" si="5"/>
        <v>1280709742001</v>
      </c>
      <c r="N70" s="86">
        <f t="shared" si="5"/>
        <v>1280709742001</v>
      </c>
      <c r="O70" s="86">
        <f t="shared" si="5"/>
        <v>1280709742001</v>
      </c>
      <c r="P70" s="67">
        <f t="shared" si="1"/>
        <v>0.99717670155182681</v>
      </c>
      <c r="Q70" s="68">
        <f t="shared" si="2"/>
        <v>0.99717670155182681</v>
      </c>
      <c r="R70" s="103"/>
      <c r="S70" s="109"/>
    </row>
    <row r="71" spans="1:19" s="27" customFormat="1" ht="14.25" x14ac:dyDescent="0.2">
      <c r="A71" s="18" t="s">
        <v>25</v>
      </c>
      <c r="B71" s="73" t="s">
        <v>71</v>
      </c>
      <c r="C71" s="73" t="s">
        <v>71</v>
      </c>
      <c r="D71" s="73" t="s">
        <v>27</v>
      </c>
      <c r="E71" s="21"/>
      <c r="F71" s="21"/>
      <c r="G71" s="21"/>
      <c r="H71" s="20">
        <v>20</v>
      </c>
      <c r="I71" s="29" t="s">
        <v>220</v>
      </c>
      <c r="J71" s="23" t="s">
        <v>218</v>
      </c>
      <c r="K71" s="86">
        <f>K72</f>
        <v>10373000000</v>
      </c>
      <c r="L71" s="86">
        <f t="shared" ref="L71:O71" si="6">L72</f>
        <v>10373000000</v>
      </c>
      <c r="M71" s="86">
        <f t="shared" si="6"/>
        <v>10373000000</v>
      </c>
      <c r="N71" s="86">
        <f t="shared" si="6"/>
        <v>10373000000</v>
      </c>
      <c r="O71" s="86">
        <f t="shared" si="6"/>
        <v>10373000000</v>
      </c>
      <c r="P71" s="67">
        <f t="shared" si="1"/>
        <v>1</v>
      </c>
      <c r="Q71" s="68">
        <f t="shared" si="2"/>
        <v>1</v>
      </c>
      <c r="R71" s="103"/>
      <c r="S71" s="109"/>
    </row>
    <row r="72" spans="1:19" s="27" customFormat="1" ht="24" x14ac:dyDescent="0.2">
      <c r="A72" s="12" t="s">
        <v>25</v>
      </c>
      <c r="B72" s="79" t="s">
        <v>71</v>
      </c>
      <c r="C72" s="79" t="s">
        <v>71</v>
      </c>
      <c r="D72" s="79" t="s">
        <v>27</v>
      </c>
      <c r="E72" s="80" t="s">
        <v>54</v>
      </c>
      <c r="F72" s="15"/>
      <c r="G72" s="15"/>
      <c r="H72" s="14">
        <v>20</v>
      </c>
      <c r="I72" s="30" t="s">
        <v>221</v>
      </c>
      <c r="J72" s="17" t="s">
        <v>219</v>
      </c>
      <c r="K72" s="87">
        <v>10373000000</v>
      </c>
      <c r="L72" s="87">
        <v>10373000000</v>
      </c>
      <c r="M72" s="87">
        <v>10373000000</v>
      </c>
      <c r="N72" s="87">
        <v>10373000000</v>
      </c>
      <c r="O72" s="87">
        <v>10373000000</v>
      </c>
      <c r="P72" s="67">
        <f t="shared" si="1"/>
        <v>1</v>
      </c>
      <c r="Q72" s="68">
        <f t="shared" si="2"/>
        <v>1</v>
      </c>
      <c r="R72" s="103"/>
      <c r="S72" s="109"/>
    </row>
    <row r="73" spans="1:19" s="27" customFormat="1" ht="36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 t="s">
        <v>230</v>
      </c>
      <c r="F73" s="21"/>
      <c r="G73" s="21"/>
      <c r="H73" s="20">
        <v>20</v>
      </c>
      <c r="I73" s="29" t="s">
        <v>232</v>
      </c>
      <c r="J73" s="23" t="s">
        <v>231</v>
      </c>
      <c r="K73" s="86">
        <v>720000000</v>
      </c>
      <c r="L73" s="86">
        <v>0</v>
      </c>
      <c r="M73" s="86">
        <v>0</v>
      </c>
      <c r="N73" s="86">
        <v>0</v>
      </c>
      <c r="O73" s="86">
        <v>0</v>
      </c>
      <c r="P73" s="67">
        <f t="shared" si="1"/>
        <v>0</v>
      </c>
      <c r="Q73" s="68">
        <f t="shared" si="2"/>
        <v>0</v>
      </c>
      <c r="R73" s="103"/>
      <c r="S73" s="109"/>
    </row>
    <row r="74" spans="1:19" s="27" customFormat="1" ht="24" x14ac:dyDescent="0.2">
      <c r="A74" s="18" t="s">
        <v>25</v>
      </c>
      <c r="B74" s="73" t="s">
        <v>71</v>
      </c>
      <c r="C74" s="73" t="s">
        <v>71</v>
      </c>
      <c r="D74" s="74" t="s">
        <v>87</v>
      </c>
      <c r="E74" s="21"/>
      <c r="F74" s="21"/>
      <c r="G74" s="21"/>
      <c r="H74" s="20">
        <v>21</v>
      </c>
      <c r="I74" s="29" t="s">
        <v>99</v>
      </c>
      <c r="J74" s="23" t="s">
        <v>100</v>
      </c>
      <c r="K74" s="86">
        <f>SUM(K75)</f>
        <v>1270301171287</v>
      </c>
      <c r="L74" s="86">
        <f t="shared" ref="L74:O74" si="7">SUM(L75)</f>
        <v>1270301171287</v>
      </c>
      <c r="M74" s="86">
        <f t="shared" si="7"/>
        <v>1270301171287</v>
      </c>
      <c r="N74" s="86">
        <f t="shared" si="7"/>
        <v>1270301171287</v>
      </c>
      <c r="O74" s="86">
        <f t="shared" si="7"/>
        <v>1270301171287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2" t="s">
        <v>25</v>
      </c>
      <c r="B75" s="79" t="s">
        <v>71</v>
      </c>
      <c r="C75" s="79" t="s">
        <v>71</v>
      </c>
      <c r="D75" s="80" t="s">
        <v>87</v>
      </c>
      <c r="E75" s="15" t="s">
        <v>101</v>
      </c>
      <c r="F75" s="21"/>
      <c r="G75" s="21"/>
      <c r="H75" s="31">
        <v>21</v>
      </c>
      <c r="I75" s="30" t="s">
        <v>102</v>
      </c>
      <c r="J75" s="17" t="s">
        <v>103</v>
      </c>
      <c r="K75" s="87">
        <v>1270301171287</v>
      </c>
      <c r="L75" s="87">
        <v>1270301171287</v>
      </c>
      <c r="M75" s="87">
        <v>1270301171287</v>
      </c>
      <c r="N75" s="87">
        <v>1270301171287</v>
      </c>
      <c r="O75" s="87">
        <v>1270301171287</v>
      </c>
      <c r="P75" s="67">
        <f t="shared" ref="P75:P124" si="8">+M75/K75</f>
        <v>1</v>
      </c>
      <c r="Q75" s="68">
        <f t="shared" ref="Q75:Q124" si="9">+N75/K75</f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87</v>
      </c>
      <c r="D76" s="74" t="s">
        <v>54</v>
      </c>
      <c r="E76" s="21" t="s">
        <v>104</v>
      </c>
      <c r="F76" s="21"/>
      <c r="G76" s="21"/>
      <c r="H76" s="20">
        <v>20</v>
      </c>
      <c r="I76" s="29" t="s">
        <v>105</v>
      </c>
      <c r="J76" s="23" t="s">
        <v>106</v>
      </c>
      <c r="K76" s="86">
        <f>SUM(K77:K78)</f>
        <v>103000000</v>
      </c>
      <c r="L76" s="86">
        <f t="shared" ref="L76:O76" si="10">SUM(L77:L78)</f>
        <v>82400000</v>
      </c>
      <c r="M76" s="86">
        <f t="shared" si="10"/>
        <v>35570714</v>
      </c>
      <c r="N76" s="86">
        <f t="shared" si="10"/>
        <v>35570714</v>
      </c>
      <c r="O76" s="86">
        <f t="shared" si="10"/>
        <v>35570714</v>
      </c>
      <c r="P76" s="67">
        <f t="shared" si="8"/>
        <v>0.34534673786407766</v>
      </c>
      <c r="Q76" s="68">
        <f t="shared" si="9"/>
        <v>0.34534673786407766</v>
      </c>
      <c r="R76" s="103"/>
      <c r="S76" s="109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14" t="s">
        <v>54</v>
      </c>
      <c r="E77" s="14" t="s">
        <v>107</v>
      </c>
      <c r="F77" s="14" t="s">
        <v>28</v>
      </c>
      <c r="G77" s="14"/>
      <c r="H77" s="31">
        <v>20</v>
      </c>
      <c r="I77" s="30" t="s">
        <v>108</v>
      </c>
      <c r="J77" s="34" t="s">
        <v>110</v>
      </c>
      <c r="K77" s="98">
        <v>47938991</v>
      </c>
      <c r="L77" s="87">
        <v>38351193</v>
      </c>
      <c r="M77" s="87">
        <v>35570714</v>
      </c>
      <c r="N77" s="87">
        <v>35570714</v>
      </c>
      <c r="O77" s="87">
        <v>35570714</v>
      </c>
      <c r="P77" s="67">
        <f t="shared" si="8"/>
        <v>0.74199963866573659</v>
      </c>
      <c r="Q77" s="68">
        <f t="shared" si="9"/>
        <v>0.74199963866573659</v>
      </c>
      <c r="R77" s="103"/>
      <c r="S77" s="109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57</v>
      </c>
      <c r="G78" s="14"/>
      <c r="H78" s="31">
        <v>20</v>
      </c>
      <c r="I78" s="30" t="s">
        <v>109</v>
      </c>
      <c r="J78" s="34" t="s">
        <v>111</v>
      </c>
      <c r="K78" s="87">
        <v>55061009</v>
      </c>
      <c r="L78" s="87">
        <v>44048807</v>
      </c>
      <c r="M78" s="87" t="s">
        <v>24</v>
      </c>
      <c r="N78" s="87" t="s">
        <v>24</v>
      </c>
      <c r="O78" s="87" t="s">
        <v>24</v>
      </c>
      <c r="P78" s="67">
        <f t="shared" si="8"/>
        <v>0</v>
      </c>
      <c r="Q78" s="68">
        <f t="shared" si="9"/>
        <v>0</v>
      </c>
      <c r="R78" s="103"/>
      <c r="S78" s="109"/>
    </row>
    <row r="79" spans="1:19" s="25" customFormat="1" ht="14.25" x14ac:dyDescent="0.2">
      <c r="A79" s="37" t="s">
        <v>25</v>
      </c>
      <c r="B79" s="75" t="s">
        <v>71</v>
      </c>
      <c r="C79" s="20">
        <v>10</v>
      </c>
      <c r="D79" s="75"/>
      <c r="E79" s="20" t="s">
        <v>0</v>
      </c>
      <c r="F79" s="20"/>
      <c r="G79" s="20"/>
      <c r="H79" s="20">
        <v>20</v>
      </c>
      <c r="I79" s="29" t="s">
        <v>227</v>
      </c>
      <c r="J79" s="32" t="s">
        <v>228</v>
      </c>
      <c r="K79" s="86">
        <f>SUM(K80:K82)</f>
        <v>2838634000</v>
      </c>
      <c r="L79" s="86">
        <f t="shared" ref="L79:O79" si="11">SUM(L80:L82)</f>
        <v>2021000</v>
      </c>
      <c r="M79" s="86">
        <f t="shared" si="11"/>
        <v>0</v>
      </c>
      <c r="N79" s="86">
        <f t="shared" si="11"/>
        <v>0</v>
      </c>
      <c r="O79" s="86">
        <f t="shared" si="11"/>
        <v>0</v>
      </c>
      <c r="P79" s="67">
        <f t="shared" si="8"/>
        <v>0</v>
      </c>
      <c r="Q79" s="68">
        <f t="shared" si="9"/>
        <v>0</v>
      </c>
      <c r="R79" s="110"/>
      <c r="S79" s="111"/>
    </row>
    <row r="80" spans="1:19" s="25" customFormat="1" ht="14.25" x14ac:dyDescent="0.2">
      <c r="A80" s="33" t="s">
        <v>25</v>
      </c>
      <c r="B80" s="81" t="s">
        <v>71</v>
      </c>
      <c r="C80" s="14">
        <v>10</v>
      </c>
      <c r="D80" s="81" t="s">
        <v>28</v>
      </c>
      <c r="E80" s="20"/>
      <c r="F80" s="20"/>
      <c r="G80" s="20"/>
      <c r="H80" s="20">
        <v>20</v>
      </c>
      <c r="I80" s="30" t="s">
        <v>236</v>
      </c>
      <c r="J80" s="34" t="s">
        <v>233</v>
      </c>
      <c r="K80" s="87">
        <v>1135474000</v>
      </c>
      <c r="L80" s="87">
        <v>1242000</v>
      </c>
      <c r="M80" s="87" t="s">
        <v>24</v>
      </c>
      <c r="N80" s="87" t="s">
        <v>24</v>
      </c>
      <c r="O80" s="87" t="s">
        <v>24</v>
      </c>
      <c r="P80" s="100">
        <f t="shared" si="8"/>
        <v>0</v>
      </c>
      <c r="Q80" s="101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57</v>
      </c>
      <c r="E81" s="20"/>
      <c r="F81" s="20"/>
      <c r="G81" s="20"/>
      <c r="H81" s="20">
        <v>20</v>
      </c>
      <c r="I81" s="30" t="s">
        <v>237</v>
      </c>
      <c r="J81" s="34" t="s">
        <v>234</v>
      </c>
      <c r="K81" s="87">
        <v>567720000</v>
      </c>
      <c r="L81" s="87">
        <v>493000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31</v>
      </c>
      <c r="E82" s="20"/>
      <c r="F82" s="20"/>
      <c r="G82" s="20"/>
      <c r="H82" s="20">
        <v>20</v>
      </c>
      <c r="I82" s="30" t="s">
        <v>238</v>
      </c>
      <c r="J82" s="34" t="s">
        <v>235</v>
      </c>
      <c r="K82" s="87">
        <v>1135440000</v>
      </c>
      <c r="L82" s="87">
        <v>286000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7" customFormat="1" ht="24" x14ac:dyDescent="0.2">
      <c r="A83" s="18" t="s">
        <v>25</v>
      </c>
      <c r="B83" s="19">
        <v>5</v>
      </c>
      <c r="C83" s="19"/>
      <c r="D83" s="20"/>
      <c r="E83" s="20"/>
      <c r="F83" s="20"/>
      <c r="G83" s="20"/>
      <c r="H83" s="31">
        <v>20</v>
      </c>
      <c r="I83" s="40" t="s">
        <v>20</v>
      </c>
      <c r="J83" s="32" t="s">
        <v>21</v>
      </c>
      <c r="K83" s="86">
        <f>+K86+K84</f>
        <v>39434741032</v>
      </c>
      <c r="L83" s="86">
        <f>+L86+L84</f>
        <v>12398246562.799999</v>
      </c>
      <c r="M83" s="86">
        <f>+M86+M84</f>
        <v>7792303499.0200005</v>
      </c>
      <c r="N83" s="86">
        <f>+N86+N84</f>
        <v>945709889.94000006</v>
      </c>
      <c r="O83" s="86">
        <f>+O86+O84</f>
        <v>937691769.26999998</v>
      </c>
      <c r="P83" s="67">
        <f t="shared" si="8"/>
        <v>0.19759996630120638</v>
      </c>
      <c r="Q83" s="68">
        <f t="shared" si="9"/>
        <v>2.3981643220950467E-2</v>
      </c>
      <c r="R83" s="103"/>
      <c r="S83" s="109"/>
    </row>
    <row r="84" spans="1:19" s="27" customFormat="1" ht="14.25" x14ac:dyDescent="0.2">
      <c r="A84" s="37" t="s">
        <v>25</v>
      </c>
      <c r="B84" s="75" t="s">
        <v>112</v>
      </c>
      <c r="C84" s="73" t="s">
        <v>27</v>
      </c>
      <c r="D84" s="75">
        <v>1</v>
      </c>
      <c r="E84" s="75"/>
      <c r="F84" s="20"/>
      <c r="G84" s="20"/>
      <c r="H84" s="31">
        <v>20</v>
      </c>
      <c r="I84" s="40" t="s">
        <v>148</v>
      </c>
      <c r="J84" s="32" t="s">
        <v>149</v>
      </c>
      <c r="K84" s="86">
        <f>SUM(K85:K85)</f>
        <v>3957849759</v>
      </c>
      <c r="L84" s="86">
        <f>SUM(L85:L85)</f>
        <v>1825752438</v>
      </c>
      <c r="M84" s="86">
        <f>SUM(M85:M85)</f>
        <v>1808227093.0599999</v>
      </c>
      <c r="N84" s="86">
        <f>SUM(N85:N85)</f>
        <v>85367700</v>
      </c>
      <c r="O84" s="86">
        <f>SUM(O85:O85)</f>
        <v>85367700</v>
      </c>
      <c r="P84" s="67">
        <f t="shared" si="8"/>
        <v>0.45687107979482044</v>
      </c>
      <c r="Q84" s="68">
        <f t="shared" si="9"/>
        <v>2.1569211869621147E-2</v>
      </c>
      <c r="R84" s="103"/>
      <c r="S84" s="109"/>
    </row>
    <row r="85" spans="1:19" s="27" customFormat="1" ht="24" x14ac:dyDescent="0.2">
      <c r="A85" s="33" t="s">
        <v>25</v>
      </c>
      <c r="B85" s="81" t="s">
        <v>112</v>
      </c>
      <c r="C85" s="79" t="s">
        <v>27</v>
      </c>
      <c r="D85" s="81" t="s">
        <v>54</v>
      </c>
      <c r="E85" s="81" t="s">
        <v>34</v>
      </c>
      <c r="F85" s="14" t="s">
        <v>33</v>
      </c>
      <c r="G85" s="14"/>
      <c r="H85" s="35">
        <v>20</v>
      </c>
      <c r="I85" s="39" t="s">
        <v>192</v>
      </c>
      <c r="J85" s="17" t="s">
        <v>163</v>
      </c>
      <c r="K85" s="87">
        <v>3957849759</v>
      </c>
      <c r="L85" s="87">
        <v>1825752438</v>
      </c>
      <c r="M85" s="87">
        <v>1808227093.0599999</v>
      </c>
      <c r="N85" s="87">
        <v>85367700</v>
      </c>
      <c r="O85" s="87">
        <v>85367700</v>
      </c>
      <c r="P85" s="67">
        <f t="shared" si="8"/>
        <v>0.45687107979482044</v>
      </c>
      <c r="Q85" s="68">
        <f t="shared" si="9"/>
        <v>2.1569211869621147E-2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 t="s">
        <v>54</v>
      </c>
      <c r="E86" s="75"/>
      <c r="F86" s="20"/>
      <c r="G86" s="20"/>
      <c r="H86" s="31">
        <v>20</v>
      </c>
      <c r="I86" s="40" t="s">
        <v>114</v>
      </c>
      <c r="J86" s="32" t="s">
        <v>115</v>
      </c>
      <c r="K86" s="86">
        <f>SUM(K87:K93)</f>
        <v>35476891273</v>
      </c>
      <c r="L86" s="86">
        <f>SUM(L87:L93)</f>
        <v>10572494124.799999</v>
      </c>
      <c r="M86" s="86">
        <f>SUM(M87:M93)</f>
        <v>5984076405.96</v>
      </c>
      <c r="N86" s="86">
        <f>SUM(N87:N93)</f>
        <v>860342189.94000006</v>
      </c>
      <c r="O86" s="86">
        <f>SUM(O87:O93)</f>
        <v>852324069.26999998</v>
      </c>
      <c r="P86" s="67">
        <f t="shared" si="8"/>
        <v>0.16867533177897789</v>
      </c>
      <c r="Q86" s="68">
        <f t="shared" si="9"/>
        <v>2.4250777310772183E-2</v>
      </c>
      <c r="R86" s="103"/>
      <c r="S86" s="109"/>
    </row>
    <row r="87" spans="1:19" s="27" customFormat="1" ht="14.25" x14ac:dyDescent="0.2">
      <c r="A87" s="37" t="s">
        <v>25</v>
      </c>
      <c r="B87" s="81" t="s">
        <v>112</v>
      </c>
      <c r="C87" s="79" t="s">
        <v>27</v>
      </c>
      <c r="D87" s="81" t="s">
        <v>54</v>
      </c>
      <c r="E87" s="81" t="s">
        <v>59</v>
      </c>
      <c r="F87" s="81" t="s">
        <v>58</v>
      </c>
      <c r="G87" s="20"/>
      <c r="H87" s="35">
        <v>20</v>
      </c>
      <c r="I87" s="39" t="s">
        <v>215</v>
      </c>
      <c r="J87" s="34" t="s">
        <v>165</v>
      </c>
      <c r="K87" s="87">
        <v>1733233464</v>
      </c>
      <c r="L87" s="87" t="s">
        <v>24</v>
      </c>
      <c r="M87" s="87" t="s">
        <v>24</v>
      </c>
      <c r="N87" s="87" t="s">
        <v>24</v>
      </c>
      <c r="O87" s="87" t="s">
        <v>24</v>
      </c>
      <c r="P87" s="100">
        <f t="shared" si="8"/>
        <v>0</v>
      </c>
      <c r="Q87" s="101">
        <f t="shared" si="9"/>
        <v>0</v>
      </c>
      <c r="R87" s="103"/>
      <c r="S87" s="109"/>
    </row>
    <row r="88" spans="1:19" s="27" customFormat="1" ht="24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32</v>
      </c>
      <c r="F88" s="81" t="s">
        <v>58</v>
      </c>
      <c r="G88" s="20"/>
      <c r="H88" s="35">
        <v>20</v>
      </c>
      <c r="I88" s="39" t="s">
        <v>214</v>
      </c>
      <c r="J88" s="34" t="s">
        <v>171</v>
      </c>
      <c r="K88" s="87">
        <v>483788031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243</v>
      </c>
      <c r="J89" s="34" t="s">
        <v>176</v>
      </c>
      <c r="K89" s="87">
        <v>533897150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193</v>
      </c>
      <c r="J90" s="34" t="s">
        <v>183</v>
      </c>
      <c r="K90" s="87">
        <v>3531655110</v>
      </c>
      <c r="L90" s="87">
        <v>2823489263</v>
      </c>
      <c r="M90" s="87">
        <v>2535257683</v>
      </c>
      <c r="N90" s="87">
        <v>253168035.24000001</v>
      </c>
      <c r="O90" s="87">
        <v>247134968.56999999</v>
      </c>
      <c r="P90" s="100">
        <f t="shared" si="8"/>
        <v>0.71786672368469184</v>
      </c>
      <c r="Q90" s="101">
        <f t="shared" si="9"/>
        <v>7.1685379051636786E-2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194</v>
      </c>
      <c r="J91" s="34" t="s">
        <v>184</v>
      </c>
      <c r="K91" s="87">
        <v>27820099014</v>
      </c>
      <c r="L91" s="87">
        <v>7174610374.8000002</v>
      </c>
      <c r="M91" s="87">
        <v>3321294658.8000002</v>
      </c>
      <c r="N91" s="87">
        <v>604135719.70000005</v>
      </c>
      <c r="O91" s="87">
        <v>602150665.70000005</v>
      </c>
      <c r="P91" s="100">
        <f t="shared" si="8"/>
        <v>0.11938471739905074</v>
      </c>
      <c r="Q91" s="101">
        <f t="shared" si="9"/>
        <v>2.1715800486402974E-2</v>
      </c>
      <c r="R91" s="103"/>
      <c r="S91" s="109"/>
    </row>
    <row r="92" spans="1:19" s="27" customFormat="1" ht="48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195</v>
      </c>
      <c r="J92" s="34" t="s">
        <v>185</v>
      </c>
      <c r="K92" s="87">
        <v>372382782</v>
      </c>
      <c r="L92" s="87">
        <v>372382782</v>
      </c>
      <c r="M92" s="87">
        <v>127524064.16</v>
      </c>
      <c r="N92" s="87">
        <v>3038435</v>
      </c>
      <c r="O92" s="87">
        <v>3038435</v>
      </c>
      <c r="P92" s="100">
        <f t="shared" si="8"/>
        <v>0.34245424419220327</v>
      </c>
      <c r="Q92" s="101">
        <f t="shared" si="9"/>
        <v>8.1594400892574023E-3</v>
      </c>
      <c r="R92" s="103"/>
      <c r="S92" s="109"/>
    </row>
    <row r="93" spans="1:19" s="27" customFormat="1" ht="48" x14ac:dyDescent="0.2">
      <c r="A93" s="33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196</v>
      </c>
      <c r="J93" s="34" t="s">
        <v>187</v>
      </c>
      <c r="K93" s="87">
        <v>1001835722</v>
      </c>
      <c r="L93" s="87">
        <v>202011705</v>
      </c>
      <c r="M93" s="87" t="s">
        <v>24</v>
      </c>
      <c r="N93" s="87" t="s">
        <v>24</v>
      </c>
      <c r="O93" s="87" t="s">
        <v>24</v>
      </c>
      <c r="P93" s="100">
        <f t="shared" si="8"/>
        <v>0</v>
      </c>
      <c r="Q93" s="101">
        <f t="shared" si="9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113</v>
      </c>
      <c r="C94" s="73"/>
      <c r="D94" s="75"/>
      <c r="E94" s="75"/>
      <c r="F94" s="20"/>
      <c r="G94" s="20"/>
      <c r="H94" s="35">
        <v>20</v>
      </c>
      <c r="I94" s="40" t="s">
        <v>116</v>
      </c>
      <c r="J94" s="32" t="s">
        <v>117</v>
      </c>
      <c r="K94" s="86">
        <f>K95+K100</f>
        <v>3699241000</v>
      </c>
      <c r="L94" s="86">
        <f t="shared" ref="L94:O94" si="12">L95+L100</f>
        <v>302982000</v>
      </c>
      <c r="M94" s="86">
        <f t="shared" si="12"/>
        <v>302982000</v>
      </c>
      <c r="N94" s="86">
        <f t="shared" si="12"/>
        <v>263072000</v>
      </c>
      <c r="O94" s="86">
        <f t="shared" si="12"/>
        <v>263072000</v>
      </c>
      <c r="P94" s="67">
        <f t="shared" si="8"/>
        <v>8.1903828379929836E-2</v>
      </c>
      <c r="Q94" s="68">
        <f t="shared" si="9"/>
        <v>7.1115128752087253E-2</v>
      </c>
      <c r="R94" s="103"/>
      <c r="S94" s="109"/>
    </row>
    <row r="95" spans="1:19" s="27" customFormat="1" ht="14.25" x14ac:dyDescent="0.2">
      <c r="A95" s="33" t="s">
        <v>25</v>
      </c>
      <c r="B95" s="75" t="s">
        <v>113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118</v>
      </c>
      <c r="J95" s="32" t="s">
        <v>119</v>
      </c>
      <c r="K95" s="86">
        <f>SUM(K96:K99)</f>
        <v>373824000</v>
      </c>
      <c r="L95" s="86">
        <f t="shared" ref="L95:O95" si="13">SUM(L96:L99)</f>
        <v>302982000</v>
      </c>
      <c r="M95" s="86">
        <f t="shared" si="13"/>
        <v>302982000</v>
      </c>
      <c r="N95" s="86">
        <f t="shared" si="13"/>
        <v>263072000</v>
      </c>
      <c r="O95" s="86">
        <f t="shared" si="13"/>
        <v>263072000</v>
      </c>
      <c r="P95" s="67">
        <f t="shared" si="8"/>
        <v>0.81049370826913203</v>
      </c>
      <c r="Q95" s="68">
        <f t="shared" si="9"/>
        <v>0.70373223763054271</v>
      </c>
      <c r="R95" s="103"/>
      <c r="S95" s="109"/>
    </row>
    <row r="96" spans="1:19" s="27" customFormat="1" ht="24" x14ac:dyDescent="0.2">
      <c r="A96" s="33" t="s">
        <v>25</v>
      </c>
      <c r="B96" s="81" t="s">
        <v>113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120</v>
      </c>
      <c r="J96" s="34" t="s">
        <v>124</v>
      </c>
      <c r="K96" s="87">
        <v>342824000</v>
      </c>
      <c r="L96" s="87">
        <v>290000000</v>
      </c>
      <c r="M96" s="87">
        <v>290000000</v>
      </c>
      <c r="N96" s="87">
        <v>250690000</v>
      </c>
      <c r="O96" s="87">
        <v>250690000</v>
      </c>
      <c r="P96" s="67">
        <f t="shared" si="8"/>
        <v>0.84591510512682888</v>
      </c>
      <c r="Q96" s="68">
        <f t="shared" si="9"/>
        <v>0.73124985415256805</v>
      </c>
      <c r="R96" s="103"/>
      <c r="S96" s="109"/>
    </row>
    <row r="97" spans="1:19" s="27" customFormat="1" ht="24" x14ac:dyDescent="0.2">
      <c r="A97" s="33" t="s">
        <v>25</v>
      </c>
      <c r="B97" s="81" t="s">
        <v>113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121</v>
      </c>
      <c r="J97" s="34" t="s">
        <v>125</v>
      </c>
      <c r="K97" s="87">
        <v>20000000</v>
      </c>
      <c r="L97" s="87">
        <v>12382000</v>
      </c>
      <c r="M97" s="87">
        <v>12382000</v>
      </c>
      <c r="N97" s="87">
        <v>12382000</v>
      </c>
      <c r="O97" s="87">
        <v>12382000</v>
      </c>
      <c r="P97" s="67">
        <f t="shared" si="8"/>
        <v>0.61909999999999998</v>
      </c>
      <c r="Q97" s="68">
        <f t="shared" si="9"/>
        <v>0.61909999999999998</v>
      </c>
      <c r="R97" s="103"/>
      <c r="S97" s="109"/>
    </row>
    <row r="98" spans="1:19" s="27" customFormat="1" ht="14.25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122</v>
      </c>
      <c r="J98" s="34" t="s">
        <v>126</v>
      </c>
      <c r="K98" s="87">
        <v>10000000</v>
      </c>
      <c r="L98" s="87" t="s">
        <v>24</v>
      </c>
      <c r="M98" s="87" t="s">
        <v>24</v>
      </c>
      <c r="N98" s="87" t="s">
        <v>24</v>
      </c>
      <c r="O98" s="87" t="s">
        <v>24</v>
      </c>
      <c r="P98" s="67">
        <f t="shared" si="8"/>
        <v>0</v>
      </c>
      <c r="Q98" s="68">
        <f t="shared" si="9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123</v>
      </c>
      <c r="J99" s="34" t="s">
        <v>127</v>
      </c>
      <c r="K99" s="87">
        <v>1000000</v>
      </c>
      <c r="L99" s="87">
        <v>600000</v>
      </c>
      <c r="M99" s="87">
        <v>600000</v>
      </c>
      <c r="N99" s="87" t="s">
        <v>24</v>
      </c>
      <c r="O99" s="87" t="s">
        <v>24</v>
      </c>
      <c r="P99" s="67">
        <f t="shared" si="8"/>
        <v>0.6</v>
      </c>
      <c r="Q99" s="68">
        <f t="shared" si="9"/>
        <v>0</v>
      </c>
      <c r="R99" s="103"/>
      <c r="S99" s="109"/>
    </row>
    <row r="100" spans="1:19" s="27" customFormat="1" ht="14.25" x14ac:dyDescent="0.2">
      <c r="A100" s="37" t="s">
        <v>25</v>
      </c>
      <c r="B100" s="75" t="s">
        <v>113</v>
      </c>
      <c r="C100" s="73" t="s">
        <v>27</v>
      </c>
      <c r="D100" s="75" t="s">
        <v>87</v>
      </c>
      <c r="E100" s="75"/>
      <c r="F100" s="20"/>
      <c r="G100" s="20"/>
      <c r="H100" s="35">
        <v>20</v>
      </c>
      <c r="I100" s="40" t="s">
        <v>128</v>
      </c>
      <c r="J100" s="32" t="s">
        <v>130</v>
      </c>
      <c r="K100" s="86">
        <f>SUM(K101)</f>
        <v>3325417000</v>
      </c>
      <c r="L100" s="86">
        <f t="shared" ref="L100:O100" si="14">SUM(L101)</f>
        <v>0</v>
      </c>
      <c r="M100" s="86">
        <f t="shared" si="14"/>
        <v>0</v>
      </c>
      <c r="N100" s="86">
        <f t="shared" si="14"/>
        <v>0</v>
      </c>
      <c r="O100" s="86">
        <f t="shared" si="14"/>
        <v>0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5" customFormat="1" thickBot="1" x14ac:dyDescent="0.25">
      <c r="A101" s="130" t="s">
        <v>25</v>
      </c>
      <c r="B101" s="131" t="s">
        <v>113</v>
      </c>
      <c r="C101" s="132" t="s">
        <v>27</v>
      </c>
      <c r="D101" s="131" t="s">
        <v>87</v>
      </c>
      <c r="E101" s="131" t="s">
        <v>28</v>
      </c>
      <c r="F101" s="133"/>
      <c r="G101" s="133"/>
      <c r="H101" s="134">
        <v>20</v>
      </c>
      <c r="I101" s="135" t="s">
        <v>129</v>
      </c>
      <c r="J101" s="136" t="s">
        <v>131</v>
      </c>
      <c r="K101" s="137">
        <v>3325417000</v>
      </c>
      <c r="L101" s="137" t="s">
        <v>24</v>
      </c>
      <c r="M101" s="137" t="s">
        <v>24</v>
      </c>
      <c r="N101" s="137" t="s">
        <v>24</v>
      </c>
      <c r="O101" s="137" t="s">
        <v>24</v>
      </c>
      <c r="P101" s="138">
        <f t="shared" si="8"/>
        <v>0</v>
      </c>
      <c r="Q101" s="139">
        <f t="shared" si="9"/>
        <v>0</v>
      </c>
      <c r="R101" s="103"/>
      <c r="S101" s="111"/>
    </row>
    <row r="102" spans="1:19" s="25" customFormat="1" thickBot="1" x14ac:dyDescent="0.25">
      <c r="A102" s="143" t="s">
        <v>229</v>
      </c>
      <c r="B102" s="144"/>
      <c r="C102" s="144"/>
      <c r="D102" s="144"/>
      <c r="E102" s="144"/>
      <c r="F102" s="144"/>
      <c r="G102" s="144"/>
      <c r="H102" s="144">
        <v>20</v>
      </c>
      <c r="I102" s="144"/>
      <c r="J102" s="144" t="s">
        <v>223</v>
      </c>
      <c r="K102" s="84">
        <f>K103</f>
        <v>5801025468</v>
      </c>
      <c r="L102" s="84" t="str">
        <f t="shared" ref="L102:O103" si="15">L103</f>
        <v>0,00</v>
      </c>
      <c r="M102" s="84" t="str">
        <f t="shared" si="15"/>
        <v>0,00</v>
      </c>
      <c r="N102" s="84" t="str">
        <f t="shared" si="15"/>
        <v>0,00</v>
      </c>
      <c r="O102" s="84" t="str">
        <f t="shared" si="15"/>
        <v>0,00</v>
      </c>
      <c r="P102" s="63">
        <f t="shared" si="8"/>
        <v>0</v>
      </c>
      <c r="Q102" s="64">
        <f t="shared" si="9"/>
        <v>0</v>
      </c>
      <c r="R102" s="103"/>
      <c r="S102" s="111"/>
    </row>
    <row r="103" spans="1:19" s="25" customFormat="1" ht="14.25" x14ac:dyDescent="0.2">
      <c r="A103" s="37" t="s">
        <v>222</v>
      </c>
      <c r="B103" s="75">
        <v>10</v>
      </c>
      <c r="C103" s="73" t="s">
        <v>87</v>
      </c>
      <c r="D103" s="75"/>
      <c r="E103" s="75"/>
      <c r="F103" s="20"/>
      <c r="G103" s="20"/>
      <c r="H103" s="31">
        <v>20</v>
      </c>
      <c r="I103" s="40"/>
      <c r="J103" s="32" t="s">
        <v>224</v>
      </c>
      <c r="K103" s="86">
        <f>K104</f>
        <v>5801025468</v>
      </c>
      <c r="L103" s="86" t="str">
        <f t="shared" si="15"/>
        <v>0,00</v>
      </c>
      <c r="M103" s="86" t="str">
        <f t="shared" si="15"/>
        <v>0,00</v>
      </c>
      <c r="N103" s="86" t="str">
        <f t="shared" si="15"/>
        <v>0,00</v>
      </c>
      <c r="O103" s="86" t="str">
        <f t="shared" si="15"/>
        <v>0,00</v>
      </c>
      <c r="P103" s="67">
        <f t="shared" si="8"/>
        <v>0</v>
      </c>
      <c r="Q103" s="68">
        <f t="shared" si="9"/>
        <v>0</v>
      </c>
      <c r="R103" s="103"/>
      <c r="S103" s="111"/>
    </row>
    <row r="104" spans="1:19" s="25" customFormat="1" ht="24.75" thickBot="1" x14ac:dyDescent="0.25">
      <c r="A104" s="120" t="s">
        <v>222</v>
      </c>
      <c r="B104" s="121">
        <v>10</v>
      </c>
      <c r="C104" s="122" t="s">
        <v>87</v>
      </c>
      <c r="D104" s="121" t="s">
        <v>27</v>
      </c>
      <c r="E104" s="121"/>
      <c r="F104" s="123"/>
      <c r="G104" s="123"/>
      <c r="H104" s="129">
        <v>20</v>
      </c>
      <c r="I104" s="124"/>
      <c r="J104" s="125" t="s">
        <v>225</v>
      </c>
      <c r="K104" s="126">
        <v>5801025468</v>
      </c>
      <c r="L104" s="126" t="s">
        <v>24</v>
      </c>
      <c r="M104" s="126" t="s">
        <v>24</v>
      </c>
      <c r="N104" s="126" t="s">
        <v>24</v>
      </c>
      <c r="O104" s="126" t="s">
        <v>24</v>
      </c>
      <c r="P104" s="127">
        <f t="shared" si="8"/>
        <v>0</v>
      </c>
      <c r="Q104" s="128">
        <f t="shared" si="9"/>
        <v>0</v>
      </c>
      <c r="R104" s="103"/>
      <c r="S104" s="111"/>
    </row>
    <row r="105" spans="1:19" s="42" customFormat="1" thickBot="1" x14ac:dyDescent="0.25">
      <c r="A105" s="145" t="s">
        <v>22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84">
        <f>K106+K109+K114+K115+K120</f>
        <v>374873800000</v>
      </c>
      <c r="L105" s="84">
        <f>L106+L109+L114+L115+L120</f>
        <v>46631283152.970001</v>
      </c>
      <c r="M105" s="84">
        <f>M106+M109+M114+M115+M120</f>
        <v>41807120366</v>
      </c>
      <c r="N105" s="84">
        <f>N106+N109+N114+N115+N120</f>
        <v>75981998.329999998</v>
      </c>
      <c r="O105" s="84">
        <f>O106+O109+O114+O115+O120</f>
        <v>75981998.329999998</v>
      </c>
      <c r="P105" s="63">
        <f t="shared" si="8"/>
        <v>0.1115231855787201</v>
      </c>
      <c r="Q105" s="64">
        <f t="shared" si="9"/>
        <v>2.0268687310236137E-4</v>
      </c>
      <c r="R105" s="114"/>
      <c r="S105" s="115"/>
    </row>
    <row r="106" spans="1:19" s="41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20"/>
      <c r="F106" s="20"/>
      <c r="G106" s="20"/>
      <c r="H106" s="31">
        <v>20</v>
      </c>
      <c r="I106" s="38" t="s">
        <v>132</v>
      </c>
      <c r="J106" s="32" t="s">
        <v>133</v>
      </c>
      <c r="K106" s="86">
        <f>SUM(K107:K108)</f>
        <v>10216000000</v>
      </c>
      <c r="L106" s="86">
        <f>SUM(L107:L108)</f>
        <v>2807332000</v>
      </c>
      <c r="M106" s="86">
        <f t="shared" ref="M106:O106" si="16">SUM(M107:M108)</f>
        <v>2179125000</v>
      </c>
      <c r="N106" s="86">
        <f t="shared" si="16"/>
        <v>0</v>
      </c>
      <c r="O106" s="86">
        <f t="shared" si="16"/>
        <v>0</v>
      </c>
      <c r="P106" s="67">
        <f t="shared" si="8"/>
        <v>0.21330510963194987</v>
      </c>
      <c r="Q106" s="68">
        <f t="shared" si="9"/>
        <v>0</v>
      </c>
      <c r="R106" s="117"/>
      <c r="S106" s="118"/>
    </row>
    <row r="107" spans="1:19" s="41" customFormat="1" ht="108" x14ac:dyDescent="0.25">
      <c r="A107" s="12" t="s">
        <v>8</v>
      </c>
      <c r="B107" s="14" t="s">
        <v>134</v>
      </c>
      <c r="C107" s="13" t="s">
        <v>135</v>
      </c>
      <c r="D107" s="14" t="s">
        <v>136</v>
      </c>
      <c r="E107" s="14" t="s">
        <v>137</v>
      </c>
      <c r="F107" s="14">
        <v>2103012</v>
      </c>
      <c r="G107" s="81" t="s">
        <v>54</v>
      </c>
      <c r="H107" s="35">
        <v>20</v>
      </c>
      <c r="I107" s="36" t="s">
        <v>244</v>
      </c>
      <c r="J107" s="34" t="s">
        <v>198</v>
      </c>
      <c r="K107" s="87">
        <v>7458000000</v>
      </c>
      <c r="L107" s="87">
        <v>2189832000</v>
      </c>
      <c r="M107" s="87">
        <v>2179125000</v>
      </c>
      <c r="N107" s="87" t="s">
        <v>24</v>
      </c>
      <c r="O107" s="87" t="s">
        <v>24</v>
      </c>
      <c r="P107" s="67">
        <f t="shared" si="8"/>
        <v>0.29218624296057927</v>
      </c>
      <c r="Q107" s="68">
        <f t="shared" si="9"/>
        <v>0</v>
      </c>
      <c r="R107" s="117"/>
      <c r="S107" s="118"/>
    </row>
    <row r="108" spans="1:19" s="41" customFormat="1" ht="72" x14ac:dyDescent="0.25">
      <c r="A108" s="12" t="s">
        <v>8</v>
      </c>
      <c r="B108" s="14" t="s">
        <v>134</v>
      </c>
      <c r="C108" s="13" t="s">
        <v>135</v>
      </c>
      <c r="D108" s="14" t="s">
        <v>136</v>
      </c>
      <c r="E108" s="14" t="s">
        <v>137</v>
      </c>
      <c r="F108" s="14">
        <v>2103018</v>
      </c>
      <c r="G108" s="81" t="s">
        <v>54</v>
      </c>
      <c r="H108" s="35">
        <v>20</v>
      </c>
      <c r="I108" s="36" t="s">
        <v>247</v>
      </c>
      <c r="J108" s="34" t="s">
        <v>197</v>
      </c>
      <c r="K108" s="87">
        <v>2758000000</v>
      </c>
      <c r="L108" s="87">
        <v>617500000</v>
      </c>
      <c r="M108" s="87" t="s">
        <v>24</v>
      </c>
      <c r="N108" s="87" t="s">
        <v>24</v>
      </c>
      <c r="O108" s="87" t="s">
        <v>24</v>
      </c>
      <c r="P108" s="67">
        <f t="shared" si="8"/>
        <v>0</v>
      </c>
      <c r="Q108" s="68">
        <f t="shared" si="9"/>
        <v>0</v>
      </c>
      <c r="R108" s="117"/>
      <c r="S108" s="118"/>
    </row>
    <row r="109" spans="1:19" s="28" customFormat="1" ht="72" x14ac:dyDescent="0.25">
      <c r="A109" s="18" t="s">
        <v>8</v>
      </c>
      <c r="B109" s="18">
        <v>2103</v>
      </c>
      <c r="C109" s="20">
        <v>1900</v>
      </c>
      <c r="D109" s="19">
        <v>7</v>
      </c>
      <c r="E109" s="20">
        <v>0</v>
      </c>
      <c r="F109" s="20"/>
      <c r="G109" s="20"/>
      <c r="H109" s="31">
        <v>20</v>
      </c>
      <c r="I109" s="38" t="s">
        <v>245</v>
      </c>
      <c r="J109" s="32" t="s">
        <v>246</v>
      </c>
      <c r="K109" s="86">
        <f>SUM(K110:K113)</f>
        <v>40000000000</v>
      </c>
      <c r="L109" s="86">
        <f>SUM(L110:L113)</f>
        <v>40000000000</v>
      </c>
      <c r="M109" s="86">
        <f>SUM(M110:M113)</f>
        <v>38000000000</v>
      </c>
      <c r="N109" s="86">
        <f>SUM(N110:N113)</f>
        <v>0</v>
      </c>
      <c r="O109" s="86">
        <f>SUM(O110:O113)</f>
        <v>0</v>
      </c>
      <c r="P109" s="67">
        <f t="shared" si="8"/>
        <v>0.95</v>
      </c>
      <c r="Q109" s="68">
        <f t="shared" si="9"/>
        <v>0</v>
      </c>
      <c r="R109" s="116"/>
      <c r="S109" s="113"/>
    </row>
    <row r="110" spans="1:19" s="28" customFormat="1" ht="96" x14ac:dyDescent="0.25">
      <c r="A110" s="12" t="s">
        <v>8</v>
      </c>
      <c r="B110" s="14" t="s">
        <v>134</v>
      </c>
      <c r="C110" s="13" t="s">
        <v>135</v>
      </c>
      <c r="D110" s="14">
        <v>7</v>
      </c>
      <c r="E110" s="14" t="s">
        <v>137</v>
      </c>
      <c r="F110" s="14">
        <v>2103011</v>
      </c>
      <c r="G110" s="14" t="s">
        <v>54</v>
      </c>
      <c r="H110" s="35" t="s">
        <v>5</v>
      </c>
      <c r="I110" s="36" t="s">
        <v>248</v>
      </c>
      <c r="J110" s="34" t="s">
        <v>252</v>
      </c>
      <c r="K110" s="87">
        <v>15000000000</v>
      </c>
      <c r="L110" s="87">
        <v>15000000000</v>
      </c>
      <c r="M110" s="87">
        <v>15000000000</v>
      </c>
      <c r="N110" s="87" t="s">
        <v>24</v>
      </c>
      <c r="O110" s="87" t="s">
        <v>24</v>
      </c>
      <c r="P110" s="67">
        <f t="shared" si="8"/>
        <v>1</v>
      </c>
      <c r="Q110" s="68">
        <f t="shared" si="9"/>
        <v>0</v>
      </c>
      <c r="R110" s="116"/>
      <c r="S110" s="113"/>
    </row>
    <row r="111" spans="1:19" s="28" customFormat="1" ht="96" x14ac:dyDescent="0.25">
      <c r="A111" s="12" t="s">
        <v>8</v>
      </c>
      <c r="B111" s="14" t="s">
        <v>134</v>
      </c>
      <c r="C111" s="13" t="s">
        <v>135</v>
      </c>
      <c r="D111" s="14">
        <v>7</v>
      </c>
      <c r="E111" s="14" t="s">
        <v>137</v>
      </c>
      <c r="F111" s="14">
        <v>2103018</v>
      </c>
      <c r="G111" s="14" t="s">
        <v>54</v>
      </c>
      <c r="H111" s="35" t="s">
        <v>5</v>
      </c>
      <c r="I111" s="36" t="s">
        <v>249</v>
      </c>
      <c r="J111" s="34" t="s">
        <v>253</v>
      </c>
      <c r="K111" s="87">
        <v>2500000000</v>
      </c>
      <c r="L111" s="87">
        <v>2500000000</v>
      </c>
      <c r="M111" s="87">
        <v>500000000</v>
      </c>
      <c r="N111" s="87" t="s">
        <v>24</v>
      </c>
      <c r="O111" s="98" t="s">
        <v>24</v>
      </c>
      <c r="P111" s="67">
        <f t="shared" si="8"/>
        <v>0.2</v>
      </c>
      <c r="Q111" s="68">
        <f t="shared" si="9"/>
        <v>0</v>
      </c>
      <c r="R111" s="116"/>
      <c r="S111" s="113"/>
    </row>
    <row r="112" spans="1:19" s="28" customFormat="1" ht="132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2103025</v>
      </c>
      <c r="G112" s="14" t="s">
        <v>54</v>
      </c>
      <c r="H112" s="35">
        <v>20</v>
      </c>
      <c r="I112" s="36" t="s">
        <v>250</v>
      </c>
      <c r="J112" s="34" t="s">
        <v>255</v>
      </c>
      <c r="K112" s="87">
        <v>2500000000</v>
      </c>
      <c r="L112" s="87">
        <v>2500000000</v>
      </c>
      <c r="M112" s="87">
        <v>2500000000</v>
      </c>
      <c r="N112" s="87" t="s">
        <v>24</v>
      </c>
      <c r="O112" s="98" t="s">
        <v>24</v>
      </c>
      <c r="P112" s="67">
        <f t="shared" si="8"/>
        <v>1</v>
      </c>
      <c r="Q112" s="68">
        <f t="shared" si="9"/>
        <v>0</v>
      </c>
      <c r="R112" s="116"/>
      <c r="S112" s="113"/>
    </row>
    <row r="113" spans="1:19" s="28" customFormat="1" ht="120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2103026</v>
      </c>
      <c r="G113" s="14" t="s">
        <v>54</v>
      </c>
      <c r="H113" s="35">
        <v>20</v>
      </c>
      <c r="I113" s="36" t="s">
        <v>251</v>
      </c>
      <c r="J113" s="34" t="s">
        <v>254</v>
      </c>
      <c r="K113" s="87">
        <v>20000000000</v>
      </c>
      <c r="L113" s="87">
        <v>20000000000</v>
      </c>
      <c r="M113" s="87">
        <v>20000000000</v>
      </c>
      <c r="N113" s="87" t="s">
        <v>24</v>
      </c>
      <c r="O113" s="98" t="s">
        <v>24</v>
      </c>
      <c r="P113" s="67">
        <f t="shared" si="8"/>
        <v>1</v>
      </c>
      <c r="Q113" s="68">
        <f t="shared" si="9"/>
        <v>0</v>
      </c>
      <c r="R113" s="116"/>
      <c r="S113" s="113"/>
    </row>
    <row r="114" spans="1:19" s="28" customFormat="1" ht="36" x14ac:dyDescent="0.25">
      <c r="A114" s="18" t="s">
        <v>8</v>
      </c>
      <c r="B114" s="20">
        <v>2106</v>
      </c>
      <c r="C114" s="19">
        <v>1900</v>
      </c>
      <c r="D114" s="20">
        <v>3</v>
      </c>
      <c r="E114" s="20">
        <v>0</v>
      </c>
      <c r="F114" s="20"/>
      <c r="G114" s="20"/>
      <c r="H114" s="31">
        <v>20</v>
      </c>
      <c r="I114" s="38" t="s">
        <v>257</v>
      </c>
      <c r="J114" s="140" t="s">
        <v>256</v>
      </c>
      <c r="K114" s="86">
        <f>K116</f>
        <v>462507179</v>
      </c>
      <c r="L114" s="86">
        <f t="shared" ref="L114:O114" si="17">L116</f>
        <v>391300012</v>
      </c>
      <c r="M114" s="86" t="str">
        <f t="shared" si="17"/>
        <v>0,00</v>
      </c>
      <c r="N114" s="86" t="str">
        <f t="shared" si="17"/>
        <v>0,00</v>
      </c>
      <c r="O114" s="86" t="str">
        <f t="shared" si="17"/>
        <v>0,00</v>
      </c>
      <c r="P114" s="67">
        <f t="shared" si="8"/>
        <v>0</v>
      </c>
      <c r="Q114" s="68">
        <f t="shared" si="9"/>
        <v>0</v>
      </c>
      <c r="R114" s="116"/>
      <c r="S114" s="113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20">
        <v>3</v>
      </c>
      <c r="E115" s="20">
        <v>0</v>
      </c>
      <c r="F115" s="20"/>
      <c r="G115" s="20"/>
      <c r="H115" s="31">
        <v>21</v>
      </c>
      <c r="I115" s="38" t="s">
        <v>257</v>
      </c>
      <c r="J115" s="140" t="s">
        <v>256</v>
      </c>
      <c r="K115" s="86">
        <f>K117+K118+K119</f>
        <v>311695292821</v>
      </c>
      <c r="L115" s="86">
        <f t="shared" ref="L115:O115" si="18">L117+L118+L119</f>
        <v>1118474691</v>
      </c>
      <c r="M115" s="86">
        <f t="shared" si="18"/>
        <v>645890696</v>
      </c>
      <c r="N115" s="86">
        <f t="shared" si="18"/>
        <v>9231000</v>
      </c>
      <c r="O115" s="86">
        <f t="shared" si="18"/>
        <v>9231000</v>
      </c>
      <c r="P115" s="67">
        <f t="shared" si="8"/>
        <v>2.0721862372522939E-3</v>
      </c>
      <c r="Q115" s="68">
        <f t="shared" si="9"/>
        <v>2.9615461678791433E-5</v>
      </c>
      <c r="R115" s="116"/>
      <c r="S115" s="113"/>
    </row>
    <row r="116" spans="1:19" s="28" customFormat="1" ht="72" x14ac:dyDescent="0.25">
      <c r="A116" s="12" t="s">
        <v>8</v>
      </c>
      <c r="B116" s="14" t="s">
        <v>140</v>
      </c>
      <c r="C116" s="13" t="s">
        <v>135</v>
      </c>
      <c r="D116" s="14">
        <v>3</v>
      </c>
      <c r="E116" s="14" t="s">
        <v>137</v>
      </c>
      <c r="F116" s="14" t="s">
        <v>141</v>
      </c>
      <c r="G116" s="14" t="s">
        <v>54</v>
      </c>
      <c r="H116" s="35" t="s">
        <v>5</v>
      </c>
      <c r="I116" s="36" t="s">
        <v>258</v>
      </c>
      <c r="J116" s="34" t="s">
        <v>261</v>
      </c>
      <c r="K116" s="87">
        <v>462507179</v>
      </c>
      <c r="L116" s="87">
        <v>391300012</v>
      </c>
      <c r="M116" s="87" t="s">
        <v>24</v>
      </c>
      <c r="N116" s="87" t="s">
        <v>24</v>
      </c>
      <c r="O116" s="87" t="s">
        <v>24</v>
      </c>
      <c r="P116" s="67">
        <f t="shared" si="8"/>
        <v>0</v>
      </c>
      <c r="Q116" s="68">
        <f t="shared" si="9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140</v>
      </c>
      <c r="C117" s="13" t="s">
        <v>135</v>
      </c>
      <c r="D117" s="14">
        <v>3</v>
      </c>
      <c r="E117" s="14" t="s">
        <v>137</v>
      </c>
      <c r="F117" s="14" t="s">
        <v>142</v>
      </c>
      <c r="G117" s="14" t="s">
        <v>54</v>
      </c>
      <c r="H117" s="35">
        <v>21</v>
      </c>
      <c r="I117" s="36" t="s">
        <v>258</v>
      </c>
      <c r="J117" s="34" t="s">
        <v>261</v>
      </c>
      <c r="K117" s="87">
        <v>183695292821</v>
      </c>
      <c r="L117" s="87">
        <v>862134691</v>
      </c>
      <c r="M117" s="87">
        <v>558434196</v>
      </c>
      <c r="N117" s="87" t="s">
        <v>24</v>
      </c>
      <c r="O117" s="87" t="s">
        <v>24</v>
      </c>
      <c r="P117" s="67">
        <f t="shared" si="8"/>
        <v>3.0400027536043642E-3</v>
      </c>
      <c r="Q117" s="68">
        <f t="shared" si="9"/>
        <v>0</v>
      </c>
      <c r="R117" s="116"/>
      <c r="S117" s="113"/>
    </row>
    <row r="118" spans="1:19" s="28" customFormat="1" ht="60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142</v>
      </c>
      <c r="G118" s="14" t="s">
        <v>54</v>
      </c>
      <c r="H118" s="35">
        <v>21</v>
      </c>
      <c r="I118" s="36" t="s">
        <v>259</v>
      </c>
      <c r="J118" s="34" t="s">
        <v>262</v>
      </c>
      <c r="K118" s="87">
        <v>86000000000</v>
      </c>
      <c r="L118" s="87">
        <v>168600000</v>
      </c>
      <c r="M118" s="87" t="s">
        <v>24</v>
      </c>
      <c r="N118" s="87" t="s">
        <v>24</v>
      </c>
      <c r="O118" s="87" t="s">
        <v>24</v>
      </c>
      <c r="P118" s="67">
        <f t="shared" si="8"/>
        <v>0</v>
      </c>
      <c r="Q118" s="68">
        <f t="shared" si="9"/>
        <v>0</v>
      </c>
      <c r="R118" s="116"/>
      <c r="S118" s="113"/>
    </row>
    <row r="119" spans="1:19" s="28" customFormat="1" ht="60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>
        <v>2106005</v>
      </c>
      <c r="G119" s="14" t="s">
        <v>54</v>
      </c>
      <c r="H119" s="35" t="s">
        <v>139</v>
      </c>
      <c r="I119" s="36" t="s">
        <v>260</v>
      </c>
      <c r="J119" s="34" t="s">
        <v>263</v>
      </c>
      <c r="K119" s="87">
        <v>42000000000</v>
      </c>
      <c r="L119" s="87">
        <v>87740000</v>
      </c>
      <c r="M119" s="87">
        <v>87456500</v>
      </c>
      <c r="N119" s="87">
        <v>9231000</v>
      </c>
      <c r="O119" s="87">
        <v>9231000</v>
      </c>
      <c r="P119" s="67">
        <f t="shared" si="8"/>
        <v>2.082297619047619E-3</v>
      </c>
      <c r="Q119" s="68">
        <f t="shared" si="9"/>
        <v>2.1978571428571427E-4</v>
      </c>
      <c r="R119" s="116"/>
      <c r="S119" s="113"/>
    </row>
    <row r="120" spans="1:19" s="28" customFormat="1" ht="120" x14ac:dyDescent="0.25">
      <c r="A120" s="18" t="s">
        <v>8</v>
      </c>
      <c r="B120" s="20">
        <v>2199</v>
      </c>
      <c r="C120" s="19">
        <v>1900</v>
      </c>
      <c r="D120" s="20">
        <v>3</v>
      </c>
      <c r="E120" s="20">
        <v>0</v>
      </c>
      <c r="F120" s="20"/>
      <c r="G120" s="20"/>
      <c r="H120" s="31">
        <v>20</v>
      </c>
      <c r="I120" s="38" t="s">
        <v>267</v>
      </c>
      <c r="J120" s="32" t="s">
        <v>268</v>
      </c>
      <c r="K120" s="97">
        <f>SUM(K121:K123)</f>
        <v>12500000000</v>
      </c>
      <c r="L120" s="86">
        <f t="shared" ref="L120:O120" si="19">SUM(L121:L123)</f>
        <v>2314176449.9699998</v>
      </c>
      <c r="M120" s="86">
        <f t="shared" si="19"/>
        <v>982104670</v>
      </c>
      <c r="N120" s="86">
        <f t="shared" si="19"/>
        <v>66750998.329999998</v>
      </c>
      <c r="O120" s="86">
        <f t="shared" si="19"/>
        <v>66750998.329999998</v>
      </c>
      <c r="P120" s="67">
        <f t="shared" si="8"/>
        <v>7.8568373600000005E-2</v>
      </c>
      <c r="Q120" s="68">
        <f t="shared" si="9"/>
        <v>5.3400798663999997E-3</v>
      </c>
      <c r="R120" s="116"/>
      <c r="S120" s="113"/>
    </row>
    <row r="121" spans="1:19" s="28" customFormat="1" ht="120" x14ac:dyDescent="0.25">
      <c r="A121" s="12" t="s">
        <v>8</v>
      </c>
      <c r="B121" s="14" t="s">
        <v>143</v>
      </c>
      <c r="C121" s="13" t="s">
        <v>135</v>
      </c>
      <c r="D121" s="14">
        <v>3</v>
      </c>
      <c r="E121" s="14" t="s">
        <v>137</v>
      </c>
      <c r="F121" s="14">
        <v>2199055</v>
      </c>
      <c r="G121" s="14" t="s">
        <v>54</v>
      </c>
      <c r="H121" s="35">
        <v>20</v>
      </c>
      <c r="I121" s="36" t="s">
        <v>264</v>
      </c>
      <c r="J121" s="34" t="s">
        <v>269</v>
      </c>
      <c r="K121" s="87">
        <v>770000000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8"/>
        <v>0</v>
      </c>
      <c r="Q121" s="68">
        <f t="shared" si="9"/>
        <v>0</v>
      </c>
      <c r="R121" s="116"/>
      <c r="S121" s="113"/>
    </row>
    <row r="122" spans="1:19" s="28" customFormat="1" ht="120" x14ac:dyDescent="0.25">
      <c r="A122" s="12" t="s">
        <v>8</v>
      </c>
      <c r="B122" s="14" t="s">
        <v>143</v>
      </c>
      <c r="C122" s="13" t="s">
        <v>135</v>
      </c>
      <c r="D122" s="14">
        <v>3</v>
      </c>
      <c r="E122" s="14" t="s">
        <v>137</v>
      </c>
      <c r="F122" s="14" t="s">
        <v>144</v>
      </c>
      <c r="G122" s="14" t="s">
        <v>54</v>
      </c>
      <c r="H122" s="35">
        <v>20</v>
      </c>
      <c r="I122" s="36" t="s">
        <v>265</v>
      </c>
      <c r="J122" s="34" t="s">
        <v>270</v>
      </c>
      <c r="K122" s="87">
        <v>9210000000</v>
      </c>
      <c r="L122" s="87" t="s">
        <v>24</v>
      </c>
      <c r="M122" s="87" t="s">
        <v>24</v>
      </c>
      <c r="N122" s="87" t="s">
        <v>24</v>
      </c>
      <c r="O122" s="87" t="s">
        <v>24</v>
      </c>
      <c r="P122" s="67">
        <f t="shared" si="8"/>
        <v>0</v>
      </c>
      <c r="Q122" s="68">
        <f t="shared" si="9"/>
        <v>0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 t="s">
        <v>98</v>
      </c>
      <c r="E123" s="14" t="s">
        <v>137</v>
      </c>
      <c r="F123" s="14" t="s">
        <v>145</v>
      </c>
      <c r="G123" s="14" t="s">
        <v>54</v>
      </c>
      <c r="H123" s="35">
        <v>20</v>
      </c>
      <c r="I123" s="36" t="s">
        <v>266</v>
      </c>
      <c r="J123" s="34" t="s">
        <v>271</v>
      </c>
      <c r="K123" s="87">
        <v>2520000000</v>
      </c>
      <c r="L123" s="87">
        <v>2314176449.9699998</v>
      </c>
      <c r="M123" s="87">
        <v>982104670</v>
      </c>
      <c r="N123" s="87">
        <v>66750998.329999998</v>
      </c>
      <c r="O123" s="87">
        <v>66750998.329999998</v>
      </c>
      <c r="P123" s="67">
        <f t="shared" si="8"/>
        <v>0.38972407539682541</v>
      </c>
      <c r="Q123" s="68">
        <f t="shared" si="9"/>
        <v>2.6488491400793651E-2</v>
      </c>
      <c r="R123" s="116"/>
      <c r="S123" s="113"/>
    </row>
    <row r="124" spans="1:19" s="51" customFormat="1" thickBot="1" x14ac:dyDescent="0.3">
      <c r="A124" s="147" t="s">
        <v>23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88">
        <f>+K10+K102+K105</f>
        <v>1754560656755</v>
      </c>
      <c r="L124" s="88">
        <f>+L10+L102+L105</f>
        <v>1374278076153.77</v>
      </c>
      <c r="M124" s="88">
        <f>+M10+M102+M105</f>
        <v>1340761245256.1001</v>
      </c>
      <c r="N124" s="88">
        <f>+N10+N102+N105</f>
        <v>1289556516117.74</v>
      </c>
      <c r="O124" s="88">
        <f>+O10+O102+O105</f>
        <v>1289535645126.0701</v>
      </c>
      <c r="P124" s="69">
        <f t="shared" si="8"/>
        <v>0.76415781927755766</v>
      </c>
      <c r="Q124" s="70">
        <f t="shared" si="9"/>
        <v>0.73497402962558767</v>
      </c>
      <c r="R124" s="112"/>
      <c r="S124" s="119"/>
    </row>
    <row r="125" spans="1:19" x14ac:dyDescent="0.2">
      <c r="A125" s="52"/>
      <c r="B125" s="53"/>
      <c r="C125" s="54"/>
      <c r="D125" s="54"/>
      <c r="E125" s="54"/>
      <c r="F125" s="54"/>
      <c r="G125" s="54"/>
      <c r="H125" s="54"/>
      <c r="I125" s="54"/>
      <c r="J125" s="55"/>
      <c r="K125" s="89"/>
      <c r="L125" s="90"/>
      <c r="M125" s="91"/>
      <c r="N125" s="92"/>
      <c r="O125" s="91"/>
      <c r="Q125" s="99"/>
    </row>
    <row r="126" spans="1:19" x14ac:dyDescent="0.2">
      <c r="K126" s="93">
        <v>1754560656755</v>
      </c>
      <c r="L126" s="93">
        <v>1374278076153.77</v>
      </c>
      <c r="M126" s="93">
        <v>1340761245256.1001</v>
      </c>
      <c r="N126" s="93">
        <v>1289556516117.74</v>
      </c>
      <c r="O126" s="93">
        <v>1289535645126.0701</v>
      </c>
      <c r="Q126" s="72"/>
    </row>
    <row r="127" spans="1:19" x14ac:dyDescent="0.2">
      <c r="K127" s="93"/>
      <c r="L127" s="93"/>
      <c r="M127" s="93"/>
      <c r="N127" s="93"/>
      <c r="O127" s="93"/>
      <c r="P127" s="72"/>
      <c r="Q127" s="72"/>
    </row>
    <row r="128" spans="1:19" x14ac:dyDescent="0.2">
      <c r="K128" s="102">
        <f>K126-K124</f>
        <v>0</v>
      </c>
      <c r="L128" s="102">
        <f t="shared" ref="L128:O128" si="20">L126-L124</f>
        <v>0</v>
      </c>
      <c r="M128" s="102">
        <f>M126-M124</f>
        <v>0</v>
      </c>
      <c r="N128" s="102">
        <f t="shared" si="20"/>
        <v>0</v>
      </c>
      <c r="O128" s="102">
        <f t="shared" si="20"/>
        <v>0</v>
      </c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93"/>
      <c r="L130" s="93"/>
      <c r="M130" s="93"/>
      <c r="N130" s="93"/>
      <c r="O130" s="93"/>
    </row>
    <row r="131" spans="1:17" x14ac:dyDescent="0.2">
      <c r="K131" s="93"/>
      <c r="L131" s="93"/>
      <c r="M131" s="93"/>
      <c r="N131" s="93"/>
      <c r="O131" s="93"/>
    </row>
    <row r="132" spans="1:17" x14ac:dyDescent="0.2">
      <c r="K132" s="93"/>
      <c r="L132" s="94"/>
      <c r="M132" s="94"/>
      <c r="N132" s="94"/>
      <c r="O132" s="93"/>
    </row>
    <row r="133" spans="1:17" x14ac:dyDescent="0.2">
      <c r="K133" s="93"/>
      <c r="L133" s="94"/>
      <c r="M133" s="94"/>
      <c r="N133" s="94"/>
      <c r="O133" s="94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94"/>
      <c r="L135" s="94"/>
      <c r="M135" s="94"/>
      <c r="N135" s="94"/>
      <c r="O135" s="94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5:J105"/>
    <mergeCell ref="A124:J124"/>
    <mergeCell ref="Q6:Q9"/>
    <mergeCell ref="J7:J9"/>
    <mergeCell ref="A8:A9"/>
    <mergeCell ref="B8:B9"/>
    <mergeCell ref="C8:C9"/>
    <mergeCell ref="D8:D9"/>
    <mergeCell ref="A102:J102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2023-04-04T16:20:36Z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