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9904C873-F097-4501-98B3-BCA14CBD858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VIGENCIA ACTUAL" sheetId="4" r:id="rId1"/>
  </sheets>
  <definedNames>
    <definedName name="_xlnm._FilterDatabase" localSheetId="0" hidden="1">'VIGENCIA ACTUAL'!$A$11:$Q$128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6" i="4" l="1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121" i="4"/>
  <c r="L120" i="4"/>
  <c r="L119" i="4"/>
  <c r="O20" i="4" l="1"/>
  <c r="O117" i="4" l="1"/>
  <c r="N117" i="4"/>
  <c r="M117" i="4"/>
  <c r="L117" i="4"/>
  <c r="K117" i="4"/>
  <c r="O116" i="4"/>
  <c r="N116" i="4"/>
  <c r="M116" i="4"/>
  <c r="L116" i="4"/>
  <c r="K116" i="4"/>
  <c r="K111" i="4" l="1"/>
  <c r="L111" i="4"/>
  <c r="M111" i="4"/>
  <c r="N111" i="4"/>
  <c r="O111" i="4"/>
  <c r="K80" i="4" l="1"/>
  <c r="L80" i="4"/>
  <c r="M80" i="4"/>
  <c r="N80" i="4"/>
  <c r="O80" i="4"/>
  <c r="K52" i="4" l="1"/>
  <c r="L52" i="4"/>
  <c r="M52" i="4"/>
  <c r="N52" i="4"/>
  <c r="O52" i="4"/>
  <c r="O105" i="4" l="1"/>
  <c r="O104" i="4" s="1"/>
  <c r="N105" i="4"/>
  <c r="M105" i="4"/>
  <c r="L105" i="4"/>
  <c r="L104" i="4" s="1"/>
  <c r="K105" i="4"/>
  <c r="K104" i="4" s="1"/>
  <c r="O72" i="4"/>
  <c r="N72" i="4"/>
  <c r="M72" i="4"/>
  <c r="L72" i="4"/>
  <c r="K72" i="4"/>
  <c r="N104" i="4" l="1"/>
  <c r="M104" i="4"/>
  <c r="O85" i="4" l="1"/>
  <c r="L85" i="4"/>
  <c r="M85" i="4"/>
  <c r="N85" i="4"/>
  <c r="K85" i="4"/>
  <c r="O102" i="4" l="1"/>
  <c r="N102" i="4"/>
  <c r="M102" i="4"/>
  <c r="L102" i="4"/>
  <c r="K102" i="4"/>
  <c r="O87" i="4" l="1"/>
  <c r="N87" i="4"/>
  <c r="M87" i="4"/>
  <c r="L87" i="4"/>
  <c r="K87" i="4"/>
  <c r="K84" i="4" l="1"/>
  <c r="O37" i="4"/>
  <c r="O84" i="4" l="1"/>
  <c r="O122" i="4" l="1"/>
  <c r="N122" i="4"/>
  <c r="M122" i="4"/>
  <c r="L122" i="4"/>
  <c r="K122" i="4"/>
  <c r="O108" i="4"/>
  <c r="O107" i="4" s="1"/>
  <c r="N108" i="4"/>
  <c r="M108" i="4"/>
  <c r="K108" i="4"/>
  <c r="N84" i="4"/>
  <c r="M84" i="4"/>
  <c r="L84" i="4"/>
  <c r="O97" i="4"/>
  <c r="O96" i="4" s="1"/>
  <c r="N97" i="4"/>
  <c r="N96" i="4" s="1"/>
  <c r="M97" i="4"/>
  <c r="M96" i="4" s="1"/>
  <c r="L97" i="4"/>
  <c r="L96" i="4" s="1"/>
  <c r="K97" i="4"/>
  <c r="K96" i="4" s="1"/>
  <c r="O77" i="4"/>
  <c r="N77" i="4"/>
  <c r="M77" i="4"/>
  <c r="L77" i="4"/>
  <c r="K75" i="4"/>
  <c r="K77" i="4"/>
  <c r="N107" i="4" l="1"/>
  <c r="M107" i="4"/>
  <c r="K107" i="4"/>
  <c r="L108" i="4" s="1"/>
  <c r="L107" i="4" s="1"/>
  <c r="K71" i="4"/>
  <c r="O75" i="4"/>
  <c r="O71" i="4" s="1"/>
  <c r="N75" i="4"/>
  <c r="M75" i="4"/>
  <c r="L75" i="4"/>
  <c r="L71" i="4" s="1"/>
  <c r="O42" i="4"/>
  <c r="N42" i="4"/>
  <c r="M42" i="4"/>
  <c r="L42" i="4"/>
  <c r="K42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1" i="4" l="1"/>
  <c r="M36" i="4"/>
  <c r="N36" i="4"/>
  <c r="L36" i="4"/>
  <c r="O36" i="4"/>
  <c r="K36" i="4"/>
  <c r="M71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6" i="4" s="1"/>
  <c r="N10" i="4"/>
  <c r="N126" i="4" s="1"/>
  <c r="L10" i="4"/>
  <c r="O126" i="4"/>
  <c r="L126" i="4" l="1"/>
  <c r="L130" i="4" s="1"/>
  <c r="M130" i="4"/>
  <c r="K126" i="4"/>
  <c r="O130" i="4"/>
  <c r="N130" i="4" l="1"/>
  <c r="K130" i="4" l="1"/>
  <c r="P10" i="4"/>
  <c r="Q10" i="4"/>
</calcChain>
</file>

<file path=xl/sharedStrings.xml><?xml version="1.0" encoding="utf-8"?>
<sst xmlns="http://schemas.openxmlformats.org/spreadsheetml/2006/main" count="971" uniqueCount="276">
  <si>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</si>
  <si>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</si>
  <si>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</si>
  <si>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</si>
  <si>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</si>
  <si>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</si>
  <si>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</si>
  <si>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</si>
  <si>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</si>
  <si>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</si>
  <si>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</si>
  <si>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</si>
  <si>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</si>
  <si>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</si>
  <si>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</si>
  <si>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</si>
  <si>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</si>
  <si>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</si>
  <si>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</si>
  <si>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</si>
  <si>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</si>
  <si>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</si>
  <si>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</si>
  <si>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</si>
  <si>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</si>
  <si>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</si>
  <si>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</si>
  <si>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</si>
  <si>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</si>
  <si>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</si>
  <si>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</si>
  <si>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</si>
  <si>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</si>
  <si>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</si>
  <si>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</si>
  <si>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</si>
  <si>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</si>
  <si>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</si>
  <si>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</si>
  <si>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</si>
  <si>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</si>
  <si>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</si>
  <si>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</si>
  <si>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</si>
  <si>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</si>
  <si>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</si>
  <si>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</si>
  <si>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</si>
  <si>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</si>
  <si>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</si>
  <si>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</si>
  <si>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</si>
  <si>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</si>
  <si>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</si>
  <si>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</si>
  <si>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</si>
  <si>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</si>
  <si>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</si>
  <si>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</si>
  <si>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</si>
  <si>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</si>
  <si>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</si>
  <si>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</si>
  <si>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</si>
  <si>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</si>
  <si>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</si>
  <si>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</si>
  <si>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</si>
  <si>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</si>
  <si>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</si>
  <si>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</si>
  <si>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</si>
  <si>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</si>
  <si>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</si>
  <si>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</si>
  <si>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</si>
  <si>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</si>
  <si>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</si>
  <si>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</si>
  <si>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</si>
  <si>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</si>
  <si>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</si>
  <si>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</si>
  <si>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</si>
  <si>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</si>
  <si>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</si>
  <si>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</si>
  <si>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</si>
  <si>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</si>
  <si>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</si>
  <si>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</si>
  <si>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</si>
  <si>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</si>
  <si>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</si>
  <si>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</si>
  <si>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</si>
  <si>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</si>
  <si>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</si>
  <si>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</si>
  <si>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</si>
  <si>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</si>
  <si>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</si>
  <si>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</si>
  <si>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</si>
  <si>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</si>
  <si>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</si>
  <si>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</si>
  <si>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</si>
  <si>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</si>
  <si>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</si>
  <si>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</si>
  <si>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</si>
  <si>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</si>
  <si>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</si>
  <si>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</si>
  <si>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</si>
  <si>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</si>
  <si>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</si>
  <si>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</si>
  <si>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</si>
  <si>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</si>
  <si>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</si>
  <si>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</si>
  <si>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</si>
  <si>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</si>
  <si>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</si>
  <si>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</si>
  <si>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</si>
  <si>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</si>
  <si>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</si>
  <si>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</si>
  <si>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</si>
  <si>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</si>
  <si>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</si>
  <si>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</si>
  <si>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</si>
  <si>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</si>
  <si>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</si>
  <si>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</si>
  <si>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</si>
  <si>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</si>
  <si>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</si>
  <si>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</si>
  <si>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</si>
  <si>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</si>
  <si>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</si>
  <si>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</si>
  <si>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</si>
  <si>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</si>
  <si>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</si>
  <si>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</si>
  <si>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</si>
  <si>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</si>
  <si>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</si>
  <si>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</si>
  <si>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</si>
  <si>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</si>
  <si>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</si>
  <si>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</si>
  <si>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</si>
  <si>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</si>
  <si>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</si>
  <si>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</si>
  <si>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</si>
  <si>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</si>
  <si>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</si>
  <si>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</si>
  <si>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</si>
  <si>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</si>
  <si>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</si>
  <si>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</si>
  <si>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</si>
  <si>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</si>
  <si>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</si>
  <si>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</si>
  <si>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</si>
  <si>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</si>
  <si>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</si>
  <si>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</si>
  <si>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</si>
  <si>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</si>
  <si>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</si>
  <si>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</si>
  <si>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</si>
  <si>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</si>
  <si>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</si>
  <si>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</si>
  <si>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</si>
  <si>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</si>
  <si>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</si>
  <si>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</si>
  <si>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</si>
  <si>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</si>
  <si>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</si>
  <si>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</si>
  <si>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</si>
  <si>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</si>
  <si>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</si>
  <si>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</si>
  <si>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</si>
  <si>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</si>
  <si>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</si>
  <si>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</si>
  <si>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</si>
  <si>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</si>
  <si>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</si>
  <si>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</si>
  <si>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</si>
  <si>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</si>
  <si>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</si>
  <si>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</si>
  <si>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</si>
  <si>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</si>
  <si>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</si>
  <si>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</si>
  <si>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</si>
  <si>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</si>
  <si>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</si>
  <si>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</si>
  <si>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</si>
  <si>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</si>
  <si>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</si>
  <si>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</si>
  <si>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</si>
  <si>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</si>
  <si>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</si>
  <si>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</si>
  <si>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</si>
  <si>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</si>
  <si>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</si>
  <si>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</si>
  <si>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</si>
  <si>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</si>
  <si>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</si>
  <si>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</si>
  <si>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</si>
  <si>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</si>
  <si>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</si>
  <si>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</si>
  <si>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</si>
  <si>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</si>
  <si>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</si>
  <si>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</si>
  <si>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</si>
  <si>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</si>
  <si>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</si>
  <si>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</si>
  <si>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</si>
  <si>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</si>
  <si>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</si>
  <si>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</si>
  <si>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</si>
  <si>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</si>
  <si>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</si>
  <si>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</si>
  <si>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</si>
  <si>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</si>
  <si>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</si>
  <si>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</si>
  <si>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</si>
  <si>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</si>
  <si>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</si>
  <si>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</si>
  <si>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</si>
  <si>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</si>
  <si>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</si>
  <si>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</si>
  <si>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</si>
  <si>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</si>
  <si>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</si>
  <si>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</si>
  <si>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</si>
  <si>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JUNIO</t>
  </si>
  <si>
    <t>A-02-01-01-006-002</t>
  </si>
  <si>
    <t>PRODUCTOS DE LA PROPIEDAD INTELECTUAL</t>
  </si>
  <si>
    <t>A-05-01-02-008-005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</si>
</sst>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51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7"/>
  <sheetViews>
    <sheetView tabSelected="1" zoomScale="115" zoomScaleNormal="115" workbookViewId="0">
      <pane xSplit="10" ySplit="9" topLeftCell="K125" activePane="bottomRight" state="frozen"/>
      <selection pane="topRight" activeCell="I1" sqref="I1"/>
      <selection pane="bottomLeft" activeCell="A10" sqref="A10"/>
      <selection pane="bottomRight" activeCell="A133" sqref="A133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85546875" style="95" bestFit="1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1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2" t="s">
        <v>146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04"/>
      <c r="S1" s="104"/>
    </row>
    <row r="2" spans="1:19" s="45" customFormat="1" ht="12.75" x14ac:dyDescent="0.2">
      <c r="A2" s="145" t="s">
        <v>239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  <c r="R2" s="104"/>
      <c r="S2" s="104"/>
    </row>
    <row r="3" spans="1:19" s="45" customFormat="1" ht="12.75" x14ac:dyDescent="0.2">
      <c r="A3" s="148" t="s">
        <v>272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0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1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1" t="s">
        <v>9</v>
      </c>
      <c r="B6" s="152"/>
      <c r="C6" s="152"/>
      <c r="D6" s="152"/>
      <c r="E6" s="152"/>
      <c r="F6" s="152"/>
      <c r="G6" s="152"/>
      <c r="H6" s="152"/>
      <c r="I6" s="152"/>
      <c r="J6" s="153"/>
      <c r="K6" s="154" t="s">
        <v>10</v>
      </c>
      <c r="L6" s="154" t="s">
        <v>11</v>
      </c>
      <c r="M6" s="154" t="s">
        <v>12</v>
      </c>
      <c r="N6" s="154" t="s">
        <v>13</v>
      </c>
      <c r="O6" s="156" t="s">
        <v>14</v>
      </c>
      <c r="P6" s="158" t="s">
        <v>15</v>
      </c>
      <c r="Q6" s="166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69" t="s">
        <v>4</v>
      </c>
      <c r="K7" s="155"/>
      <c r="L7" s="155"/>
      <c r="M7" s="155"/>
      <c r="N7" s="155"/>
      <c r="O7" s="157"/>
      <c r="P7" s="159"/>
      <c r="Q7" s="167"/>
      <c r="R7" s="106"/>
      <c r="S7" s="94"/>
    </row>
    <row r="8" spans="1:19" s="46" customFormat="1" x14ac:dyDescent="0.2">
      <c r="A8" s="171"/>
      <c r="B8" s="172"/>
      <c r="C8" s="171"/>
      <c r="D8" s="173"/>
      <c r="E8" s="10"/>
      <c r="F8" s="10"/>
      <c r="G8" s="10"/>
      <c r="H8" s="11" t="s">
        <v>18</v>
      </c>
      <c r="I8" s="11"/>
      <c r="J8" s="170"/>
      <c r="K8" s="155"/>
      <c r="L8" s="155"/>
      <c r="M8" s="155"/>
      <c r="N8" s="155"/>
      <c r="O8" s="157"/>
      <c r="P8" s="159"/>
      <c r="Q8" s="167"/>
      <c r="R8" s="106"/>
      <c r="S8" s="94"/>
    </row>
    <row r="9" spans="1:19" s="46" customFormat="1" ht="15.75" thickBot="1" x14ac:dyDescent="0.25">
      <c r="A9" s="171"/>
      <c r="B9" s="172"/>
      <c r="C9" s="171"/>
      <c r="D9" s="173"/>
      <c r="E9" s="10"/>
      <c r="F9" s="10"/>
      <c r="G9" s="10"/>
      <c r="H9" s="11" t="s">
        <v>8</v>
      </c>
      <c r="I9" s="11"/>
      <c r="J9" s="170"/>
      <c r="K9" s="155"/>
      <c r="L9" s="155"/>
      <c r="M9" s="155"/>
      <c r="N9" s="155"/>
      <c r="O9" s="157"/>
      <c r="P9" s="159"/>
      <c r="Q9" s="168"/>
      <c r="R9" s="106"/>
      <c r="S9" s="94"/>
    </row>
    <row r="10" spans="1:19" s="47" customFormat="1" thickBot="1" x14ac:dyDescent="0.25">
      <c r="A10" s="160" t="s">
        <v>19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84">
        <f>K11+K36+K71+K84+K96</f>
        <v>1373885831287</v>
      </c>
      <c r="L10" s="84">
        <f>L11+L36+L71+L84+L96</f>
        <v>1342105915320.5801</v>
      </c>
      <c r="M10" s="84">
        <f>M11+M36+M71+M84+M96</f>
        <v>1325454952038.22</v>
      </c>
      <c r="N10" s="84">
        <f>N11+N36+N71+N84+N96</f>
        <v>1304449397481.1501</v>
      </c>
      <c r="O10" s="84">
        <f>O11+O36+O71+O84+O96</f>
        <v>1303710468791.1501</v>
      </c>
      <c r="P10" s="63">
        <f>+M10/K10</f>
        <v>0.96474897830235862</v>
      </c>
      <c r="Q10" s="64">
        <f>+N10/K10</f>
        <v>0.94945982247971461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35647807968</v>
      </c>
      <c r="L11" s="85">
        <f t="shared" ref="L11:O11" si="0">L12+L20+L28+L35</f>
        <v>25992655880</v>
      </c>
      <c r="M11" s="85">
        <f t="shared" si="0"/>
        <v>14903729434</v>
      </c>
      <c r="N11" s="85">
        <f t="shared" si="0"/>
        <v>14780290389</v>
      </c>
      <c r="O11" s="85">
        <f t="shared" si="0"/>
        <v>14064070146</v>
      </c>
      <c r="P11" s="65">
        <f t="shared" ref="P11:P74" si="1">+M11/K11</f>
        <v>0.41808263350662805</v>
      </c>
      <c r="Q11" s="66">
        <f t="shared" ref="Q11:Q74" si="2">+N11/K11</f>
        <v>0.41461989478477435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18037357400</v>
      </c>
      <c r="M12" s="86">
        <f t="shared" si="3"/>
        <v>9626495927</v>
      </c>
      <c r="N12" s="86">
        <f t="shared" si="3"/>
        <v>9622680703</v>
      </c>
      <c r="O12" s="86">
        <f t="shared" si="3"/>
        <v>9622680703</v>
      </c>
      <c r="P12" s="67">
        <f t="shared" si="1"/>
        <v>0.4325518501670132</v>
      </c>
      <c r="Q12" s="68">
        <f t="shared" si="2"/>
        <v>0.43238041892011753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7403950169</v>
      </c>
      <c r="N13" s="87">
        <v>7403777143</v>
      </c>
      <c r="O13" s="87">
        <v>7403777143</v>
      </c>
      <c r="P13" s="67">
        <f t="shared" si="1"/>
        <v>0.49654501592261713</v>
      </c>
      <c r="Q13" s="68">
        <f t="shared" si="2"/>
        <v>0.49653341195501011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1055933367</v>
      </c>
      <c r="N14" s="87">
        <v>1055933367</v>
      </c>
      <c r="O14" s="87">
        <v>1055933367</v>
      </c>
      <c r="P14" s="67">
        <f t="shared" si="1"/>
        <v>0.43133407761674974</v>
      </c>
      <c r="Q14" s="68">
        <f t="shared" si="2"/>
        <v>0.43133407761674974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842821032</v>
      </c>
      <c r="M15" s="87">
        <v>105597368</v>
      </c>
      <c r="N15" s="87">
        <v>104060605</v>
      </c>
      <c r="O15" s="87">
        <v>104060605</v>
      </c>
      <c r="P15" s="67">
        <f t="shared" si="1"/>
        <v>0.11862139985188132</v>
      </c>
      <c r="Q15" s="68">
        <f t="shared" si="2"/>
        <v>0.11689509756089451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436148016</v>
      </c>
      <c r="M16" s="87">
        <v>344134945</v>
      </c>
      <c r="N16" s="87">
        <v>344134945</v>
      </c>
      <c r="O16" s="87">
        <v>344134945</v>
      </c>
      <c r="P16" s="67">
        <f t="shared" si="1"/>
        <v>0.77315883316050427</v>
      </c>
      <c r="Q16" s="68">
        <f t="shared" si="2"/>
        <v>0.77315883316050427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33510715</v>
      </c>
      <c r="N17" s="87">
        <v>33510715</v>
      </c>
      <c r="O17" s="87">
        <v>33510715</v>
      </c>
      <c r="P17" s="67">
        <f t="shared" si="1"/>
        <v>0.15057526522204367</v>
      </c>
      <c r="Q17" s="68">
        <f t="shared" si="2"/>
        <v>0.15057526522204367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47044505</v>
      </c>
      <c r="N18" s="87">
        <v>44939070</v>
      </c>
      <c r="O18" s="87">
        <v>44939070</v>
      </c>
      <c r="P18" s="67">
        <f t="shared" si="1"/>
        <v>2.3487475299947626E-2</v>
      </c>
      <c r="Q18" s="68">
        <f t="shared" si="2"/>
        <v>2.2436314222619994E-2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636324858</v>
      </c>
      <c r="N19" s="87">
        <v>636324858</v>
      </c>
      <c r="O19" s="87">
        <v>636324858</v>
      </c>
      <c r="P19" s="67">
        <f t="shared" si="1"/>
        <v>0.47653804790860316</v>
      </c>
      <c r="Q19" s="68">
        <f t="shared" si="2"/>
        <v>0.47653804790860316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N20" si="4">SUM(L21:L27)</f>
        <v>6187076600</v>
      </c>
      <c r="M20" s="86">
        <f t="shared" si="4"/>
        <v>3706107942.9999995</v>
      </c>
      <c r="N20" s="86">
        <f t="shared" si="4"/>
        <v>3586484121.9999995</v>
      </c>
      <c r="O20" s="97">
        <f>SUM(O21:O27)</f>
        <v>2870263878.9999995</v>
      </c>
      <c r="P20" s="67">
        <f t="shared" si="1"/>
        <v>0.48208110706844814</v>
      </c>
      <c r="Q20" s="68">
        <f t="shared" si="2"/>
        <v>0.46652074429802198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1102931867.6800001</v>
      </c>
      <c r="N21" s="87">
        <v>990348063.67999995</v>
      </c>
      <c r="O21" s="87">
        <v>803107047.67999995</v>
      </c>
      <c r="P21" s="67">
        <f t="shared" si="1"/>
        <v>0.51238062753417613</v>
      </c>
      <c r="Q21" s="68">
        <f t="shared" si="2"/>
        <v>0.46007843024156736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711927458.65999997</v>
      </c>
      <c r="N22" s="87">
        <v>711927458.65999997</v>
      </c>
      <c r="O22" s="87">
        <v>577156103.65999997</v>
      </c>
      <c r="P22" s="67">
        <f t="shared" si="1"/>
        <v>0.46302857701632744</v>
      </c>
      <c r="Q22" s="68">
        <f t="shared" si="2"/>
        <v>0.46302857701632744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942742758</v>
      </c>
      <c r="N23" s="87">
        <v>935702741</v>
      </c>
      <c r="O23" s="87">
        <v>712980369</v>
      </c>
      <c r="P23" s="67">
        <f t="shared" si="1"/>
        <v>0.51095659679382477</v>
      </c>
      <c r="Q23" s="68">
        <f t="shared" si="2"/>
        <v>0.50714098209175917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374450814.66000003</v>
      </c>
      <c r="N24" s="87">
        <v>374450814.66000003</v>
      </c>
      <c r="O24" s="87">
        <v>306749014.66000003</v>
      </c>
      <c r="P24" s="67">
        <f t="shared" si="1"/>
        <v>0.48707610800955864</v>
      </c>
      <c r="Q24" s="68">
        <f t="shared" si="2"/>
        <v>0.48707610800955864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104572614.66</v>
      </c>
      <c r="N25" s="87">
        <v>104572614.66</v>
      </c>
      <c r="O25" s="87">
        <v>85420114.659999996</v>
      </c>
      <c r="P25" s="67">
        <f t="shared" si="1"/>
        <v>0.4534180027464555</v>
      </c>
      <c r="Q25" s="68">
        <f t="shared" si="2"/>
        <v>0.4534180027464555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281309814.66000003</v>
      </c>
      <c r="N26" s="87">
        <v>281309814.66000003</v>
      </c>
      <c r="O26" s="87">
        <v>230533014.66000003</v>
      </c>
      <c r="P26" s="67">
        <f t="shared" si="1"/>
        <v>0.36592066115250976</v>
      </c>
      <c r="Q26" s="68">
        <f t="shared" si="2"/>
        <v>0.36592066115250976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188172614.68000001</v>
      </c>
      <c r="N27" s="87">
        <v>188172614.68000001</v>
      </c>
      <c r="O27" s="87">
        <v>154318214.68000001</v>
      </c>
      <c r="P27" s="67">
        <f t="shared" si="1"/>
        <v>0.48954031452989943</v>
      </c>
      <c r="Q27" s="68">
        <f t="shared" si="2"/>
        <v>0.48954031452989943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1768221880</v>
      </c>
      <c r="M28" s="86">
        <f>SUM(M29:M34)</f>
        <v>1571125564</v>
      </c>
      <c r="N28" s="86">
        <f>SUM(N29:N34)</f>
        <v>1571125564</v>
      </c>
      <c r="O28" s="86">
        <f>SUM(O29:O34)</f>
        <v>1571125564</v>
      </c>
      <c r="P28" s="67">
        <f t="shared" si="1"/>
        <v>0.8589393979485509</v>
      </c>
      <c r="Q28" s="68">
        <f t="shared" si="2"/>
        <v>0.8589393979485509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667115700</v>
      </c>
      <c r="L29" s="87">
        <v>658512560</v>
      </c>
      <c r="M29" s="87">
        <v>586176291</v>
      </c>
      <c r="N29" s="87">
        <v>586176291</v>
      </c>
      <c r="O29" s="87">
        <v>586176291</v>
      </c>
      <c r="P29" s="67">
        <f t="shared" si="1"/>
        <v>0.87867260656584756</v>
      </c>
      <c r="Q29" s="68">
        <f t="shared" si="2"/>
        <v>0.87867260656584756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449497520</v>
      </c>
      <c r="L30" s="87">
        <v>449497520</v>
      </c>
      <c r="M30" s="87">
        <v>422330599</v>
      </c>
      <c r="N30" s="87">
        <v>422330599</v>
      </c>
      <c r="O30" s="87">
        <v>422330599</v>
      </c>
      <c r="P30" s="67">
        <f t="shared" si="1"/>
        <v>0.9395615775588706</v>
      </c>
      <c r="Q30" s="68">
        <f t="shared" si="2"/>
        <v>0.9395615775588706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74874380</v>
      </c>
      <c r="L31" s="87">
        <v>74874380</v>
      </c>
      <c r="M31" s="87">
        <v>64502425</v>
      </c>
      <c r="N31" s="87">
        <v>64502425</v>
      </c>
      <c r="O31" s="87">
        <v>64502425</v>
      </c>
      <c r="P31" s="67">
        <f t="shared" si="1"/>
        <v>0.86147524694027522</v>
      </c>
      <c r="Q31" s="68">
        <f t="shared" si="2"/>
        <v>0.86147524694027522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578492560</v>
      </c>
      <c r="L32" s="87">
        <v>526804748</v>
      </c>
      <c r="M32" s="87">
        <v>446898264</v>
      </c>
      <c r="N32" s="87">
        <v>446898264</v>
      </c>
      <c r="O32" s="87">
        <v>446898264</v>
      </c>
      <c r="P32" s="67">
        <f t="shared" si="1"/>
        <v>0.77252205974783839</v>
      </c>
      <c r="Q32" s="68">
        <f t="shared" si="2"/>
        <v>0.77252205974783839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59165840</v>
      </c>
      <c r="L34" s="87">
        <v>58532672</v>
      </c>
      <c r="M34" s="87">
        <v>51217985</v>
      </c>
      <c r="N34" s="87">
        <v>51217985</v>
      </c>
      <c r="O34" s="87">
        <v>51217985</v>
      </c>
      <c r="P34" s="67">
        <f t="shared" si="1"/>
        <v>0.86566817947653574</v>
      </c>
      <c r="Q34" s="68">
        <f t="shared" si="2"/>
        <v>0.86566817947653574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v>3875808968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14.25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K37+K42+K52</f>
        <v>10768236000</v>
      </c>
      <c r="L36" s="86">
        <f>L37+L42+L52</f>
        <v>10248715597.32</v>
      </c>
      <c r="M36" s="86">
        <f>M37+M42+M52</f>
        <v>7576802805.3999996</v>
      </c>
      <c r="N36" s="86">
        <f>N37+N42+N52</f>
        <v>2256652465.04</v>
      </c>
      <c r="O36" s="86">
        <f>O37+O42+O52</f>
        <v>2251410684.04</v>
      </c>
      <c r="P36" s="67">
        <f t="shared" si="1"/>
        <v>0.70362525537144616</v>
      </c>
      <c r="Q36" s="68">
        <f t="shared" si="2"/>
        <v>0.2095656582043707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SUM(K38:K41)</f>
        <v>90813780</v>
      </c>
      <c r="L37" s="86">
        <f>SUM(L38:L41)</f>
        <v>61500000</v>
      </c>
      <c r="M37" s="86">
        <f>SUM(M38:M41)</f>
        <v>500000</v>
      </c>
      <c r="N37" s="86">
        <f>SUM(N38:N41)</f>
        <v>500000</v>
      </c>
      <c r="O37" s="86">
        <f>SUM(O38:O41)</f>
        <v>500000</v>
      </c>
      <c r="P37" s="67">
        <f t="shared" si="1"/>
        <v>5.5057723618596212E-3</v>
      </c>
      <c r="Q37" s="68">
        <f t="shared" si="2"/>
        <v>5.5057723618596212E-3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240</v>
      </c>
      <c r="K39" s="87">
        <v>10071318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7" customFormat="1" ht="24" x14ac:dyDescent="0.2">
      <c r="A40" s="76" t="s">
        <v>25</v>
      </c>
      <c r="B40" s="77" t="s">
        <v>54</v>
      </c>
      <c r="C40" s="77" t="s">
        <v>27</v>
      </c>
      <c r="D40" s="78" t="s">
        <v>27</v>
      </c>
      <c r="E40" s="14" t="s">
        <v>58</v>
      </c>
      <c r="F40" s="15" t="s">
        <v>34</v>
      </c>
      <c r="G40" s="21"/>
      <c r="H40" s="15" t="s">
        <v>5</v>
      </c>
      <c r="I40" s="30" t="s">
        <v>153</v>
      </c>
      <c r="J40" s="17" t="s">
        <v>202</v>
      </c>
      <c r="K40" s="87">
        <v>13316094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03"/>
      <c r="S40" s="109"/>
    </row>
    <row r="41" spans="1:20" s="25" customFormat="1" ht="26.25" customHeight="1" x14ac:dyDescent="0.2">
      <c r="A41" s="12" t="s">
        <v>25</v>
      </c>
      <c r="B41" s="13" t="s">
        <v>54</v>
      </c>
      <c r="C41" s="13" t="s">
        <v>27</v>
      </c>
      <c r="D41" s="14" t="s">
        <v>27</v>
      </c>
      <c r="E41" s="81" t="s">
        <v>32</v>
      </c>
      <c r="F41" s="15" t="s">
        <v>57</v>
      </c>
      <c r="G41" s="14"/>
      <c r="H41" s="15" t="s">
        <v>5</v>
      </c>
      <c r="I41" s="30" t="s">
        <v>273</v>
      </c>
      <c r="J41" s="17" t="s">
        <v>274</v>
      </c>
      <c r="K41" s="87">
        <v>61000000</v>
      </c>
      <c r="L41" s="87">
        <v>61000000</v>
      </c>
      <c r="M41" s="87">
        <v>0</v>
      </c>
      <c r="N41" s="87" t="s">
        <v>24</v>
      </c>
      <c r="O41" s="87" t="s">
        <v>24</v>
      </c>
      <c r="P41" s="67">
        <f t="shared" si="1"/>
        <v>0</v>
      </c>
      <c r="Q41" s="68">
        <f t="shared" si="2"/>
        <v>0</v>
      </c>
      <c r="R41" s="110"/>
      <c r="S41" s="109"/>
    </row>
    <row r="42" spans="1:20" s="27" customFormat="1" ht="14.25" x14ac:dyDescent="0.2">
      <c r="A42" s="18" t="s">
        <v>25</v>
      </c>
      <c r="B42" s="73" t="s">
        <v>54</v>
      </c>
      <c r="C42" s="73" t="s">
        <v>54</v>
      </c>
      <c r="D42" s="20" t="s">
        <v>27</v>
      </c>
      <c r="E42" s="21"/>
      <c r="F42" s="21"/>
      <c r="G42" s="21"/>
      <c r="H42" s="15" t="s">
        <v>5</v>
      </c>
      <c r="I42" s="29" t="s">
        <v>199</v>
      </c>
      <c r="J42" s="23" t="s">
        <v>149</v>
      </c>
      <c r="K42" s="86">
        <f>SUM(K43:K51)</f>
        <v>199066046</v>
      </c>
      <c r="L42" s="86">
        <f>SUM(L43:L51)</f>
        <v>70801300</v>
      </c>
      <c r="M42" s="86">
        <f>SUM(M43:M51)</f>
        <v>64723930</v>
      </c>
      <c r="N42" s="86">
        <f>SUM(N43:N51)</f>
        <v>12095081.870000001</v>
      </c>
      <c r="O42" s="86">
        <f>SUM(O43:O51)</f>
        <v>12095081.870000001</v>
      </c>
      <c r="P42" s="67">
        <f t="shared" si="1"/>
        <v>0.3251379695360001</v>
      </c>
      <c r="Q42" s="68">
        <f t="shared" si="2"/>
        <v>6.0759140561821384E-2</v>
      </c>
      <c r="R42" s="103"/>
      <c r="S42" s="109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205</v>
      </c>
      <c r="J43" s="17" t="s">
        <v>204</v>
      </c>
      <c r="K43" s="87">
        <v>44425671</v>
      </c>
      <c r="L43" s="87" t="s">
        <v>24</v>
      </c>
      <c r="M43" s="87" t="s">
        <v>24</v>
      </c>
      <c r="N43" s="87" t="s">
        <v>24</v>
      </c>
      <c r="O43" s="87" t="s">
        <v>24</v>
      </c>
      <c r="P43" s="67">
        <f t="shared" si="1"/>
        <v>0</v>
      </c>
      <c r="Q43" s="68">
        <f t="shared" si="2"/>
        <v>0</v>
      </c>
      <c r="R43" s="103"/>
      <c r="S43" s="109"/>
    </row>
    <row r="44" spans="1:20" s="27" customFormat="1" ht="24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154</v>
      </c>
      <c r="J44" s="17" t="s">
        <v>155</v>
      </c>
      <c r="K44" s="87">
        <v>24130462</v>
      </c>
      <c r="L44" s="87" t="s">
        <v>24</v>
      </c>
      <c r="M44" s="87" t="s">
        <v>24</v>
      </c>
      <c r="N44" s="87" t="s">
        <v>24</v>
      </c>
      <c r="O44" s="87" t="s">
        <v>24</v>
      </c>
      <c r="P44" s="67">
        <f t="shared" si="1"/>
        <v>0</v>
      </c>
      <c r="Q44" s="68">
        <f t="shared" si="2"/>
        <v>0</v>
      </c>
      <c r="R44" s="103"/>
      <c r="S44" s="109"/>
    </row>
    <row r="45" spans="1:20" s="27" customFormat="1" ht="36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57</v>
      </c>
      <c r="G45" s="21"/>
      <c r="H45" s="15" t="s">
        <v>5</v>
      </c>
      <c r="I45" s="30" t="s">
        <v>156</v>
      </c>
      <c r="J45" s="17" t="s">
        <v>158</v>
      </c>
      <c r="K45" s="87">
        <v>67477841</v>
      </c>
      <c r="L45" s="87">
        <v>52600000</v>
      </c>
      <c r="M45" s="87">
        <v>47600000</v>
      </c>
      <c r="N45" s="87">
        <v>3186300</v>
      </c>
      <c r="O45" s="87">
        <v>3186300</v>
      </c>
      <c r="P45" s="67">
        <f t="shared" si="1"/>
        <v>0.70541676044436574</v>
      </c>
      <c r="Q45" s="68">
        <f t="shared" si="2"/>
        <v>4.7219945878232826E-2</v>
      </c>
      <c r="R45" s="103"/>
      <c r="S45" s="109"/>
    </row>
    <row r="46" spans="1:20" s="27" customFormat="1" ht="36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31</v>
      </c>
      <c r="G46" s="21"/>
      <c r="H46" s="15" t="s">
        <v>5</v>
      </c>
      <c r="I46" s="30" t="s">
        <v>157</v>
      </c>
      <c r="J46" s="17" t="s">
        <v>159</v>
      </c>
      <c r="K46" s="87">
        <v>29206823</v>
      </c>
      <c r="L46" s="87">
        <v>6652800</v>
      </c>
      <c r="M46" s="87">
        <v>6652800</v>
      </c>
      <c r="N46" s="87">
        <v>2860881.87</v>
      </c>
      <c r="O46" s="87">
        <v>2860881.87</v>
      </c>
      <c r="P46" s="67">
        <f t="shared" si="1"/>
        <v>0.22778239180618856</v>
      </c>
      <c r="Q46" s="68">
        <f t="shared" si="2"/>
        <v>9.795251849199757E-2</v>
      </c>
      <c r="R46" s="103"/>
      <c r="S46" s="109"/>
    </row>
    <row r="47" spans="1:20" s="27" customFormat="1" ht="48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59</v>
      </c>
      <c r="G47" s="21"/>
      <c r="H47" s="15" t="s">
        <v>5</v>
      </c>
      <c r="I47" s="30" t="s">
        <v>209</v>
      </c>
      <c r="J47" s="17" t="s">
        <v>206</v>
      </c>
      <c r="K47" s="87">
        <v>676626</v>
      </c>
      <c r="L47" s="87" t="s">
        <v>24</v>
      </c>
      <c r="M47" s="87" t="s">
        <v>24</v>
      </c>
      <c r="N47" s="87" t="s">
        <v>24</v>
      </c>
      <c r="O47" s="87" t="s">
        <v>24</v>
      </c>
      <c r="P47" s="67">
        <f t="shared" si="1"/>
        <v>0</v>
      </c>
      <c r="Q47" s="68">
        <f t="shared" si="2"/>
        <v>0</v>
      </c>
      <c r="R47" s="103"/>
      <c r="S47" s="109"/>
    </row>
    <row r="48" spans="1:20" s="27" customFormat="1" ht="14.25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32</v>
      </c>
      <c r="G48" s="21"/>
      <c r="H48" s="15" t="s">
        <v>5</v>
      </c>
      <c r="I48" s="30" t="s">
        <v>210</v>
      </c>
      <c r="J48" s="17" t="s">
        <v>207</v>
      </c>
      <c r="K48" s="87">
        <v>29604</v>
      </c>
      <c r="L48" s="87" t="s">
        <v>24</v>
      </c>
      <c r="M48" s="87" t="s">
        <v>24</v>
      </c>
      <c r="N48" s="87" t="s">
        <v>24</v>
      </c>
      <c r="O48" s="87" t="s">
        <v>24</v>
      </c>
      <c r="P48" s="67">
        <f t="shared" si="1"/>
        <v>0</v>
      </c>
      <c r="Q48" s="68">
        <f t="shared" si="2"/>
        <v>0</v>
      </c>
      <c r="R48" s="103"/>
      <c r="S48" s="109"/>
    </row>
    <row r="49" spans="1:20" s="27" customFormat="1" ht="24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31</v>
      </c>
      <c r="F49" s="15" t="s">
        <v>34</v>
      </c>
      <c r="G49" s="21"/>
      <c r="H49" s="15" t="s">
        <v>5</v>
      </c>
      <c r="I49" s="30" t="s">
        <v>211</v>
      </c>
      <c r="J49" s="17" t="s">
        <v>208</v>
      </c>
      <c r="K49" s="87">
        <v>7049922</v>
      </c>
      <c r="L49" s="87">
        <v>1437500</v>
      </c>
      <c r="M49" s="87">
        <v>1437500</v>
      </c>
      <c r="N49" s="87">
        <v>1437500</v>
      </c>
      <c r="O49" s="87">
        <v>1437500</v>
      </c>
      <c r="P49" s="67">
        <f t="shared" si="1"/>
        <v>0.20390296516755788</v>
      </c>
      <c r="Q49" s="68">
        <f t="shared" si="2"/>
        <v>0.20390296516755788</v>
      </c>
      <c r="R49" s="103"/>
      <c r="S49" s="109"/>
    </row>
    <row r="50" spans="1:20" s="27" customFormat="1" ht="36" x14ac:dyDescent="0.2">
      <c r="A50" s="18" t="s">
        <v>25</v>
      </c>
      <c r="B50" s="79" t="s">
        <v>54</v>
      </c>
      <c r="C50" s="79" t="s">
        <v>54</v>
      </c>
      <c r="D50" s="15" t="s">
        <v>27</v>
      </c>
      <c r="E50" s="15" t="s">
        <v>58</v>
      </c>
      <c r="F50" s="15" t="s">
        <v>57</v>
      </c>
      <c r="G50" s="21"/>
      <c r="H50" s="15" t="s">
        <v>5</v>
      </c>
      <c r="I50" s="30" t="s">
        <v>160</v>
      </c>
      <c r="J50" s="17" t="s">
        <v>162</v>
      </c>
      <c r="K50" s="87">
        <v>16961603</v>
      </c>
      <c r="L50" s="87">
        <v>3111000</v>
      </c>
      <c r="M50" s="87">
        <v>3111000</v>
      </c>
      <c r="N50" s="87">
        <v>3111000</v>
      </c>
      <c r="O50" s="87">
        <v>3111000</v>
      </c>
      <c r="P50" s="67">
        <f t="shared" si="1"/>
        <v>0.18341426809718397</v>
      </c>
      <c r="Q50" s="68">
        <f t="shared" si="2"/>
        <v>0.18341426809718397</v>
      </c>
      <c r="R50" s="103"/>
      <c r="S50" s="109"/>
    </row>
    <row r="51" spans="1:20" s="25" customFormat="1" ht="24" x14ac:dyDescent="0.2">
      <c r="A51" s="12" t="s">
        <v>25</v>
      </c>
      <c r="B51" s="13" t="s">
        <v>54</v>
      </c>
      <c r="C51" s="13" t="s">
        <v>54</v>
      </c>
      <c r="D51" s="14" t="s">
        <v>27</v>
      </c>
      <c r="E51" s="14" t="s">
        <v>58</v>
      </c>
      <c r="F51" s="14" t="s">
        <v>33</v>
      </c>
      <c r="G51" s="14"/>
      <c r="H51" s="15" t="s">
        <v>5</v>
      </c>
      <c r="I51" s="30" t="s">
        <v>161</v>
      </c>
      <c r="J51" s="17" t="s">
        <v>163</v>
      </c>
      <c r="K51" s="87">
        <v>9107494</v>
      </c>
      <c r="L51" s="87">
        <v>7000000</v>
      </c>
      <c r="M51" s="87">
        <v>5922630</v>
      </c>
      <c r="N51" s="87">
        <v>1499400</v>
      </c>
      <c r="O51" s="87">
        <v>1499400</v>
      </c>
      <c r="P51" s="67">
        <f t="shared" si="1"/>
        <v>0.65030292635932563</v>
      </c>
      <c r="Q51" s="68">
        <f t="shared" si="2"/>
        <v>0.16463365224286725</v>
      </c>
      <c r="R51" s="110"/>
      <c r="S51" s="109"/>
    </row>
    <row r="52" spans="1:20" s="25" customFormat="1" ht="14.25" x14ac:dyDescent="0.2">
      <c r="A52" s="18" t="s">
        <v>25</v>
      </c>
      <c r="B52" s="73" t="s">
        <v>54</v>
      </c>
      <c r="C52" s="73" t="s">
        <v>54</v>
      </c>
      <c r="D52" s="74" t="s">
        <v>54</v>
      </c>
      <c r="E52" s="21"/>
      <c r="F52" s="21"/>
      <c r="G52" s="21"/>
      <c r="H52" s="15" t="s">
        <v>5</v>
      </c>
      <c r="I52" s="29" t="s">
        <v>94</v>
      </c>
      <c r="J52" s="23" t="s">
        <v>95</v>
      </c>
      <c r="K52" s="86">
        <f>SUM(K53:K70)</f>
        <v>10478356174</v>
      </c>
      <c r="L52" s="86">
        <f>SUM(L53:L70)</f>
        <v>10116414297.32</v>
      </c>
      <c r="M52" s="86">
        <f>SUM(M53:M70)</f>
        <v>7511578875.3999996</v>
      </c>
      <c r="N52" s="86">
        <f>SUM(N53:N70)</f>
        <v>2244057383.1700001</v>
      </c>
      <c r="O52" s="86">
        <f>SUM(O53:O70)</f>
        <v>2238815602.1700001</v>
      </c>
      <c r="P52" s="67">
        <f t="shared" si="1"/>
        <v>0.71686615254008257</v>
      </c>
      <c r="Q52" s="68">
        <f t="shared" si="2"/>
        <v>0.21416120485942169</v>
      </c>
      <c r="R52" s="110"/>
      <c r="S52" s="109"/>
      <c r="T52" s="109"/>
    </row>
    <row r="53" spans="1:20" s="25" customFormat="1" ht="14.25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59</v>
      </c>
      <c r="F53" s="81" t="s">
        <v>58</v>
      </c>
      <c r="G53" s="14"/>
      <c r="H53" s="15" t="s">
        <v>5</v>
      </c>
      <c r="I53" s="30" t="s">
        <v>164</v>
      </c>
      <c r="J53" s="17" t="s">
        <v>165</v>
      </c>
      <c r="K53" s="87">
        <v>183341094</v>
      </c>
      <c r="L53" s="98">
        <v>148710356</v>
      </c>
      <c r="M53" s="98">
        <v>128781614</v>
      </c>
      <c r="N53" s="98">
        <v>24270390.370000001</v>
      </c>
      <c r="O53" s="98">
        <v>24270390.370000001</v>
      </c>
      <c r="P53" s="67">
        <f t="shared" si="1"/>
        <v>0.70241543338887247</v>
      </c>
      <c r="Q53" s="68">
        <f t="shared" si="2"/>
        <v>0.13237834377709123</v>
      </c>
      <c r="R53" s="110"/>
      <c r="S53" s="109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31</v>
      </c>
      <c r="G54" s="14"/>
      <c r="H54" s="15" t="s">
        <v>5</v>
      </c>
      <c r="I54" s="30" t="s">
        <v>166</v>
      </c>
      <c r="J54" s="17" t="s">
        <v>170</v>
      </c>
      <c r="K54" s="87">
        <v>181849473</v>
      </c>
      <c r="L54" s="87">
        <v>162475800</v>
      </c>
      <c r="M54" s="87">
        <v>97244600</v>
      </c>
      <c r="N54" s="87">
        <v>61568252.219999999</v>
      </c>
      <c r="O54" s="87">
        <v>61568252.219999999</v>
      </c>
      <c r="P54" s="67">
        <f t="shared" si="1"/>
        <v>0.53475326816041968</v>
      </c>
      <c r="Q54" s="68">
        <f t="shared" si="2"/>
        <v>0.33856711930091765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58</v>
      </c>
      <c r="G55" s="14"/>
      <c r="H55" s="15" t="s">
        <v>5</v>
      </c>
      <c r="I55" s="30" t="s">
        <v>167</v>
      </c>
      <c r="J55" s="17" t="s">
        <v>171</v>
      </c>
      <c r="K55" s="87">
        <v>95258130</v>
      </c>
      <c r="L55" s="87">
        <v>88084259</v>
      </c>
      <c r="M55" s="87">
        <v>10596915</v>
      </c>
      <c r="N55" s="87">
        <v>10019315</v>
      </c>
      <c r="O55" s="87">
        <v>10019315</v>
      </c>
      <c r="P55" s="67">
        <f t="shared" si="1"/>
        <v>0.11124420561268629</v>
      </c>
      <c r="Q55" s="68">
        <f t="shared" si="2"/>
        <v>0.10518068116600651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81" t="s">
        <v>59</v>
      </c>
      <c r="G56" s="14"/>
      <c r="H56" s="15" t="s">
        <v>5</v>
      </c>
      <c r="I56" s="30" t="s">
        <v>241</v>
      </c>
      <c r="J56" s="17" t="s">
        <v>242</v>
      </c>
      <c r="K56" s="87" t="s">
        <v>24</v>
      </c>
      <c r="L56" s="87" t="s">
        <v>24</v>
      </c>
      <c r="M56" s="87" t="s">
        <v>24</v>
      </c>
      <c r="N56" s="87" t="s">
        <v>24</v>
      </c>
      <c r="O56" s="87" t="s">
        <v>24</v>
      </c>
      <c r="P56" s="67">
        <v>0</v>
      </c>
      <c r="Q56" s="68">
        <v>0</v>
      </c>
      <c r="R56" s="110"/>
      <c r="S56" s="109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168</v>
      </c>
      <c r="J57" s="17" t="s">
        <v>172</v>
      </c>
      <c r="K57" s="87">
        <v>62370856</v>
      </c>
      <c r="L57" s="87">
        <v>62032000</v>
      </c>
      <c r="M57" s="87">
        <v>12972000</v>
      </c>
      <c r="N57" s="87">
        <v>300000</v>
      </c>
      <c r="O57" s="87">
        <v>300000</v>
      </c>
      <c r="P57" s="67">
        <f t="shared" si="1"/>
        <v>0.2079817535292445</v>
      </c>
      <c r="Q57" s="68">
        <f t="shared" si="2"/>
        <v>4.8099387957734616E-3</v>
      </c>
      <c r="R57" s="110"/>
      <c r="S57" s="109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169</v>
      </c>
      <c r="J58" s="17" t="s">
        <v>173</v>
      </c>
      <c r="K58" s="87">
        <v>422995373</v>
      </c>
      <c r="L58" s="87">
        <v>422995373</v>
      </c>
      <c r="M58" s="87">
        <v>422995373</v>
      </c>
      <c r="N58" s="87">
        <v>236218000</v>
      </c>
      <c r="O58" s="87">
        <v>236218000</v>
      </c>
      <c r="P58" s="67">
        <f t="shared" si="1"/>
        <v>1</v>
      </c>
      <c r="Q58" s="68">
        <f t="shared" si="2"/>
        <v>0.55844109670674813</v>
      </c>
      <c r="R58" s="110"/>
      <c r="S58" s="109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174</v>
      </c>
      <c r="J59" s="17" t="s">
        <v>176</v>
      </c>
      <c r="K59" s="87">
        <v>947852397</v>
      </c>
      <c r="L59" s="87">
        <v>947143647</v>
      </c>
      <c r="M59" s="87">
        <v>924396775</v>
      </c>
      <c r="N59" s="87">
        <v>469300</v>
      </c>
      <c r="O59" s="87">
        <v>432700</v>
      </c>
      <c r="P59" s="67">
        <f t="shared" si="1"/>
        <v>0.97525392975294656</v>
      </c>
      <c r="Q59" s="68">
        <f t="shared" si="2"/>
        <v>4.9511928385195607E-4</v>
      </c>
      <c r="R59" s="110"/>
      <c r="S59" s="109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175</v>
      </c>
      <c r="J60" s="17" t="s">
        <v>177</v>
      </c>
      <c r="K60" s="87">
        <v>543851194</v>
      </c>
      <c r="L60" s="87">
        <v>543851194</v>
      </c>
      <c r="M60" s="87">
        <v>543851194</v>
      </c>
      <c r="N60" s="87">
        <v>250803427</v>
      </c>
      <c r="O60" s="87">
        <v>250803427</v>
      </c>
      <c r="P60" s="67">
        <f t="shared" si="1"/>
        <v>1</v>
      </c>
      <c r="Q60" s="68">
        <f t="shared" si="2"/>
        <v>0.46116185781509933</v>
      </c>
      <c r="R60" s="110"/>
      <c r="S60" s="109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178</v>
      </c>
      <c r="J61" s="17" t="s">
        <v>183</v>
      </c>
      <c r="K61" s="87">
        <v>2387201056</v>
      </c>
      <c r="L61" s="87">
        <v>2275116955.3299999</v>
      </c>
      <c r="M61" s="87">
        <v>2120391060.3299999</v>
      </c>
      <c r="N61" s="87">
        <v>728497613.51999998</v>
      </c>
      <c r="O61" s="87">
        <v>723292432.51999998</v>
      </c>
      <c r="P61" s="67">
        <f t="shared" si="1"/>
        <v>0.88823312766245688</v>
      </c>
      <c r="Q61" s="68">
        <f t="shared" si="2"/>
        <v>0.30516810123260935</v>
      </c>
      <c r="R61" s="110"/>
      <c r="S61" s="109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179</v>
      </c>
      <c r="J62" s="17" t="s">
        <v>184</v>
      </c>
      <c r="K62" s="87">
        <v>1619929891</v>
      </c>
      <c r="L62" s="87">
        <v>1596173977.99</v>
      </c>
      <c r="M62" s="87">
        <v>1080551825.99</v>
      </c>
      <c r="N62" s="87">
        <v>345078313.50999999</v>
      </c>
      <c r="O62" s="87">
        <v>345078313.50999999</v>
      </c>
      <c r="P62" s="67">
        <f t="shared" si="1"/>
        <v>0.66703616742509997</v>
      </c>
      <c r="Q62" s="68">
        <f t="shared" si="2"/>
        <v>0.21302052355918902</v>
      </c>
      <c r="R62" s="110"/>
      <c r="S62" s="109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180</v>
      </c>
      <c r="J63" s="17" t="s">
        <v>185</v>
      </c>
      <c r="K63" s="87">
        <v>1313770621</v>
      </c>
      <c r="L63" s="87">
        <v>1313192000</v>
      </c>
      <c r="M63" s="87">
        <v>500187000</v>
      </c>
      <c r="N63" s="87">
        <v>122864142.93000001</v>
      </c>
      <c r="O63" s="87">
        <v>122864142.93000001</v>
      </c>
      <c r="P63" s="67">
        <f t="shared" si="1"/>
        <v>0.38072627900544292</v>
      </c>
      <c r="Q63" s="68">
        <f t="shared" si="2"/>
        <v>9.3520239352345824E-2</v>
      </c>
      <c r="R63" s="110"/>
      <c r="S63" s="109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181</v>
      </c>
      <c r="J64" s="17" t="s">
        <v>186</v>
      </c>
      <c r="K64" s="87">
        <v>1039874027</v>
      </c>
      <c r="L64" s="87">
        <v>990198502</v>
      </c>
      <c r="M64" s="87">
        <v>869063577</v>
      </c>
      <c r="N64" s="87">
        <v>281973793.80000001</v>
      </c>
      <c r="O64" s="87">
        <v>281973793.80000001</v>
      </c>
      <c r="P64" s="67">
        <f t="shared" si="1"/>
        <v>0.83573928613951232</v>
      </c>
      <c r="Q64" s="68">
        <f t="shared" si="2"/>
        <v>0.27116149310266408</v>
      </c>
      <c r="R64" s="110"/>
      <c r="S64" s="109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182</v>
      </c>
      <c r="J65" s="17" t="s">
        <v>187</v>
      </c>
      <c r="K65" s="87">
        <v>121584965</v>
      </c>
      <c r="L65" s="87">
        <v>118423850</v>
      </c>
      <c r="M65" s="87">
        <v>118423850</v>
      </c>
      <c r="N65" s="87">
        <v>7159359.7400000002</v>
      </c>
      <c r="O65" s="87">
        <v>7159359.7400000002</v>
      </c>
      <c r="P65" s="67">
        <f t="shared" si="1"/>
        <v>0.97400077386213002</v>
      </c>
      <c r="Q65" s="68">
        <f t="shared" si="2"/>
        <v>5.8883594200977073E-2</v>
      </c>
      <c r="R65" s="110"/>
      <c r="S65" s="109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188</v>
      </c>
      <c r="J66" s="17" t="s">
        <v>190</v>
      </c>
      <c r="K66" s="87">
        <v>549342316</v>
      </c>
      <c r="L66" s="87">
        <v>549342316</v>
      </c>
      <c r="M66" s="87" t="s">
        <v>24</v>
      </c>
      <c r="N66" s="87" t="s">
        <v>24</v>
      </c>
      <c r="O66" s="87" t="s">
        <v>24</v>
      </c>
      <c r="P66" s="67">
        <f t="shared" si="1"/>
        <v>0</v>
      </c>
      <c r="Q66" s="68">
        <f t="shared" si="2"/>
        <v>0</v>
      </c>
      <c r="R66" s="110"/>
      <c r="S66" s="109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212</v>
      </c>
      <c r="J67" s="17" t="s">
        <v>213</v>
      </c>
      <c r="K67" s="87">
        <v>95038893</v>
      </c>
      <c r="L67" s="87">
        <v>4959243</v>
      </c>
      <c r="M67" s="87">
        <v>4959243</v>
      </c>
      <c r="N67" s="87" t="s">
        <v>24</v>
      </c>
      <c r="O67" s="87" t="s">
        <v>24</v>
      </c>
      <c r="P67" s="67">
        <f t="shared" si="1"/>
        <v>5.2181194913539238E-2</v>
      </c>
      <c r="Q67" s="68">
        <f t="shared" si="2"/>
        <v>0</v>
      </c>
      <c r="R67" s="110"/>
      <c r="S67" s="109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189</v>
      </c>
      <c r="J68" s="17" t="s">
        <v>191</v>
      </c>
      <c r="K68" s="87">
        <v>38271009</v>
      </c>
      <c r="L68" s="87">
        <v>18000000</v>
      </c>
      <c r="M68" s="87">
        <v>18000000</v>
      </c>
      <c r="N68" s="87">
        <v>5393508</v>
      </c>
      <c r="O68" s="87">
        <v>5393508</v>
      </c>
      <c r="P68" s="67">
        <f t="shared" si="1"/>
        <v>0.47032990428864835</v>
      </c>
      <c r="Q68" s="68">
        <f t="shared" si="2"/>
        <v>0.14092933896778106</v>
      </c>
      <c r="R68" s="110"/>
      <c r="S68" s="109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200</v>
      </c>
      <c r="J69" s="17" t="s">
        <v>201</v>
      </c>
      <c r="K69" s="87">
        <v>487605455</v>
      </c>
      <c r="L69" s="87">
        <v>487605455</v>
      </c>
      <c r="M69" s="87">
        <v>487605455</v>
      </c>
      <c r="N69" s="87" t="s">
        <v>24</v>
      </c>
      <c r="O69" s="87" t="s">
        <v>24</v>
      </c>
      <c r="P69" s="67">
        <f t="shared" si="1"/>
        <v>1</v>
      </c>
      <c r="Q69" s="68">
        <f t="shared" si="2"/>
        <v>0</v>
      </c>
      <c r="R69" s="110"/>
      <c r="S69" s="109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87">
        <v>388219424</v>
      </c>
      <c r="L70" s="87">
        <v>388109369</v>
      </c>
      <c r="M70" s="87">
        <v>171558393.08000001</v>
      </c>
      <c r="N70" s="87">
        <v>169441967.08000001</v>
      </c>
      <c r="O70" s="87">
        <v>169441967.08000001</v>
      </c>
      <c r="P70" s="67">
        <f t="shared" si="1"/>
        <v>0.44191089490669072</v>
      </c>
      <c r="Q70" s="68">
        <f t="shared" si="2"/>
        <v>0.43645927175452204</v>
      </c>
      <c r="R70" s="110"/>
      <c r="S70" s="109"/>
    </row>
    <row r="71" spans="1:19" s="27" customFormat="1" ht="14.25" x14ac:dyDescent="0.2">
      <c r="A71" s="18" t="s">
        <v>25</v>
      </c>
      <c r="B71" s="73" t="s">
        <v>71</v>
      </c>
      <c r="C71" s="19"/>
      <c r="D71" s="21"/>
      <c r="E71" s="21"/>
      <c r="F71" s="21"/>
      <c r="G71" s="21"/>
      <c r="H71" s="20">
        <v>20</v>
      </c>
      <c r="I71" s="29" t="s">
        <v>147</v>
      </c>
      <c r="J71" s="23" t="s">
        <v>7</v>
      </c>
      <c r="K71" s="86">
        <f>K72+K74+K75+K77+K80</f>
        <v>1284335805287</v>
      </c>
      <c r="L71" s="86">
        <f t="shared" ref="L71:O71" si="5">L72+L74+L75+L77+L80</f>
        <v>1280769604489</v>
      </c>
      <c r="M71" s="86">
        <f t="shared" si="5"/>
        <v>1280733261516</v>
      </c>
      <c r="N71" s="86">
        <f t="shared" si="5"/>
        <v>1280733261516</v>
      </c>
      <c r="O71" s="86">
        <f t="shared" si="5"/>
        <v>1280733261516</v>
      </c>
      <c r="P71" s="67">
        <f t="shared" si="1"/>
        <v>0.99719501414180778</v>
      </c>
      <c r="Q71" s="68">
        <f t="shared" si="2"/>
        <v>0.99719501414180778</v>
      </c>
      <c r="R71" s="103"/>
      <c r="S71" s="109"/>
    </row>
    <row r="72" spans="1:19" s="27" customFormat="1" ht="14.25" x14ac:dyDescent="0.2">
      <c r="A72" s="18" t="s">
        <v>25</v>
      </c>
      <c r="B72" s="73" t="s">
        <v>71</v>
      </c>
      <c r="C72" s="73" t="s">
        <v>71</v>
      </c>
      <c r="D72" s="73" t="s">
        <v>27</v>
      </c>
      <c r="E72" s="21"/>
      <c r="F72" s="21"/>
      <c r="G72" s="21"/>
      <c r="H72" s="20">
        <v>20</v>
      </c>
      <c r="I72" s="29" t="s">
        <v>220</v>
      </c>
      <c r="J72" s="23" t="s">
        <v>218</v>
      </c>
      <c r="K72" s="86">
        <f>K73</f>
        <v>10373000000</v>
      </c>
      <c r="L72" s="86">
        <f t="shared" ref="L72:O72" si="6">L73</f>
        <v>10373000000</v>
      </c>
      <c r="M72" s="86">
        <f t="shared" si="6"/>
        <v>10373000000</v>
      </c>
      <c r="N72" s="86">
        <f t="shared" si="6"/>
        <v>10373000000</v>
      </c>
      <c r="O72" s="86">
        <f t="shared" si="6"/>
        <v>10373000000</v>
      </c>
      <c r="P72" s="67">
        <f t="shared" si="1"/>
        <v>1</v>
      </c>
      <c r="Q72" s="68">
        <f t="shared" si="2"/>
        <v>1</v>
      </c>
      <c r="R72" s="103"/>
      <c r="S72" s="109"/>
    </row>
    <row r="73" spans="1:19" s="27" customFormat="1" ht="24" x14ac:dyDescent="0.2">
      <c r="A73" s="12" t="s">
        <v>25</v>
      </c>
      <c r="B73" s="79" t="s">
        <v>71</v>
      </c>
      <c r="C73" s="79" t="s">
        <v>71</v>
      </c>
      <c r="D73" s="79" t="s">
        <v>27</v>
      </c>
      <c r="E73" s="80" t="s">
        <v>54</v>
      </c>
      <c r="F73" s="15"/>
      <c r="G73" s="15"/>
      <c r="H73" s="14">
        <v>20</v>
      </c>
      <c r="I73" s="30" t="s">
        <v>221</v>
      </c>
      <c r="J73" s="17" t="s">
        <v>219</v>
      </c>
      <c r="K73" s="87">
        <v>10373000000</v>
      </c>
      <c r="L73" s="87">
        <v>10373000000</v>
      </c>
      <c r="M73" s="87">
        <v>10373000000</v>
      </c>
      <c r="N73" s="87">
        <v>10373000000</v>
      </c>
      <c r="O73" s="87">
        <v>10373000000</v>
      </c>
      <c r="P73" s="67">
        <f t="shared" si="1"/>
        <v>1</v>
      </c>
      <c r="Q73" s="68">
        <f t="shared" si="2"/>
        <v>1</v>
      </c>
      <c r="R73" s="103"/>
      <c r="S73" s="109"/>
    </row>
    <row r="74" spans="1:19" s="27" customFormat="1" ht="36" x14ac:dyDescent="0.2">
      <c r="A74" s="18" t="s">
        <v>25</v>
      </c>
      <c r="B74" s="73" t="s">
        <v>71</v>
      </c>
      <c r="C74" s="73" t="s">
        <v>71</v>
      </c>
      <c r="D74" s="73" t="s">
        <v>27</v>
      </c>
      <c r="E74" s="21" t="s">
        <v>230</v>
      </c>
      <c r="F74" s="21"/>
      <c r="G74" s="21"/>
      <c r="H74" s="20">
        <v>20</v>
      </c>
      <c r="I74" s="29" t="s">
        <v>232</v>
      </c>
      <c r="J74" s="23" t="s">
        <v>231</v>
      </c>
      <c r="K74" s="86">
        <v>720000000</v>
      </c>
      <c r="L74" s="86">
        <v>0</v>
      </c>
      <c r="M74" s="86">
        <v>0</v>
      </c>
      <c r="N74" s="86">
        <v>0</v>
      </c>
      <c r="O74" s="86">
        <v>0</v>
      </c>
      <c r="P74" s="67">
        <f t="shared" si="1"/>
        <v>0</v>
      </c>
      <c r="Q74" s="68">
        <f t="shared" si="2"/>
        <v>0</v>
      </c>
      <c r="R74" s="103"/>
      <c r="S74" s="109"/>
    </row>
    <row r="75" spans="1:19" s="27" customFormat="1" ht="24" x14ac:dyDescent="0.2">
      <c r="A75" s="18" t="s">
        <v>25</v>
      </c>
      <c r="B75" s="73" t="s">
        <v>71</v>
      </c>
      <c r="C75" s="73" t="s">
        <v>71</v>
      </c>
      <c r="D75" s="74" t="s">
        <v>87</v>
      </c>
      <c r="E75" s="21"/>
      <c r="F75" s="21"/>
      <c r="G75" s="21"/>
      <c r="H75" s="20">
        <v>21</v>
      </c>
      <c r="I75" s="29" t="s">
        <v>99</v>
      </c>
      <c r="J75" s="23" t="s">
        <v>100</v>
      </c>
      <c r="K75" s="86">
        <f>SUM(K76)</f>
        <v>1270301171287</v>
      </c>
      <c r="L75" s="86">
        <f t="shared" ref="L75:O75" si="7">SUM(L76)</f>
        <v>1270301171287</v>
      </c>
      <c r="M75" s="86">
        <f t="shared" si="7"/>
        <v>1270301171287</v>
      </c>
      <c r="N75" s="86">
        <f t="shared" si="7"/>
        <v>1270301171287</v>
      </c>
      <c r="O75" s="86">
        <f t="shared" si="7"/>
        <v>1270301171287</v>
      </c>
      <c r="P75" s="67">
        <f t="shared" ref="P75:P126" si="8">+M75/K75</f>
        <v>1</v>
      </c>
      <c r="Q75" s="68">
        <f t="shared" ref="Q75:Q126" si="9">+N75/K75</f>
        <v>1</v>
      </c>
      <c r="R75" s="103"/>
      <c r="S75" s="109"/>
    </row>
    <row r="76" spans="1:19" s="27" customFormat="1" ht="36" x14ac:dyDescent="0.2">
      <c r="A76" s="12" t="s">
        <v>25</v>
      </c>
      <c r="B76" s="79" t="s">
        <v>71</v>
      </c>
      <c r="C76" s="79" t="s">
        <v>71</v>
      </c>
      <c r="D76" s="80" t="s">
        <v>87</v>
      </c>
      <c r="E76" s="15" t="s">
        <v>101</v>
      </c>
      <c r="F76" s="21"/>
      <c r="G76" s="21"/>
      <c r="H76" s="31">
        <v>21</v>
      </c>
      <c r="I76" s="30" t="s">
        <v>102</v>
      </c>
      <c r="J76" s="17" t="s">
        <v>103</v>
      </c>
      <c r="K76" s="87">
        <v>1270301171287</v>
      </c>
      <c r="L76" s="87">
        <v>1270301171287</v>
      </c>
      <c r="M76" s="87">
        <v>1270301171287</v>
      </c>
      <c r="N76" s="87">
        <v>1270301171287</v>
      </c>
      <c r="O76" s="87">
        <v>1270301171287</v>
      </c>
      <c r="P76" s="67">
        <f t="shared" si="8"/>
        <v>1</v>
      </c>
      <c r="Q76" s="68">
        <f t="shared" si="9"/>
        <v>1</v>
      </c>
      <c r="R76" s="103"/>
      <c r="S76" s="109"/>
    </row>
    <row r="77" spans="1:19" s="27" customFormat="1" ht="36" x14ac:dyDescent="0.2">
      <c r="A77" s="18" t="s">
        <v>25</v>
      </c>
      <c r="B77" s="73" t="s">
        <v>71</v>
      </c>
      <c r="C77" s="73" t="s">
        <v>87</v>
      </c>
      <c r="D77" s="74" t="s">
        <v>54</v>
      </c>
      <c r="E77" s="21" t="s">
        <v>104</v>
      </c>
      <c r="F77" s="21"/>
      <c r="G77" s="21"/>
      <c r="H77" s="20">
        <v>20</v>
      </c>
      <c r="I77" s="29" t="s">
        <v>105</v>
      </c>
      <c r="J77" s="23" t="s">
        <v>106</v>
      </c>
      <c r="K77" s="86">
        <f>SUM(K78:K79)</f>
        <v>103000000</v>
      </c>
      <c r="L77" s="86">
        <f t="shared" ref="L77:O77" si="10">SUM(L78:L79)</f>
        <v>93412202</v>
      </c>
      <c r="M77" s="86">
        <f t="shared" si="10"/>
        <v>59090229</v>
      </c>
      <c r="N77" s="86">
        <f t="shared" si="10"/>
        <v>59090229</v>
      </c>
      <c r="O77" s="86">
        <f t="shared" si="10"/>
        <v>59090229</v>
      </c>
      <c r="P77" s="67">
        <f t="shared" si="8"/>
        <v>0.5736915436893204</v>
      </c>
      <c r="Q77" s="68">
        <f t="shared" si="9"/>
        <v>0.5736915436893204</v>
      </c>
      <c r="R77" s="103"/>
      <c r="S77" s="109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28</v>
      </c>
      <c r="G78" s="14"/>
      <c r="H78" s="31">
        <v>20</v>
      </c>
      <c r="I78" s="30" t="s">
        <v>108</v>
      </c>
      <c r="J78" s="34" t="s">
        <v>110</v>
      </c>
      <c r="K78" s="98">
        <v>103000000</v>
      </c>
      <c r="L78" s="87">
        <v>93412202</v>
      </c>
      <c r="M78" s="87">
        <v>59090229</v>
      </c>
      <c r="N78" s="87">
        <v>59090229</v>
      </c>
      <c r="O78" s="87">
        <v>59090229</v>
      </c>
      <c r="P78" s="67">
        <f t="shared" si="8"/>
        <v>0.5736915436893204</v>
      </c>
      <c r="Q78" s="68">
        <f t="shared" si="9"/>
        <v>0.5736915436893204</v>
      </c>
      <c r="R78" s="103"/>
      <c r="S78" s="109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14" t="s">
        <v>54</v>
      </c>
      <c r="E79" s="14" t="s">
        <v>107</v>
      </c>
      <c r="F79" s="14" t="s">
        <v>57</v>
      </c>
      <c r="G79" s="14"/>
      <c r="H79" s="31">
        <v>20</v>
      </c>
      <c r="I79" s="30" t="s">
        <v>109</v>
      </c>
      <c r="J79" s="34" t="s">
        <v>111</v>
      </c>
      <c r="K79" s="87" t="s">
        <v>24</v>
      </c>
      <c r="L79" s="87" t="s">
        <v>24</v>
      </c>
      <c r="M79" s="87" t="s">
        <v>24</v>
      </c>
      <c r="N79" s="87" t="s">
        <v>24</v>
      </c>
      <c r="O79" s="87" t="s">
        <v>24</v>
      </c>
      <c r="P79" s="67">
        <v>0</v>
      </c>
      <c r="Q79" s="68">
        <v>0</v>
      </c>
      <c r="R79" s="103"/>
      <c r="S79" s="109"/>
    </row>
    <row r="80" spans="1:19" s="25" customFormat="1" ht="14.25" x14ac:dyDescent="0.2">
      <c r="A80" s="37" t="s">
        <v>25</v>
      </c>
      <c r="B80" s="75" t="s">
        <v>71</v>
      </c>
      <c r="C80" s="20">
        <v>10</v>
      </c>
      <c r="D80" s="75"/>
      <c r="E80" s="20" t="s">
        <v>0</v>
      </c>
      <c r="F80" s="20"/>
      <c r="G80" s="20"/>
      <c r="H80" s="20">
        <v>20</v>
      </c>
      <c r="I80" s="29" t="s">
        <v>227</v>
      </c>
      <c r="J80" s="32" t="s">
        <v>228</v>
      </c>
      <c r="K80" s="86">
        <f>SUM(K81:K83)</f>
        <v>2838634000</v>
      </c>
      <c r="L80" s="86">
        <f t="shared" ref="L80:O80" si="11">SUM(L81:L83)</f>
        <v>2021000</v>
      </c>
      <c r="M80" s="86">
        <f t="shared" si="11"/>
        <v>0</v>
      </c>
      <c r="N80" s="86">
        <f t="shared" si="11"/>
        <v>0</v>
      </c>
      <c r="O80" s="86">
        <f t="shared" si="11"/>
        <v>0</v>
      </c>
      <c r="P80" s="67">
        <f t="shared" si="8"/>
        <v>0</v>
      </c>
      <c r="Q80" s="68">
        <f t="shared" si="9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28</v>
      </c>
      <c r="E81" s="20"/>
      <c r="F81" s="20"/>
      <c r="G81" s="20"/>
      <c r="H81" s="20">
        <v>20</v>
      </c>
      <c r="I81" s="30" t="s">
        <v>236</v>
      </c>
      <c r="J81" s="34" t="s">
        <v>233</v>
      </c>
      <c r="K81" s="87">
        <v>1135474000</v>
      </c>
      <c r="L81" s="87">
        <v>1242000</v>
      </c>
      <c r="M81" s="87" t="s">
        <v>24</v>
      </c>
      <c r="N81" s="87" t="s">
        <v>24</v>
      </c>
      <c r="O81" s="87" t="s">
        <v>24</v>
      </c>
      <c r="P81" s="100">
        <f t="shared" si="8"/>
        <v>0</v>
      </c>
      <c r="Q81" s="101">
        <f t="shared" si="9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57</v>
      </c>
      <c r="E82" s="20"/>
      <c r="F82" s="20"/>
      <c r="G82" s="20"/>
      <c r="H82" s="20">
        <v>20</v>
      </c>
      <c r="I82" s="30" t="s">
        <v>237</v>
      </c>
      <c r="J82" s="34" t="s">
        <v>234</v>
      </c>
      <c r="K82" s="87">
        <v>567720000</v>
      </c>
      <c r="L82" s="87">
        <v>493000</v>
      </c>
      <c r="M82" s="87" t="s">
        <v>24</v>
      </c>
      <c r="N82" s="87" t="s">
        <v>24</v>
      </c>
      <c r="O82" s="87" t="s">
        <v>24</v>
      </c>
      <c r="P82" s="100">
        <f t="shared" si="8"/>
        <v>0</v>
      </c>
      <c r="Q82" s="101">
        <f t="shared" si="9"/>
        <v>0</v>
      </c>
      <c r="R82" s="110"/>
      <c r="S82" s="111"/>
    </row>
    <row r="83" spans="1:19" s="25" customFormat="1" ht="14.25" x14ac:dyDescent="0.2">
      <c r="A83" s="33" t="s">
        <v>25</v>
      </c>
      <c r="B83" s="81" t="s">
        <v>71</v>
      </c>
      <c r="C83" s="14">
        <v>10</v>
      </c>
      <c r="D83" s="81" t="s">
        <v>31</v>
      </c>
      <c r="E83" s="20"/>
      <c r="F83" s="20"/>
      <c r="G83" s="20"/>
      <c r="H83" s="20">
        <v>20</v>
      </c>
      <c r="I83" s="30" t="s">
        <v>238</v>
      </c>
      <c r="J83" s="34" t="s">
        <v>235</v>
      </c>
      <c r="K83" s="87">
        <v>1135440000</v>
      </c>
      <c r="L83" s="87">
        <v>286000</v>
      </c>
      <c r="M83" s="87" t="s">
        <v>24</v>
      </c>
      <c r="N83" s="87" t="s">
        <v>24</v>
      </c>
      <c r="O83" s="87" t="s">
        <v>24</v>
      </c>
      <c r="P83" s="100">
        <f t="shared" si="8"/>
        <v>0</v>
      </c>
      <c r="Q83" s="101">
        <f t="shared" si="9"/>
        <v>0</v>
      </c>
      <c r="R83" s="110"/>
      <c r="S83" s="111"/>
    </row>
    <row r="84" spans="1:19" s="27" customFormat="1" ht="24" x14ac:dyDescent="0.2">
      <c r="A84" s="18" t="s">
        <v>25</v>
      </c>
      <c r="B84" s="19">
        <v>5</v>
      </c>
      <c r="C84" s="19"/>
      <c r="D84" s="20"/>
      <c r="E84" s="20"/>
      <c r="F84" s="20"/>
      <c r="G84" s="20"/>
      <c r="H84" s="31">
        <v>20</v>
      </c>
      <c r="I84" s="40" t="s">
        <v>20</v>
      </c>
      <c r="J84" s="32" t="s">
        <v>21</v>
      </c>
      <c r="K84" s="86">
        <f>+K87+K85</f>
        <v>39434741032</v>
      </c>
      <c r="L84" s="86">
        <f>+L87+L85</f>
        <v>24789957354.259998</v>
      </c>
      <c r="M84" s="86">
        <f>+M87+M85</f>
        <v>21938176282.82</v>
      </c>
      <c r="N84" s="86">
        <f>+N87+N85</f>
        <v>6414508351.1099997</v>
      </c>
      <c r="O84" s="86">
        <f>+O87+O85</f>
        <v>6397041685.1099997</v>
      </c>
      <c r="P84" s="67">
        <f t="shared" si="8"/>
        <v>0.55631597187408655</v>
      </c>
      <c r="Q84" s="68">
        <f t="shared" si="9"/>
        <v>0.1626613534980447</v>
      </c>
      <c r="R84" s="103"/>
      <c r="S84" s="109"/>
    </row>
    <row r="85" spans="1:19" s="27" customFormat="1" ht="14.25" x14ac:dyDescent="0.2">
      <c r="A85" s="37" t="s">
        <v>25</v>
      </c>
      <c r="B85" s="75" t="s">
        <v>112</v>
      </c>
      <c r="C85" s="73" t="s">
        <v>27</v>
      </c>
      <c r="D85" s="75">
        <v>1</v>
      </c>
      <c r="E85" s="75"/>
      <c r="F85" s="20"/>
      <c r="G85" s="20"/>
      <c r="H85" s="31">
        <v>20</v>
      </c>
      <c r="I85" s="40" t="s">
        <v>148</v>
      </c>
      <c r="J85" s="32" t="s">
        <v>149</v>
      </c>
      <c r="K85" s="86">
        <f>SUM(K86:K86)</f>
        <v>3107849759</v>
      </c>
      <c r="L85" s="86">
        <f>SUM(L86:L86)</f>
        <v>1922979066.8399999</v>
      </c>
      <c r="M85" s="86">
        <f>SUM(M86:M86)</f>
        <v>1808227093.46</v>
      </c>
      <c r="N85" s="86">
        <f>SUM(N86:N86)</f>
        <v>1808227093.46</v>
      </c>
      <c r="O85" s="86">
        <f>SUM(O86:O86)</f>
        <v>1808227093.46</v>
      </c>
      <c r="P85" s="67">
        <f t="shared" si="8"/>
        <v>0.58182577462876639</v>
      </c>
      <c r="Q85" s="68">
        <f t="shared" si="9"/>
        <v>0.58182577462876639</v>
      </c>
      <c r="R85" s="103"/>
      <c r="S85" s="109"/>
    </row>
    <row r="86" spans="1:19" s="27" customFormat="1" ht="24" x14ac:dyDescent="0.2">
      <c r="A86" s="33" t="s">
        <v>25</v>
      </c>
      <c r="B86" s="81" t="s">
        <v>112</v>
      </c>
      <c r="C86" s="79" t="s">
        <v>27</v>
      </c>
      <c r="D86" s="81" t="s">
        <v>54</v>
      </c>
      <c r="E86" s="81" t="s">
        <v>34</v>
      </c>
      <c r="F86" s="14" t="s">
        <v>33</v>
      </c>
      <c r="G86" s="14"/>
      <c r="H86" s="35">
        <v>20</v>
      </c>
      <c r="I86" s="39" t="s">
        <v>192</v>
      </c>
      <c r="J86" s="17" t="s">
        <v>163</v>
      </c>
      <c r="K86" s="87">
        <v>3107849759</v>
      </c>
      <c r="L86" s="87">
        <v>1922979066.8399999</v>
      </c>
      <c r="M86" s="87">
        <v>1808227093.46</v>
      </c>
      <c r="N86" s="87">
        <v>1808227093.46</v>
      </c>
      <c r="O86" s="87">
        <v>1808227093.46</v>
      </c>
      <c r="P86" s="67">
        <f t="shared" si="8"/>
        <v>0.58182577462876639</v>
      </c>
      <c r="Q86" s="68">
        <f t="shared" si="9"/>
        <v>0.58182577462876639</v>
      </c>
      <c r="R86" s="103"/>
      <c r="S86" s="109"/>
    </row>
    <row r="87" spans="1:19" s="27" customFormat="1" ht="14.25" x14ac:dyDescent="0.2">
      <c r="A87" s="37" t="s">
        <v>25</v>
      </c>
      <c r="B87" s="75" t="s">
        <v>112</v>
      </c>
      <c r="C87" s="73" t="s">
        <v>27</v>
      </c>
      <c r="D87" s="75" t="s">
        <v>54</v>
      </c>
      <c r="E87" s="75"/>
      <c r="F87" s="20"/>
      <c r="G87" s="20"/>
      <c r="H87" s="31">
        <v>20</v>
      </c>
      <c r="I87" s="40" t="s">
        <v>114</v>
      </c>
      <c r="J87" s="32" t="s">
        <v>115</v>
      </c>
      <c r="K87" s="86">
        <f>SUM(K88:K95)</f>
        <v>36326891273</v>
      </c>
      <c r="L87" s="86">
        <f>SUM(L88:L95)</f>
        <v>22866978287.419998</v>
      </c>
      <c r="M87" s="86">
        <f>SUM(M88:M95)</f>
        <v>20129949189.360001</v>
      </c>
      <c r="N87" s="86">
        <f>SUM(N88:N95)</f>
        <v>4606281257.6499996</v>
      </c>
      <c r="O87" s="86">
        <f>SUM(O88:O95)</f>
        <v>4588814591.6499996</v>
      </c>
      <c r="P87" s="67">
        <f t="shared" si="8"/>
        <v>0.55413354911328749</v>
      </c>
      <c r="Q87" s="68">
        <f t="shared" si="9"/>
        <v>0.12680086559109513</v>
      </c>
      <c r="R87" s="103"/>
      <c r="S87" s="109"/>
    </row>
    <row r="88" spans="1:19" s="27" customFormat="1" ht="14.25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59</v>
      </c>
      <c r="F88" s="81" t="s">
        <v>58</v>
      </c>
      <c r="G88" s="20"/>
      <c r="H88" s="35">
        <v>20</v>
      </c>
      <c r="I88" s="39" t="s">
        <v>215</v>
      </c>
      <c r="J88" s="34" t="s">
        <v>165</v>
      </c>
      <c r="K88" s="87">
        <v>1117021495</v>
      </c>
      <c r="L88" s="87" t="s">
        <v>24</v>
      </c>
      <c r="M88" s="87" t="s">
        <v>24</v>
      </c>
      <c r="N88" s="87" t="s">
        <v>24</v>
      </c>
      <c r="O88" s="87" t="s">
        <v>24</v>
      </c>
      <c r="P88" s="100">
        <f t="shared" si="8"/>
        <v>0</v>
      </c>
      <c r="Q88" s="101">
        <f t="shared" si="9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32</v>
      </c>
      <c r="F89" s="81" t="s">
        <v>58</v>
      </c>
      <c r="G89" s="20"/>
      <c r="H89" s="35">
        <v>20</v>
      </c>
      <c r="I89" s="39" t="s">
        <v>214</v>
      </c>
      <c r="J89" s="34" t="s">
        <v>171</v>
      </c>
      <c r="K89" s="87">
        <v>600000000</v>
      </c>
      <c r="L89" s="87">
        <v>150000000</v>
      </c>
      <c r="M89" s="87" t="s">
        <v>24</v>
      </c>
      <c r="N89" s="87" t="s">
        <v>24</v>
      </c>
      <c r="O89" s="87" t="s">
        <v>24</v>
      </c>
      <c r="P89" s="100">
        <f t="shared" si="8"/>
        <v>0</v>
      </c>
      <c r="Q89" s="101">
        <f t="shared" si="9"/>
        <v>0</v>
      </c>
      <c r="R89" s="103"/>
      <c r="S89" s="109"/>
    </row>
    <row r="90" spans="1:19" s="27" customFormat="1" ht="24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33</v>
      </c>
      <c r="F90" s="81" t="s">
        <v>28</v>
      </c>
      <c r="G90" s="20"/>
      <c r="H90" s="35">
        <v>20</v>
      </c>
      <c r="I90" s="39" t="s">
        <v>243</v>
      </c>
      <c r="J90" s="34" t="s">
        <v>176</v>
      </c>
      <c r="K90" s="87">
        <v>533897150</v>
      </c>
      <c r="L90" s="87" t="s">
        <v>24</v>
      </c>
      <c r="M90" s="87" t="s">
        <v>24</v>
      </c>
      <c r="N90" s="87" t="s">
        <v>24</v>
      </c>
      <c r="O90" s="87" t="s">
        <v>24</v>
      </c>
      <c r="P90" s="100">
        <f t="shared" si="8"/>
        <v>0</v>
      </c>
      <c r="Q90" s="101">
        <f t="shared" si="9"/>
        <v>0</v>
      </c>
      <c r="R90" s="103"/>
      <c r="S90" s="109"/>
    </row>
    <row r="91" spans="1:19" s="27" customFormat="1" ht="13.5" customHeight="1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57</v>
      </c>
      <c r="G91" s="20"/>
      <c r="H91" s="35">
        <v>20</v>
      </c>
      <c r="I91" s="39" t="s">
        <v>193</v>
      </c>
      <c r="J91" s="34" t="s">
        <v>183</v>
      </c>
      <c r="K91" s="87">
        <v>6928307340</v>
      </c>
      <c r="L91" s="87">
        <v>6034841068</v>
      </c>
      <c r="M91" s="87">
        <v>5523859227.5799999</v>
      </c>
      <c r="N91" s="87">
        <v>1187223967.79</v>
      </c>
      <c r="O91" s="87">
        <v>1180257301.79</v>
      </c>
      <c r="P91" s="100">
        <f t="shared" si="8"/>
        <v>0.79728842219346463</v>
      </c>
      <c r="Q91" s="101">
        <f t="shared" si="9"/>
        <v>0.17135844435417324</v>
      </c>
      <c r="R91" s="103"/>
      <c r="S91" s="109"/>
    </row>
    <row r="92" spans="1:19" s="27" customFormat="1" ht="24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31</v>
      </c>
      <c r="G92" s="20"/>
      <c r="H92" s="35">
        <v>20</v>
      </c>
      <c r="I92" s="39" t="s">
        <v>194</v>
      </c>
      <c r="J92" s="34" t="s">
        <v>184</v>
      </c>
      <c r="K92" s="87">
        <v>25273446784</v>
      </c>
      <c r="L92" s="87">
        <v>16107742732.42</v>
      </c>
      <c r="M92" s="87">
        <v>14439622195.620001</v>
      </c>
      <c r="N92" s="87">
        <v>3379496899.8600001</v>
      </c>
      <c r="O92" s="87">
        <v>3368996899.8600001</v>
      </c>
      <c r="P92" s="100">
        <f t="shared" si="8"/>
        <v>0.57133569152749564</v>
      </c>
      <c r="Q92" s="101">
        <f t="shared" si="9"/>
        <v>0.13371729344014432</v>
      </c>
      <c r="R92" s="103"/>
      <c r="S92" s="109"/>
    </row>
    <row r="93" spans="1:19" s="27" customFormat="1" ht="48" x14ac:dyDescent="0.2">
      <c r="A93" s="37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58</v>
      </c>
      <c r="G93" s="20"/>
      <c r="H93" s="35">
        <v>20</v>
      </c>
      <c r="I93" s="39" t="s">
        <v>195</v>
      </c>
      <c r="J93" s="34" t="s">
        <v>185</v>
      </c>
      <c r="K93" s="87">
        <v>372382782</v>
      </c>
      <c r="L93" s="87">
        <v>372382782</v>
      </c>
      <c r="M93" s="87">
        <v>127524064.16</v>
      </c>
      <c r="N93" s="87">
        <v>39560390</v>
      </c>
      <c r="O93" s="87">
        <v>39560390</v>
      </c>
      <c r="P93" s="100">
        <f t="shared" si="8"/>
        <v>0.34245424419220327</v>
      </c>
      <c r="Q93" s="101">
        <f t="shared" si="9"/>
        <v>0.1062358194638548</v>
      </c>
      <c r="R93" s="103"/>
      <c r="S93" s="109"/>
    </row>
    <row r="94" spans="1:19" s="27" customFormat="1" ht="14.25" x14ac:dyDescent="0.2">
      <c r="A94" s="37" t="s">
        <v>25</v>
      </c>
      <c r="B94" s="81" t="s">
        <v>112</v>
      </c>
      <c r="C94" s="79" t="s">
        <v>27</v>
      </c>
      <c r="D94" s="81" t="s">
        <v>54</v>
      </c>
      <c r="E94" s="81" t="s">
        <v>34</v>
      </c>
      <c r="F94" s="81" t="s">
        <v>59</v>
      </c>
      <c r="G94" s="20"/>
      <c r="H94" s="35">
        <v>20</v>
      </c>
      <c r="I94" s="39" t="s">
        <v>275</v>
      </c>
      <c r="J94" s="34" t="s">
        <v>186</v>
      </c>
      <c r="K94" s="87">
        <v>500000000</v>
      </c>
      <c r="L94" s="87" t="s">
        <v>24</v>
      </c>
      <c r="M94" s="87" t="s">
        <v>24</v>
      </c>
      <c r="N94" s="87" t="s">
        <v>24</v>
      </c>
      <c r="O94" s="87" t="s">
        <v>24</v>
      </c>
      <c r="P94" s="100">
        <f t="shared" si="8"/>
        <v>0</v>
      </c>
      <c r="Q94" s="101">
        <f t="shared" si="9"/>
        <v>0</v>
      </c>
      <c r="R94" s="103"/>
      <c r="S94" s="109"/>
    </row>
    <row r="95" spans="1:19" s="27" customFormat="1" ht="48" x14ac:dyDescent="0.2">
      <c r="A95" s="33" t="s">
        <v>25</v>
      </c>
      <c r="B95" s="81" t="s">
        <v>112</v>
      </c>
      <c r="C95" s="79" t="s">
        <v>27</v>
      </c>
      <c r="D95" s="81" t="s">
        <v>54</v>
      </c>
      <c r="E95" s="81" t="s">
        <v>34</v>
      </c>
      <c r="F95" s="14" t="s">
        <v>33</v>
      </c>
      <c r="G95" s="14"/>
      <c r="H95" s="35">
        <v>20</v>
      </c>
      <c r="I95" s="39" t="s">
        <v>196</v>
      </c>
      <c r="J95" s="34" t="s">
        <v>187</v>
      </c>
      <c r="K95" s="87">
        <v>1001835722</v>
      </c>
      <c r="L95" s="87">
        <v>202011705</v>
      </c>
      <c r="M95" s="87">
        <v>38943702</v>
      </c>
      <c r="N95" s="87" t="s">
        <v>24</v>
      </c>
      <c r="O95" s="87" t="s">
        <v>24</v>
      </c>
      <c r="P95" s="100">
        <f t="shared" si="8"/>
        <v>3.8872343184424799E-2</v>
      </c>
      <c r="Q95" s="101">
        <f t="shared" si="9"/>
        <v>0</v>
      </c>
      <c r="R95" s="103"/>
      <c r="S95" s="109"/>
    </row>
    <row r="96" spans="1:19" s="27" customFormat="1" ht="24" x14ac:dyDescent="0.2">
      <c r="A96" s="37" t="s">
        <v>25</v>
      </c>
      <c r="B96" s="75" t="s">
        <v>113</v>
      </c>
      <c r="C96" s="73"/>
      <c r="D96" s="75"/>
      <c r="E96" s="75"/>
      <c r="F96" s="20"/>
      <c r="G96" s="20"/>
      <c r="H96" s="35">
        <v>20</v>
      </c>
      <c r="I96" s="40" t="s">
        <v>116</v>
      </c>
      <c r="J96" s="32" t="s">
        <v>117</v>
      </c>
      <c r="K96" s="86">
        <f>K97+K102</f>
        <v>3699241000</v>
      </c>
      <c r="L96" s="86">
        <f t="shared" ref="L96:O96" si="12">L97+L102</f>
        <v>304982000</v>
      </c>
      <c r="M96" s="86">
        <f t="shared" si="12"/>
        <v>302982000</v>
      </c>
      <c r="N96" s="86">
        <f t="shared" si="12"/>
        <v>264684760</v>
      </c>
      <c r="O96" s="86">
        <f t="shared" si="12"/>
        <v>264684760</v>
      </c>
      <c r="P96" s="67">
        <f t="shared" si="8"/>
        <v>8.1903828379929836E-2</v>
      </c>
      <c r="Q96" s="68">
        <f t="shared" si="9"/>
        <v>7.1551099266038629E-2</v>
      </c>
      <c r="R96" s="103"/>
      <c r="S96" s="109"/>
    </row>
    <row r="97" spans="1:19" s="27" customFormat="1" ht="14.25" x14ac:dyDescent="0.2">
      <c r="A97" s="33" t="s">
        <v>25</v>
      </c>
      <c r="B97" s="75" t="s">
        <v>113</v>
      </c>
      <c r="C97" s="73" t="s">
        <v>27</v>
      </c>
      <c r="D97" s="75" t="s">
        <v>54</v>
      </c>
      <c r="E97" s="75"/>
      <c r="F97" s="20"/>
      <c r="G97" s="20"/>
      <c r="H97" s="35">
        <v>20</v>
      </c>
      <c r="I97" s="40" t="s">
        <v>118</v>
      </c>
      <c r="J97" s="32" t="s">
        <v>119</v>
      </c>
      <c r="K97" s="86">
        <f>SUM(K98:K101)</f>
        <v>373824000</v>
      </c>
      <c r="L97" s="86">
        <f t="shared" ref="L97:O97" si="13">SUM(L98:L101)</f>
        <v>304982000</v>
      </c>
      <c r="M97" s="86">
        <f t="shared" si="13"/>
        <v>302982000</v>
      </c>
      <c r="N97" s="86">
        <f t="shared" si="13"/>
        <v>264684760</v>
      </c>
      <c r="O97" s="86">
        <f t="shared" si="13"/>
        <v>264684760</v>
      </c>
      <c r="P97" s="67">
        <f t="shared" si="8"/>
        <v>0.81049370826913203</v>
      </c>
      <c r="Q97" s="68">
        <f t="shared" si="9"/>
        <v>0.70804646036637564</v>
      </c>
      <c r="R97" s="103"/>
      <c r="S97" s="109"/>
    </row>
    <row r="98" spans="1:19" s="27" customFormat="1" ht="24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28</v>
      </c>
      <c r="F98" s="14"/>
      <c r="G98" s="14"/>
      <c r="H98" s="35">
        <v>20</v>
      </c>
      <c r="I98" s="39" t="s">
        <v>120</v>
      </c>
      <c r="J98" s="34" t="s">
        <v>124</v>
      </c>
      <c r="K98" s="87">
        <v>342824000</v>
      </c>
      <c r="L98" s="87">
        <v>290000000</v>
      </c>
      <c r="M98" s="87">
        <v>290000000</v>
      </c>
      <c r="N98" s="87">
        <v>251763760</v>
      </c>
      <c r="O98" s="87">
        <v>251763760</v>
      </c>
      <c r="P98" s="67">
        <f t="shared" si="8"/>
        <v>0.84591510512682888</v>
      </c>
      <c r="Q98" s="68">
        <f t="shared" si="9"/>
        <v>0.73438195692250252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31</v>
      </c>
      <c r="F99" s="14"/>
      <c r="G99" s="14"/>
      <c r="H99" s="35">
        <v>20</v>
      </c>
      <c r="I99" s="39" t="s">
        <v>121</v>
      </c>
      <c r="J99" s="34" t="s">
        <v>125</v>
      </c>
      <c r="K99" s="87">
        <v>20000000</v>
      </c>
      <c r="L99" s="87">
        <v>12382000</v>
      </c>
      <c r="M99" s="87">
        <v>12382000</v>
      </c>
      <c r="N99" s="87">
        <v>12382000</v>
      </c>
      <c r="O99" s="87">
        <v>12382000</v>
      </c>
      <c r="P99" s="67">
        <f t="shared" si="8"/>
        <v>0.61909999999999998</v>
      </c>
      <c r="Q99" s="68">
        <f t="shared" si="9"/>
        <v>0.61909999999999998</v>
      </c>
      <c r="R99" s="103"/>
      <c r="S99" s="109"/>
    </row>
    <row r="100" spans="1:19" s="27" customFormat="1" ht="14.25" x14ac:dyDescent="0.2">
      <c r="A100" s="33" t="s">
        <v>25</v>
      </c>
      <c r="B100" s="81" t="s">
        <v>113</v>
      </c>
      <c r="C100" s="79" t="s">
        <v>27</v>
      </c>
      <c r="D100" s="81" t="s">
        <v>54</v>
      </c>
      <c r="E100" s="81" t="s">
        <v>59</v>
      </c>
      <c r="F100" s="14"/>
      <c r="G100" s="14"/>
      <c r="H100" s="35">
        <v>20</v>
      </c>
      <c r="I100" s="39" t="s">
        <v>122</v>
      </c>
      <c r="J100" s="34" t="s">
        <v>126</v>
      </c>
      <c r="K100" s="87">
        <v>10000000</v>
      </c>
      <c r="L100" s="87">
        <v>2000000</v>
      </c>
      <c r="M100" s="87" t="s">
        <v>24</v>
      </c>
      <c r="N100" s="87" t="s">
        <v>24</v>
      </c>
      <c r="O100" s="87" t="s">
        <v>24</v>
      </c>
      <c r="P100" s="67">
        <f t="shared" si="8"/>
        <v>0</v>
      </c>
      <c r="Q100" s="68">
        <f t="shared" si="9"/>
        <v>0</v>
      </c>
      <c r="R100" s="103"/>
      <c r="S100" s="109"/>
    </row>
    <row r="101" spans="1:19" s="27" customFormat="1" ht="24" x14ac:dyDescent="0.2">
      <c r="A101" s="33" t="s">
        <v>25</v>
      </c>
      <c r="B101" s="81" t="s">
        <v>113</v>
      </c>
      <c r="C101" s="79" t="s">
        <v>27</v>
      </c>
      <c r="D101" s="81" t="s">
        <v>54</v>
      </c>
      <c r="E101" s="81" t="s">
        <v>32</v>
      </c>
      <c r="F101" s="14"/>
      <c r="G101" s="14"/>
      <c r="H101" s="35">
        <v>20</v>
      </c>
      <c r="I101" s="39" t="s">
        <v>123</v>
      </c>
      <c r="J101" s="34" t="s">
        <v>127</v>
      </c>
      <c r="K101" s="87">
        <v>1000000</v>
      </c>
      <c r="L101" s="87">
        <v>600000</v>
      </c>
      <c r="M101" s="87">
        <v>600000</v>
      </c>
      <c r="N101" s="87">
        <v>539000</v>
      </c>
      <c r="O101" s="87">
        <v>539000</v>
      </c>
      <c r="P101" s="67">
        <f t="shared" si="8"/>
        <v>0.6</v>
      </c>
      <c r="Q101" s="68">
        <f t="shared" si="9"/>
        <v>0.53900000000000003</v>
      </c>
      <c r="R101" s="103"/>
      <c r="S101" s="109"/>
    </row>
    <row r="102" spans="1:19" s="27" customFormat="1" ht="14.25" x14ac:dyDescent="0.2">
      <c r="A102" s="37" t="s">
        <v>25</v>
      </c>
      <c r="B102" s="75" t="s">
        <v>113</v>
      </c>
      <c r="C102" s="73" t="s">
        <v>27</v>
      </c>
      <c r="D102" s="75" t="s">
        <v>87</v>
      </c>
      <c r="E102" s="75"/>
      <c r="F102" s="20"/>
      <c r="G102" s="20"/>
      <c r="H102" s="35">
        <v>20</v>
      </c>
      <c r="I102" s="40" t="s">
        <v>128</v>
      </c>
      <c r="J102" s="32" t="s">
        <v>130</v>
      </c>
      <c r="K102" s="86">
        <f>SUM(K103)</f>
        <v>3325417000</v>
      </c>
      <c r="L102" s="86">
        <f t="shared" ref="L102:O102" si="14">SUM(L103)</f>
        <v>0</v>
      </c>
      <c r="M102" s="86">
        <f t="shared" si="14"/>
        <v>0</v>
      </c>
      <c r="N102" s="86">
        <f t="shared" si="14"/>
        <v>0</v>
      </c>
      <c r="O102" s="86">
        <f t="shared" si="14"/>
        <v>0</v>
      </c>
      <c r="P102" s="67">
        <f t="shared" si="8"/>
        <v>0</v>
      </c>
      <c r="Q102" s="68">
        <f t="shared" si="9"/>
        <v>0</v>
      </c>
      <c r="R102" s="103"/>
      <c r="S102" s="109"/>
    </row>
    <row r="103" spans="1:19" s="25" customFormat="1" thickBot="1" x14ac:dyDescent="0.25">
      <c r="A103" s="130" t="s">
        <v>25</v>
      </c>
      <c r="B103" s="131" t="s">
        <v>113</v>
      </c>
      <c r="C103" s="132" t="s">
        <v>27</v>
      </c>
      <c r="D103" s="131" t="s">
        <v>87</v>
      </c>
      <c r="E103" s="131" t="s">
        <v>28</v>
      </c>
      <c r="F103" s="133"/>
      <c r="G103" s="133"/>
      <c r="H103" s="134">
        <v>20</v>
      </c>
      <c r="I103" s="135" t="s">
        <v>129</v>
      </c>
      <c r="J103" s="136" t="s">
        <v>131</v>
      </c>
      <c r="K103" s="137">
        <v>3325417000</v>
      </c>
      <c r="L103" s="137" t="s">
        <v>24</v>
      </c>
      <c r="M103" s="137" t="s">
        <v>24</v>
      </c>
      <c r="N103" s="137" t="s">
        <v>24</v>
      </c>
      <c r="O103" s="137" t="s">
        <v>24</v>
      </c>
      <c r="P103" s="138">
        <f t="shared" si="8"/>
        <v>0</v>
      </c>
      <c r="Q103" s="139">
        <f t="shared" si="9"/>
        <v>0</v>
      </c>
      <c r="R103" s="103"/>
      <c r="S103" s="111"/>
    </row>
    <row r="104" spans="1:19" s="25" customFormat="1" thickBot="1" x14ac:dyDescent="0.25">
      <c r="A104" s="160" t="s">
        <v>229</v>
      </c>
      <c r="B104" s="161"/>
      <c r="C104" s="161"/>
      <c r="D104" s="161"/>
      <c r="E104" s="161"/>
      <c r="F104" s="161"/>
      <c r="G104" s="161"/>
      <c r="H104" s="161">
        <v>20</v>
      </c>
      <c r="I104" s="161"/>
      <c r="J104" s="161" t="s">
        <v>223</v>
      </c>
      <c r="K104" s="84">
        <f>K105</f>
        <v>5801025468</v>
      </c>
      <c r="L104" s="84" t="str">
        <f t="shared" ref="L104:O105" si="15">L105</f>
        <v>0,00</v>
      </c>
      <c r="M104" s="84" t="str">
        <f t="shared" si="15"/>
        <v>0,00</v>
      </c>
      <c r="N104" s="84" t="str">
        <f t="shared" si="15"/>
        <v>0,00</v>
      </c>
      <c r="O104" s="84" t="str">
        <f t="shared" si="15"/>
        <v>0,00</v>
      </c>
      <c r="P104" s="63">
        <f t="shared" si="8"/>
        <v>0</v>
      </c>
      <c r="Q104" s="64">
        <f t="shared" si="9"/>
        <v>0</v>
      </c>
      <c r="R104" s="103"/>
      <c r="S104" s="111"/>
    </row>
    <row r="105" spans="1:19" s="25" customFormat="1" ht="14.25" x14ac:dyDescent="0.2">
      <c r="A105" s="37" t="s">
        <v>222</v>
      </c>
      <c r="B105" s="75">
        <v>10</v>
      </c>
      <c r="C105" s="73" t="s">
        <v>87</v>
      </c>
      <c r="D105" s="75"/>
      <c r="E105" s="75"/>
      <c r="F105" s="20"/>
      <c r="G105" s="20"/>
      <c r="H105" s="31">
        <v>20</v>
      </c>
      <c r="I105" s="40"/>
      <c r="J105" s="32" t="s">
        <v>224</v>
      </c>
      <c r="K105" s="86">
        <f>K106</f>
        <v>5801025468</v>
      </c>
      <c r="L105" s="86" t="str">
        <f t="shared" si="15"/>
        <v>0,00</v>
      </c>
      <c r="M105" s="86" t="str">
        <f t="shared" si="15"/>
        <v>0,00</v>
      </c>
      <c r="N105" s="86" t="str">
        <f t="shared" si="15"/>
        <v>0,00</v>
      </c>
      <c r="O105" s="86" t="str">
        <f t="shared" si="15"/>
        <v>0,00</v>
      </c>
      <c r="P105" s="67">
        <f t="shared" si="8"/>
        <v>0</v>
      </c>
      <c r="Q105" s="68">
        <f t="shared" si="9"/>
        <v>0</v>
      </c>
      <c r="R105" s="103"/>
      <c r="S105" s="111"/>
    </row>
    <row r="106" spans="1:19" s="25" customFormat="1" ht="24.75" thickBot="1" x14ac:dyDescent="0.25">
      <c r="A106" s="120" t="s">
        <v>222</v>
      </c>
      <c r="B106" s="121">
        <v>10</v>
      </c>
      <c r="C106" s="122" t="s">
        <v>87</v>
      </c>
      <c r="D106" s="121" t="s">
        <v>27</v>
      </c>
      <c r="E106" s="121"/>
      <c r="F106" s="123"/>
      <c r="G106" s="123"/>
      <c r="H106" s="129">
        <v>20</v>
      </c>
      <c r="I106" s="124"/>
      <c r="J106" s="125" t="s">
        <v>225</v>
      </c>
      <c r="K106" s="126">
        <v>5801025468</v>
      </c>
      <c r="L106" s="126" t="s">
        <v>24</v>
      </c>
      <c r="M106" s="126" t="s">
        <v>24</v>
      </c>
      <c r="N106" s="126" t="s">
        <v>24</v>
      </c>
      <c r="O106" s="126" t="s">
        <v>24</v>
      </c>
      <c r="P106" s="127">
        <f t="shared" si="8"/>
        <v>0</v>
      </c>
      <c r="Q106" s="128">
        <f t="shared" si="9"/>
        <v>0</v>
      </c>
      <c r="R106" s="103"/>
      <c r="S106" s="111"/>
    </row>
    <row r="107" spans="1:19" s="42" customFormat="1" thickBot="1" x14ac:dyDescent="0.25">
      <c r="A107" s="162" t="s">
        <v>22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84">
        <f>K108+K111+K116+K117+K122</f>
        <v>374873800000</v>
      </c>
      <c r="L107" s="84">
        <f>L108+L111+L116+L117+L122</f>
        <v>272542508137.67001</v>
      </c>
      <c r="M107" s="84">
        <f>M108+M111+M116+M117+M122</f>
        <v>47154164616</v>
      </c>
      <c r="N107" s="84">
        <f>N108+N111+N116+N117+N122</f>
        <v>15415449659.23</v>
      </c>
      <c r="O107" s="84">
        <f>O108+O111+O116+O117+O122</f>
        <v>15255576835.84</v>
      </c>
      <c r="P107" s="63">
        <f t="shared" si="8"/>
        <v>0.12578677041713771</v>
      </c>
      <c r="Q107" s="64">
        <f t="shared" si="9"/>
        <v>4.1121704582262081E-2</v>
      </c>
      <c r="R107" s="114"/>
      <c r="S107" s="115"/>
    </row>
    <row r="108" spans="1:19" s="41" customFormat="1" ht="48" x14ac:dyDescent="0.25">
      <c r="A108" s="18" t="s">
        <v>8</v>
      </c>
      <c r="B108" s="18">
        <v>2103</v>
      </c>
      <c r="C108" s="20">
        <v>1900</v>
      </c>
      <c r="D108" s="19">
        <v>4</v>
      </c>
      <c r="E108" s="20"/>
      <c r="F108" s="20"/>
      <c r="G108" s="20"/>
      <c r="H108" s="31">
        <v>20</v>
      </c>
      <c r="I108" s="38" t="s">
        <v>132</v>
      </c>
      <c r="J108" s="32" t="s">
        <v>133</v>
      </c>
      <c r="K108" s="86">
        <f>SUM(K109:K110)</f>
        <v>10216000000</v>
      </c>
      <c r="L108" s="86">
        <f>SUM(L109:L110)</f>
        <v>3384491800</v>
      </c>
      <c r="M108" s="86">
        <f t="shared" ref="M108:O108" si="16">SUM(M109:M110)</f>
        <v>3087675146</v>
      </c>
      <c r="N108" s="86">
        <f t="shared" si="16"/>
        <v>2168400479.3899999</v>
      </c>
      <c r="O108" s="86">
        <f t="shared" si="16"/>
        <v>2066567146</v>
      </c>
      <c r="P108" s="67">
        <f t="shared" si="8"/>
        <v>0.30223914898198906</v>
      </c>
      <c r="Q108" s="68">
        <f t="shared" si="9"/>
        <v>0.21225533275156616</v>
      </c>
      <c r="R108" s="117"/>
      <c r="S108" s="118"/>
    </row>
    <row r="109" spans="1:19" s="41" customFormat="1" ht="108" x14ac:dyDescent="0.25">
      <c r="A109" s="12" t="s">
        <v>8</v>
      </c>
      <c r="B109" s="14" t="s">
        <v>134</v>
      </c>
      <c r="C109" s="13" t="s">
        <v>135</v>
      </c>
      <c r="D109" s="14" t="s">
        <v>136</v>
      </c>
      <c r="E109" s="14" t="s">
        <v>137</v>
      </c>
      <c r="F109" s="14">
        <v>2103012</v>
      </c>
      <c r="G109" s="81" t="s">
        <v>54</v>
      </c>
      <c r="H109" s="35">
        <v>20</v>
      </c>
      <c r="I109" s="36" t="s">
        <v>244</v>
      </c>
      <c r="J109" s="34" t="s">
        <v>198</v>
      </c>
      <c r="K109" s="87">
        <v>7458000000</v>
      </c>
      <c r="L109" s="87">
        <v>2766991800</v>
      </c>
      <c r="M109" s="87">
        <v>2561175146</v>
      </c>
      <c r="N109" s="87">
        <v>2066567146</v>
      </c>
      <c r="O109" s="87">
        <v>2066567146</v>
      </c>
      <c r="P109" s="67">
        <f t="shared" si="8"/>
        <v>0.34341313301153126</v>
      </c>
      <c r="Q109" s="68">
        <f t="shared" si="9"/>
        <v>0.27709401260391525</v>
      </c>
      <c r="R109" s="117"/>
      <c r="S109" s="118"/>
    </row>
    <row r="110" spans="1:19" s="41" customFormat="1" ht="72" x14ac:dyDescent="0.25">
      <c r="A110" s="12" t="s">
        <v>8</v>
      </c>
      <c r="B110" s="14" t="s">
        <v>134</v>
      </c>
      <c r="C110" s="13" t="s">
        <v>135</v>
      </c>
      <c r="D110" s="14" t="s">
        <v>136</v>
      </c>
      <c r="E110" s="14" t="s">
        <v>137</v>
      </c>
      <c r="F110" s="14">
        <v>2103018</v>
      </c>
      <c r="G110" s="81" t="s">
        <v>54</v>
      </c>
      <c r="H110" s="35">
        <v>20</v>
      </c>
      <c r="I110" s="36" t="s">
        <v>247</v>
      </c>
      <c r="J110" s="34" t="s">
        <v>197</v>
      </c>
      <c r="K110" s="87">
        <v>2758000000</v>
      </c>
      <c r="L110" s="87">
        <v>617500000</v>
      </c>
      <c r="M110" s="87">
        <v>526500000</v>
      </c>
      <c r="N110" s="87">
        <v>101833333.39</v>
      </c>
      <c r="O110" s="87" t="s">
        <v>24</v>
      </c>
      <c r="P110" s="67">
        <f t="shared" si="8"/>
        <v>0.19089920232052213</v>
      </c>
      <c r="Q110" s="68">
        <f t="shared" si="9"/>
        <v>3.6922891004350977E-2</v>
      </c>
      <c r="R110" s="117"/>
      <c r="S110" s="118"/>
    </row>
    <row r="111" spans="1:19" s="28" customFormat="1" ht="72" x14ac:dyDescent="0.25">
      <c r="A111" s="18" t="s">
        <v>8</v>
      </c>
      <c r="B111" s="18">
        <v>2103</v>
      </c>
      <c r="C111" s="20">
        <v>1900</v>
      </c>
      <c r="D111" s="19">
        <v>7</v>
      </c>
      <c r="E111" s="20">
        <v>0</v>
      </c>
      <c r="F111" s="20"/>
      <c r="G111" s="20"/>
      <c r="H111" s="31">
        <v>20</v>
      </c>
      <c r="I111" s="38" t="s">
        <v>245</v>
      </c>
      <c r="J111" s="32" t="s">
        <v>246</v>
      </c>
      <c r="K111" s="86">
        <f>SUM(K112:K115)</f>
        <v>40000000000</v>
      </c>
      <c r="L111" s="86">
        <f>SUM(L112:L115)</f>
        <v>40000000000</v>
      </c>
      <c r="M111" s="86">
        <f>SUM(M112:M115)</f>
        <v>40000000000</v>
      </c>
      <c r="N111" s="86">
        <f>SUM(N112:N115)</f>
        <v>12200000000</v>
      </c>
      <c r="O111" s="86">
        <f>SUM(O112:O115)</f>
        <v>12200000000</v>
      </c>
      <c r="P111" s="67">
        <f t="shared" si="8"/>
        <v>1</v>
      </c>
      <c r="Q111" s="68">
        <f t="shared" si="9"/>
        <v>0.30499999999999999</v>
      </c>
      <c r="R111" s="116"/>
      <c r="S111" s="113"/>
    </row>
    <row r="112" spans="1:19" s="28" customFormat="1" ht="96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2103011</v>
      </c>
      <c r="G112" s="14" t="s">
        <v>54</v>
      </c>
      <c r="H112" s="35" t="s">
        <v>5</v>
      </c>
      <c r="I112" s="36" t="s">
        <v>248</v>
      </c>
      <c r="J112" s="34" t="s">
        <v>252</v>
      </c>
      <c r="K112" s="87">
        <v>15000000000</v>
      </c>
      <c r="L112" s="87">
        <v>15000000000</v>
      </c>
      <c r="M112" s="87">
        <v>15000000000</v>
      </c>
      <c r="N112" s="87">
        <v>4500000000</v>
      </c>
      <c r="O112" s="87">
        <v>4500000000</v>
      </c>
      <c r="P112" s="67">
        <f t="shared" si="8"/>
        <v>1</v>
      </c>
      <c r="Q112" s="68">
        <f t="shared" si="9"/>
        <v>0.3</v>
      </c>
      <c r="R112" s="116"/>
      <c r="S112" s="113"/>
    </row>
    <row r="113" spans="1:19" s="28" customFormat="1" ht="96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2103018</v>
      </c>
      <c r="G113" s="14" t="s">
        <v>54</v>
      </c>
      <c r="H113" s="35" t="s">
        <v>5</v>
      </c>
      <c r="I113" s="36" t="s">
        <v>249</v>
      </c>
      <c r="J113" s="34" t="s">
        <v>253</v>
      </c>
      <c r="K113" s="87">
        <v>2500000000</v>
      </c>
      <c r="L113" s="87">
        <v>2500000000</v>
      </c>
      <c r="M113" s="87">
        <v>2500000000</v>
      </c>
      <c r="N113" s="87">
        <v>950000000</v>
      </c>
      <c r="O113" s="98">
        <v>950000000</v>
      </c>
      <c r="P113" s="67">
        <f t="shared" si="8"/>
        <v>1</v>
      </c>
      <c r="Q113" s="68">
        <f t="shared" si="9"/>
        <v>0.38</v>
      </c>
      <c r="R113" s="116"/>
      <c r="S113" s="113"/>
    </row>
    <row r="114" spans="1:19" s="28" customFormat="1" ht="132" x14ac:dyDescent="0.25">
      <c r="A114" s="12" t="s">
        <v>8</v>
      </c>
      <c r="B114" s="14" t="s">
        <v>134</v>
      </c>
      <c r="C114" s="13" t="s">
        <v>135</v>
      </c>
      <c r="D114" s="14">
        <v>7</v>
      </c>
      <c r="E114" s="14" t="s">
        <v>137</v>
      </c>
      <c r="F114" s="14">
        <v>2103025</v>
      </c>
      <c r="G114" s="14" t="s">
        <v>54</v>
      </c>
      <c r="H114" s="35">
        <v>20</v>
      </c>
      <c r="I114" s="36" t="s">
        <v>250</v>
      </c>
      <c r="J114" s="34" t="s">
        <v>255</v>
      </c>
      <c r="K114" s="87">
        <v>2500000000</v>
      </c>
      <c r="L114" s="87">
        <v>2500000000</v>
      </c>
      <c r="M114" s="87">
        <v>2500000000</v>
      </c>
      <c r="N114" s="87">
        <v>750000000</v>
      </c>
      <c r="O114" s="98">
        <v>750000000</v>
      </c>
      <c r="P114" s="67">
        <f t="shared" si="8"/>
        <v>1</v>
      </c>
      <c r="Q114" s="68">
        <f t="shared" si="9"/>
        <v>0.3</v>
      </c>
      <c r="R114" s="116"/>
      <c r="S114" s="113"/>
    </row>
    <row r="115" spans="1:19" s="28" customFormat="1" ht="120" x14ac:dyDescent="0.25">
      <c r="A115" s="12" t="s">
        <v>8</v>
      </c>
      <c r="B115" s="14" t="s">
        <v>134</v>
      </c>
      <c r="C115" s="13" t="s">
        <v>135</v>
      </c>
      <c r="D115" s="14">
        <v>7</v>
      </c>
      <c r="E115" s="14" t="s">
        <v>137</v>
      </c>
      <c r="F115" s="14">
        <v>2103026</v>
      </c>
      <c r="G115" s="14" t="s">
        <v>54</v>
      </c>
      <c r="H115" s="35">
        <v>20</v>
      </c>
      <c r="I115" s="36" t="s">
        <v>251</v>
      </c>
      <c r="J115" s="34" t="s">
        <v>254</v>
      </c>
      <c r="K115" s="87">
        <v>20000000000</v>
      </c>
      <c r="L115" s="87">
        <v>20000000000</v>
      </c>
      <c r="M115" s="87">
        <v>20000000000</v>
      </c>
      <c r="N115" s="87">
        <v>6000000000</v>
      </c>
      <c r="O115" s="98">
        <v>6000000000</v>
      </c>
      <c r="P115" s="67">
        <f t="shared" si="8"/>
        <v>1</v>
      </c>
      <c r="Q115" s="68">
        <f t="shared" si="9"/>
        <v>0.3</v>
      </c>
      <c r="R115" s="116"/>
      <c r="S115" s="113"/>
    </row>
    <row r="116" spans="1:19" s="28" customFormat="1" ht="36" x14ac:dyDescent="0.25">
      <c r="A116" s="18" t="s">
        <v>8</v>
      </c>
      <c r="B116" s="20">
        <v>2106</v>
      </c>
      <c r="C116" s="19">
        <v>1900</v>
      </c>
      <c r="D116" s="20">
        <v>3</v>
      </c>
      <c r="E116" s="20">
        <v>0</v>
      </c>
      <c r="F116" s="20"/>
      <c r="G116" s="20"/>
      <c r="H116" s="31">
        <v>20</v>
      </c>
      <c r="I116" s="38" t="s">
        <v>257</v>
      </c>
      <c r="J116" s="32" t="s">
        <v>256</v>
      </c>
      <c r="K116" s="86">
        <f>K118</f>
        <v>462507179</v>
      </c>
      <c r="L116" s="86">
        <f t="shared" ref="L116:O116" si="17">L118</f>
        <v>436300012</v>
      </c>
      <c r="M116" s="86">
        <f t="shared" si="17"/>
        <v>415996244</v>
      </c>
      <c r="N116" s="86">
        <f t="shared" si="17"/>
        <v>69766496</v>
      </c>
      <c r="O116" s="86">
        <f t="shared" si="17"/>
        <v>62227006</v>
      </c>
      <c r="P116" s="67">
        <f t="shared" si="8"/>
        <v>0.89943737716555527</v>
      </c>
      <c r="Q116" s="68">
        <f t="shared" si="9"/>
        <v>0.15084413641069125</v>
      </c>
      <c r="R116" s="116"/>
      <c r="S116" s="113"/>
    </row>
    <row r="117" spans="1:19" s="28" customFormat="1" ht="36" x14ac:dyDescent="0.25">
      <c r="A117" s="18" t="s">
        <v>8</v>
      </c>
      <c r="B117" s="20">
        <v>2106</v>
      </c>
      <c r="C117" s="19">
        <v>1900</v>
      </c>
      <c r="D117" s="20">
        <v>3</v>
      </c>
      <c r="E117" s="20">
        <v>0</v>
      </c>
      <c r="F117" s="20"/>
      <c r="G117" s="20"/>
      <c r="H117" s="31">
        <v>21</v>
      </c>
      <c r="I117" s="38" t="s">
        <v>257</v>
      </c>
      <c r="J117" s="32" t="s">
        <v>256</v>
      </c>
      <c r="K117" s="86">
        <f>K119+K120+K121</f>
        <v>311695292821</v>
      </c>
      <c r="L117" s="86">
        <f t="shared" ref="L117:O117" si="18">L119+L120+L121</f>
        <v>226254755960</v>
      </c>
      <c r="M117" s="86">
        <f t="shared" si="18"/>
        <v>1532100557</v>
      </c>
      <c r="N117" s="86">
        <f t="shared" si="18"/>
        <v>340330688.17000002</v>
      </c>
      <c r="O117" s="86">
        <f t="shared" si="18"/>
        <v>340330688.17000002</v>
      </c>
      <c r="P117" s="67">
        <f t="shared" si="8"/>
        <v>4.9153791933580883E-3</v>
      </c>
      <c r="Q117" s="68">
        <f t="shared" si="9"/>
        <v>1.0918698357291032E-3</v>
      </c>
      <c r="R117" s="116"/>
      <c r="S117" s="113"/>
    </row>
    <row r="118" spans="1:19" s="28" customFormat="1" ht="72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141</v>
      </c>
      <c r="G118" s="14" t="s">
        <v>54</v>
      </c>
      <c r="H118" s="35" t="s">
        <v>5</v>
      </c>
      <c r="I118" s="36" t="s">
        <v>258</v>
      </c>
      <c r="J118" s="34" t="s">
        <v>261</v>
      </c>
      <c r="K118" s="87">
        <v>462507179</v>
      </c>
      <c r="L118" s="87">
        <v>436300012</v>
      </c>
      <c r="M118" s="87">
        <v>415996244</v>
      </c>
      <c r="N118" s="87">
        <v>69766496</v>
      </c>
      <c r="O118" s="87">
        <v>62227006</v>
      </c>
      <c r="P118" s="67">
        <f t="shared" si="8"/>
        <v>0.89943737716555527</v>
      </c>
      <c r="Q118" s="68">
        <f t="shared" si="9"/>
        <v>0.15084413641069125</v>
      </c>
      <c r="R118" s="116"/>
      <c r="S118" s="113"/>
    </row>
    <row r="119" spans="1:19" s="28" customFormat="1" ht="72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 t="s">
        <v>142</v>
      </c>
      <c r="G119" s="14" t="s">
        <v>54</v>
      </c>
      <c r="H119" s="35">
        <v>21</v>
      </c>
      <c r="I119" s="36" t="s">
        <v>258</v>
      </c>
      <c r="J119" s="34" t="s">
        <v>261</v>
      </c>
      <c r="K119" s="87">
        <v>183695292821</v>
      </c>
      <c r="L119" s="87">
        <f>86000946796+36853269264</f>
        <v>122854216060</v>
      </c>
      <c r="M119" s="87">
        <v>1276044057</v>
      </c>
      <c r="N119" s="87">
        <v>216931021.5</v>
      </c>
      <c r="O119" s="87">
        <v>216931021.5</v>
      </c>
      <c r="P119" s="67">
        <f t="shared" si="8"/>
        <v>6.9465256153483914E-3</v>
      </c>
      <c r="Q119" s="68">
        <f t="shared" si="9"/>
        <v>1.1809285810681399E-3</v>
      </c>
      <c r="R119" s="116"/>
      <c r="S119" s="113"/>
    </row>
    <row r="120" spans="1:19" s="28" customFormat="1" ht="60" x14ac:dyDescent="0.25">
      <c r="A120" s="12" t="s">
        <v>8</v>
      </c>
      <c r="B120" s="14" t="s">
        <v>140</v>
      </c>
      <c r="C120" s="13" t="s">
        <v>135</v>
      </c>
      <c r="D120" s="14">
        <v>3</v>
      </c>
      <c r="E120" s="14" t="s">
        <v>137</v>
      </c>
      <c r="F120" s="14" t="s">
        <v>142</v>
      </c>
      <c r="G120" s="14" t="s">
        <v>54</v>
      </c>
      <c r="H120" s="35">
        <v>21</v>
      </c>
      <c r="I120" s="36" t="s">
        <v>259</v>
      </c>
      <c r="J120" s="34" t="s">
        <v>262</v>
      </c>
      <c r="K120" s="87">
        <v>86000000000</v>
      </c>
      <c r="L120" s="87">
        <f>19567874858+42094925042</f>
        <v>61662799900</v>
      </c>
      <c r="M120" s="87">
        <v>168600000</v>
      </c>
      <c r="N120" s="87">
        <v>46746666.670000002</v>
      </c>
      <c r="O120" s="87">
        <v>46746666.670000002</v>
      </c>
      <c r="P120" s="67">
        <f t="shared" si="8"/>
        <v>1.9604651162790699E-3</v>
      </c>
      <c r="Q120" s="68">
        <f t="shared" si="9"/>
        <v>5.4356589151162795E-4</v>
      </c>
      <c r="R120" s="116"/>
      <c r="S120" s="113"/>
    </row>
    <row r="121" spans="1:19" s="28" customFormat="1" ht="60" x14ac:dyDescent="0.25">
      <c r="A121" s="12" t="s">
        <v>8</v>
      </c>
      <c r="B121" s="14" t="s">
        <v>140</v>
      </c>
      <c r="C121" s="13" t="s">
        <v>135</v>
      </c>
      <c r="D121" s="14">
        <v>3</v>
      </c>
      <c r="E121" s="14" t="s">
        <v>137</v>
      </c>
      <c r="F121" s="14">
        <v>2106005</v>
      </c>
      <c r="G121" s="14" t="s">
        <v>54</v>
      </c>
      <c r="H121" s="35" t="s">
        <v>139</v>
      </c>
      <c r="I121" s="36" t="s">
        <v>260</v>
      </c>
      <c r="J121" s="34" t="s">
        <v>263</v>
      </c>
      <c r="K121" s="87">
        <v>42000000000</v>
      </c>
      <c r="L121" s="87">
        <f>9565928369+32171811631</f>
        <v>41737740000</v>
      </c>
      <c r="M121" s="87">
        <v>87456500</v>
      </c>
      <c r="N121" s="87">
        <v>76653000</v>
      </c>
      <c r="O121" s="87">
        <v>76653000</v>
      </c>
      <c r="P121" s="67">
        <f t="shared" si="8"/>
        <v>2.082297619047619E-3</v>
      </c>
      <c r="Q121" s="68">
        <f t="shared" si="9"/>
        <v>1.8250714285714285E-3</v>
      </c>
      <c r="R121" s="116"/>
      <c r="S121" s="113"/>
    </row>
    <row r="122" spans="1:19" s="28" customFormat="1" ht="120" x14ac:dyDescent="0.25">
      <c r="A122" s="18" t="s">
        <v>8</v>
      </c>
      <c r="B122" s="20">
        <v>2199</v>
      </c>
      <c r="C122" s="19">
        <v>1900</v>
      </c>
      <c r="D122" s="20">
        <v>3</v>
      </c>
      <c r="E122" s="20">
        <v>0</v>
      </c>
      <c r="F122" s="20"/>
      <c r="G122" s="20"/>
      <c r="H122" s="31">
        <v>20</v>
      </c>
      <c r="I122" s="38" t="s">
        <v>267</v>
      </c>
      <c r="J122" s="32" t="s">
        <v>268</v>
      </c>
      <c r="K122" s="97">
        <f>SUM(K123:K125)</f>
        <v>12500000000</v>
      </c>
      <c r="L122" s="86">
        <f t="shared" ref="L122:O122" si="19">SUM(L123:L125)</f>
        <v>2466960365.6700001</v>
      </c>
      <c r="M122" s="86">
        <f t="shared" si="19"/>
        <v>2118392669</v>
      </c>
      <c r="N122" s="86">
        <f t="shared" si="19"/>
        <v>636951995.66999996</v>
      </c>
      <c r="O122" s="86">
        <f t="shared" si="19"/>
        <v>586451995.66999996</v>
      </c>
      <c r="P122" s="67">
        <f t="shared" si="8"/>
        <v>0.16947141352</v>
      </c>
      <c r="Q122" s="68">
        <f t="shared" si="9"/>
        <v>5.0956159653599994E-2</v>
      </c>
      <c r="R122" s="116"/>
      <c r="S122" s="113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>
        <v>3</v>
      </c>
      <c r="E123" s="14" t="s">
        <v>137</v>
      </c>
      <c r="F123" s="14">
        <v>2199055</v>
      </c>
      <c r="G123" s="14" t="s">
        <v>54</v>
      </c>
      <c r="H123" s="35">
        <v>20</v>
      </c>
      <c r="I123" s="36" t="s">
        <v>264</v>
      </c>
      <c r="J123" s="34" t="s">
        <v>269</v>
      </c>
      <c r="K123" s="87">
        <v>770000000</v>
      </c>
      <c r="L123" s="87" t="s">
        <v>24</v>
      </c>
      <c r="M123" s="87" t="s">
        <v>24</v>
      </c>
      <c r="N123" s="87" t="s">
        <v>24</v>
      </c>
      <c r="O123" s="87" t="s">
        <v>24</v>
      </c>
      <c r="P123" s="67">
        <f t="shared" si="8"/>
        <v>0</v>
      </c>
      <c r="Q123" s="68">
        <f t="shared" si="9"/>
        <v>0</v>
      </c>
      <c r="R123" s="116"/>
      <c r="S123" s="113"/>
    </row>
    <row r="124" spans="1:19" s="28" customFormat="1" ht="120" x14ac:dyDescent="0.25">
      <c r="A124" s="12" t="s">
        <v>8</v>
      </c>
      <c r="B124" s="14" t="s">
        <v>143</v>
      </c>
      <c r="C124" s="13" t="s">
        <v>135</v>
      </c>
      <c r="D124" s="14">
        <v>3</v>
      </c>
      <c r="E124" s="14" t="s">
        <v>137</v>
      </c>
      <c r="F124" s="14" t="s">
        <v>144</v>
      </c>
      <c r="G124" s="14" t="s">
        <v>54</v>
      </c>
      <c r="H124" s="35">
        <v>20</v>
      </c>
      <c r="I124" s="36" t="s">
        <v>265</v>
      </c>
      <c r="J124" s="34" t="s">
        <v>270</v>
      </c>
      <c r="K124" s="87">
        <v>9210000000</v>
      </c>
      <c r="L124" s="87" t="s">
        <v>24</v>
      </c>
      <c r="M124" s="87" t="s">
        <v>24</v>
      </c>
      <c r="N124" s="87" t="s">
        <v>24</v>
      </c>
      <c r="O124" s="87" t="s">
        <v>24</v>
      </c>
      <c r="P124" s="67">
        <f t="shared" si="8"/>
        <v>0</v>
      </c>
      <c r="Q124" s="68">
        <f t="shared" si="9"/>
        <v>0</v>
      </c>
      <c r="R124" s="116"/>
      <c r="S124" s="113"/>
    </row>
    <row r="125" spans="1:19" s="28" customFormat="1" ht="120" x14ac:dyDescent="0.25">
      <c r="A125" s="12" t="s">
        <v>8</v>
      </c>
      <c r="B125" s="14" t="s">
        <v>143</v>
      </c>
      <c r="C125" s="13" t="s">
        <v>135</v>
      </c>
      <c r="D125" s="14" t="s">
        <v>98</v>
      </c>
      <c r="E125" s="14" t="s">
        <v>137</v>
      </c>
      <c r="F125" s="14" t="s">
        <v>145</v>
      </c>
      <c r="G125" s="14" t="s">
        <v>54</v>
      </c>
      <c r="H125" s="35">
        <v>20</v>
      </c>
      <c r="I125" s="36" t="s">
        <v>266</v>
      </c>
      <c r="J125" s="34" t="s">
        <v>271</v>
      </c>
      <c r="K125" s="87">
        <v>2520000000</v>
      </c>
      <c r="L125" s="87">
        <v>2466960365.6700001</v>
      </c>
      <c r="M125" s="87">
        <v>2118392669</v>
      </c>
      <c r="N125" s="87">
        <v>636951995.66999996</v>
      </c>
      <c r="O125" s="87">
        <v>586451995.66999996</v>
      </c>
      <c r="P125" s="67">
        <f t="shared" si="8"/>
        <v>0.84063201150793654</v>
      </c>
      <c r="Q125" s="68">
        <f t="shared" si="9"/>
        <v>0.2527587284404762</v>
      </c>
      <c r="R125" s="116"/>
      <c r="S125" s="113"/>
    </row>
    <row r="126" spans="1:19" s="51" customFormat="1" thickBot="1" x14ac:dyDescent="0.3">
      <c r="A126" s="164" t="s">
        <v>23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88">
        <f>+K10+K104+K107</f>
        <v>1754560656755</v>
      </c>
      <c r="L126" s="88">
        <f>+L10+L104+L107</f>
        <v>1614648423458.25</v>
      </c>
      <c r="M126" s="88">
        <f>+M10+M104+M107</f>
        <v>1372609116654.22</v>
      </c>
      <c r="N126" s="88">
        <f>+N10+N104+N107</f>
        <v>1319864847140.3801</v>
      </c>
      <c r="O126" s="88">
        <f>+O10+O104+O107</f>
        <v>1318966045626.9902</v>
      </c>
      <c r="P126" s="69">
        <f t="shared" si="8"/>
        <v>0.78230929855272924</v>
      </c>
      <c r="Q126" s="70">
        <f t="shared" si="9"/>
        <v>0.75224805825831353</v>
      </c>
      <c r="R126" s="112"/>
      <c r="S126" s="119"/>
    </row>
    <row r="127" spans="1:19" x14ac:dyDescent="0.2">
      <c r="A127" s="52"/>
      <c r="B127" s="53"/>
      <c r="C127" s="54"/>
      <c r="D127" s="54"/>
      <c r="E127" s="54"/>
      <c r="F127" s="54"/>
      <c r="G127" s="54"/>
      <c r="H127" s="54"/>
      <c r="I127" s="54"/>
      <c r="J127" s="55"/>
      <c r="K127" s="89"/>
      <c r="L127" s="90"/>
      <c r="M127" s="91"/>
      <c r="N127" s="92"/>
      <c r="O127" s="91"/>
      <c r="Q127" s="99"/>
    </row>
    <row r="128" spans="1:19" x14ac:dyDescent="0.2">
      <c r="K128" s="93">
        <v>1754560656755</v>
      </c>
      <c r="L128" s="93">
        <v>1614648423458.25</v>
      </c>
      <c r="M128" s="93">
        <v>1372609116654.22</v>
      </c>
      <c r="N128" s="93">
        <v>1319864847140.3799</v>
      </c>
      <c r="O128" s="93">
        <v>1318966045626.99</v>
      </c>
      <c r="Q128" s="72"/>
    </row>
    <row r="129" spans="1:17" x14ac:dyDescent="0.2">
      <c r="K129" s="93"/>
      <c r="L129" s="93"/>
      <c r="M129" s="93"/>
      <c r="N129" s="93"/>
      <c r="O129" s="93"/>
      <c r="P129" s="72"/>
      <c r="Q129" s="72"/>
    </row>
    <row r="130" spans="1:17" x14ac:dyDescent="0.2">
      <c r="K130" s="102">
        <f>K128-K126</f>
        <v>0</v>
      </c>
      <c r="L130" s="102">
        <f t="shared" ref="L130:O130" si="20">L128-L126</f>
        <v>0</v>
      </c>
      <c r="M130" s="102">
        <f>M128-M126</f>
        <v>0</v>
      </c>
      <c r="N130" s="102">
        <f t="shared" si="20"/>
        <v>0</v>
      </c>
      <c r="O130" s="102">
        <f t="shared" si="20"/>
        <v>0</v>
      </c>
    </row>
    <row r="131" spans="1:17" x14ac:dyDescent="0.2">
      <c r="K131" s="93"/>
      <c r="L131" s="93"/>
      <c r="M131" s="93"/>
      <c r="N131" s="93"/>
      <c r="O131" s="93"/>
      <c r="P131" s="72"/>
      <c r="Q131" s="72"/>
    </row>
    <row r="132" spans="1:17" x14ac:dyDescent="0.2">
      <c r="K132" s="93"/>
      <c r="L132" s="93"/>
      <c r="M132" s="93"/>
      <c r="N132" s="93"/>
      <c r="O132" s="93"/>
    </row>
    <row r="133" spans="1:17" x14ac:dyDescent="0.2">
      <c r="K133" s="93"/>
      <c r="L133" s="93"/>
      <c r="M133" s="93"/>
      <c r="N133" s="93"/>
      <c r="O133" s="93"/>
    </row>
    <row r="134" spans="1:17" x14ac:dyDescent="0.2">
      <c r="K134" s="93"/>
      <c r="L134" s="94"/>
      <c r="M134" s="94"/>
      <c r="N134" s="94"/>
      <c r="O134" s="93"/>
    </row>
    <row r="135" spans="1:17" x14ac:dyDescent="0.2">
      <c r="K135" s="93"/>
      <c r="L135" s="94"/>
      <c r="M135" s="94"/>
      <c r="N135" s="94"/>
      <c r="O135" s="94"/>
    </row>
    <row r="136" spans="1:17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94"/>
      <c r="L136" s="94"/>
      <c r="M136" s="94"/>
      <c r="N136" s="94"/>
      <c r="O136" s="94"/>
    </row>
    <row r="137" spans="1:17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94"/>
      <c r="L137" s="94"/>
      <c r="M137" s="94"/>
      <c r="N137" s="94"/>
      <c r="O137" s="94"/>
    </row>
  </sheetData>
  <mergeCells count="20">
    <mergeCell ref="A10:J10"/>
    <mergeCell ref="A107:J107"/>
    <mergeCell ref="A126:J126"/>
    <mergeCell ref="Q6:Q9"/>
    <mergeCell ref="J7:J9"/>
    <mergeCell ref="A8:A9"/>
    <mergeCell ref="B8:B9"/>
    <mergeCell ref="C8:C9"/>
    <mergeCell ref="D8:D9"/>
    <mergeCell ref="A104:J104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2023-07-07T16:21:09Z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