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ACTUAL'!$A$11:$Q$106</definedName>
  </definedNames>
  <calcPr calcId="171027"/>
</workbook>
</file>

<file path=xl/calcChain.xml><?xml version="1.0" encoding="utf-8"?>
<calcChain xmlns="http://schemas.openxmlformats.org/spreadsheetml/2006/main">
  <c r="L65" i="4" l="1"/>
  <c r="L60" i="4"/>
  <c r="O64" i="4" l="1"/>
  <c r="O63" i="4" s="1"/>
  <c r="Q104" i="4"/>
  <c r="P104" i="4"/>
  <c r="Q103" i="4"/>
  <c r="P103" i="4"/>
  <c r="Q102" i="4"/>
  <c r="P102" i="4"/>
  <c r="Q101" i="4"/>
  <c r="P101" i="4"/>
  <c r="L77" i="4" l="1"/>
  <c r="O100" i="4"/>
  <c r="N100" i="4"/>
  <c r="Q100" i="4" s="1"/>
  <c r="M100" i="4"/>
  <c r="P100" i="4" s="1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O95" i="4"/>
  <c r="N95" i="4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N77" i="4"/>
  <c r="M77" i="4"/>
  <c r="K77" i="4"/>
  <c r="K76" i="4" s="1"/>
  <c r="Q73" i="4"/>
  <c r="P73" i="4"/>
  <c r="Q70" i="4"/>
  <c r="P70" i="4"/>
  <c r="Q69" i="4"/>
  <c r="P69" i="4"/>
  <c r="Q68" i="4"/>
  <c r="P68" i="4"/>
  <c r="N64" i="4"/>
  <c r="N63" i="4" s="1"/>
  <c r="M64" i="4"/>
  <c r="M63" i="4" s="1"/>
  <c r="L64" i="4"/>
  <c r="L63" i="4" s="1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s="1"/>
  <c r="Q95" i="4" l="1"/>
  <c r="K74" i="4"/>
  <c r="O76" i="4"/>
  <c r="O74" i="4" s="1"/>
  <c r="L51" i="4"/>
  <c r="Q94" i="4"/>
  <c r="N76" i="4"/>
  <c r="N74" i="4" s="1"/>
  <c r="N51" i="4"/>
  <c r="O51" i="4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<sst xmlns="http://schemas.openxmlformats.org/spreadsheetml/2006/main" count="736" uniqueCount="223">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</sst>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71" formatCode="&quot;$&quot;\ #,##0.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5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71" fontId="3" fillId="0" borderId="7" xfId="2" applyNumberFormat="1" applyFont="1" applyFill="1" applyBorder="1" applyAlignment="1">
      <alignment vertical="center"/>
    </xf>
    <xf numFmtId="171" fontId="3" fillId="0" borderId="7" xfId="2" applyNumberFormat="1" applyFont="1" applyFill="1" applyBorder="1"/>
    <xf numFmtId="171" fontId="2" fillId="0" borderId="7" xfId="2" applyNumberFormat="1" applyFont="1" applyFill="1" applyBorder="1"/>
    <xf numFmtId="171" fontId="3" fillId="0" borderId="7" xfId="2" applyNumberFormat="1" applyFont="1" applyFill="1" applyBorder="1" applyAlignment="1"/>
    <xf numFmtId="171" fontId="3" fillId="0" borderId="12" xfId="2" applyNumberFormat="1" applyFont="1" applyFill="1" applyBorder="1" applyAlignment="1">
      <alignment horizontal="center" vertical="center" wrapText="1"/>
    </xf>
    <xf numFmtId="171" fontId="3" fillId="0" borderId="15" xfId="2" applyNumberFormat="1" applyFont="1" applyFill="1" applyBorder="1" applyAlignment="1">
      <alignment horizontal="center" vertical="center" wrapText="1"/>
    </xf>
    <xf numFmtId="171" fontId="7" fillId="0" borderId="28" xfId="2" applyNumberFormat="1" applyFont="1" applyFill="1" applyBorder="1" applyAlignment="1">
      <alignment horizontal="right" vertical="center"/>
    </xf>
    <xf numFmtId="171" fontId="7" fillId="0" borderId="25" xfId="2" applyNumberFormat="1" applyFont="1" applyFill="1" applyBorder="1" applyAlignment="1">
      <alignment horizontal="right" vertical="center"/>
    </xf>
    <xf numFmtId="171" fontId="7" fillId="0" borderId="20" xfId="2" applyNumberFormat="1" applyFont="1" applyFill="1" applyBorder="1" applyAlignment="1">
      <alignment horizontal="right" vertical="center"/>
    </xf>
    <xf numFmtId="171" fontId="9" fillId="0" borderId="20" xfId="2" applyNumberFormat="1" applyFont="1" applyFill="1" applyBorder="1" applyAlignment="1">
      <alignment horizontal="right" vertical="center"/>
    </xf>
    <xf numFmtId="171" fontId="7" fillId="0" borderId="23" xfId="2" applyNumberFormat="1" applyFont="1" applyFill="1" applyBorder="1" applyAlignment="1">
      <alignment horizontal="right" vertical="center"/>
    </xf>
    <xf numFmtId="171" fontId="11" fillId="0" borderId="0" xfId="1" applyNumberFormat="1" applyFont="1" applyFill="1" applyBorder="1" applyAlignment="1"/>
    <xf numFmtId="171" fontId="14" fillId="0" borderId="30" xfId="0" applyNumberFormat="1" applyFont="1" applyFill="1" applyBorder="1" applyAlignment="1">
      <alignment horizontal="right" vertical="center" wrapText="1" readingOrder="1"/>
    </xf>
    <xf numFmtId="171" fontId="11" fillId="0" borderId="0" xfId="5" applyNumberFormat="1" applyFont="1" applyFill="1" applyBorder="1"/>
    <xf numFmtId="171" fontId="11" fillId="0" borderId="0" xfId="1" applyNumberFormat="1" applyFont="1" applyFill="1" applyBorder="1"/>
    <xf numFmtId="171" fontId="4" fillId="0" borderId="0" xfId="2" applyNumberFormat="1" applyFont="1" applyFill="1"/>
    <xf numFmtId="171" fontId="6" fillId="0" borderId="0" xfId="2" applyNumberFormat="1" applyFont="1" applyFill="1"/>
    <xf numFmtId="171" fontId="12" fillId="0" borderId="0" xfId="2" applyNumberFormat="1" applyFont="1" applyFill="1"/>
    <xf numFmtId="171" fontId="3" fillId="0" borderId="0" xfId="3" applyNumberFormat="1" applyFont="1" applyFill="1" applyBorder="1" applyAlignment="1">
      <alignment horizontal="left"/>
    </xf>
    <xf numFmtId="171" fontId="3" fillId="0" borderId="13" xfId="2" applyNumberFormat="1" applyFont="1" applyFill="1" applyBorder="1" applyAlignment="1">
      <alignment horizontal="center" vertical="center" wrapText="1"/>
    </xf>
    <xf numFmtId="171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6"/>
  <sheetViews>
    <sheetView tabSelected="1" zoomScaleNormal="100" workbookViewId="0">
      <pane xSplit="10" ySplit="9" topLeftCell="K43" activePane="bottomRight" state="frozen"/>
      <selection pane="topRight" activeCell="I1" sqref="I1"/>
      <selection pane="bottomLeft" activeCell="A10" sqref="A10"/>
      <selection pane="bottomRight" activeCell="K49" sqref="K49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0.42578125" style="75" customWidth="1"/>
    <col min="10" max="10" width="25.5703125" style="76" customWidth="1"/>
    <col min="11" max="11" width="18.42578125" style="151" customWidth="1"/>
    <col min="12" max="12" width="18.7109375" style="151" bestFit="1" customWidth="1"/>
    <col min="13" max="13" width="22" style="151" customWidth="1"/>
    <col min="14" max="14" width="19.140625" style="151" customWidth="1"/>
    <col min="15" max="15" width="21.5703125" style="15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06" t="s">
        <v>220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</row>
    <row r="2" spans="1:18" s="60" customFormat="1" ht="15" customHeight="1" x14ac:dyDescent="0.2">
      <c r="A2" s="109" t="s">
        <v>219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</row>
    <row r="3" spans="1:18" s="60" customFormat="1" ht="15" customHeight="1" x14ac:dyDescent="0.2">
      <c r="A3" s="112" t="s">
        <v>222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34"/>
      <c r="L4" s="134"/>
      <c r="M4" s="134"/>
      <c r="N4" s="134"/>
      <c r="O4" s="134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35"/>
      <c r="L5" s="135"/>
      <c r="M5" s="136"/>
      <c r="N5" s="137"/>
      <c r="O5" s="152"/>
      <c r="P5" s="79"/>
      <c r="Q5" s="80"/>
      <c r="R5" s="61"/>
    </row>
    <row r="6" spans="1:18" s="60" customFormat="1" ht="16.149999999999999" customHeight="1" thickBot="1" x14ac:dyDescent="0.25">
      <c r="A6" s="115" t="s">
        <v>9</v>
      </c>
      <c r="B6" s="116"/>
      <c r="C6" s="116"/>
      <c r="D6" s="116"/>
      <c r="E6" s="116"/>
      <c r="F6" s="116"/>
      <c r="G6" s="116"/>
      <c r="H6" s="116"/>
      <c r="I6" s="116"/>
      <c r="J6" s="117"/>
      <c r="K6" s="138" t="s">
        <v>10</v>
      </c>
      <c r="L6" s="138" t="s">
        <v>11</v>
      </c>
      <c r="M6" s="138" t="s">
        <v>12</v>
      </c>
      <c r="N6" s="138" t="s">
        <v>13</v>
      </c>
      <c r="O6" s="153" t="s">
        <v>14</v>
      </c>
      <c r="P6" s="118" t="s">
        <v>15</v>
      </c>
      <c r="Q6" s="126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29" t="s">
        <v>4</v>
      </c>
      <c r="K7" s="139"/>
      <c r="L7" s="139"/>
      <c r="M7" s="139"/>
      <c r="N7" s="139"/>
      <c r="O7" s="154"/>
      <c r="P7" s="119"/>
      <c r="Q7" s="127"/>
      <c r="R7" s="62"/>
    </row>
    <row r="8" spans="1:18" s="63" customFormat="1" x14ac:dyDescent="0.2">
      <c r="A8" s="131"/>
      <c r="B8" s="132"/>
      <c r="C8" s="131"/>
      <c r="D8" s="133"/>
      <c r="E8" s="10"/>
      <c r="F8" s="94"/>
      <c r="G8" s="94"/>
      <c r="H8" s="11" t="s">
        <v>18</v>
      </c>
      <c r="I8" s="11"/>
      <c r="J8" s="130"/>
      <c r="K8" s="139"/>
      <c r="L8" s="139"/>
      <c r="M8" s="139"/>
      <c r="N8" s="139"/>
      <c r="O8" s="154"/>
      <c r="P8" s="119"/>
      <c r="Q8" s="127"/>
      <c r="R8" s="62"/>
    </row>
    <row r="9" spans="1:18" s="63" customFormat="1" ht="15.75" thickBot="1" x14ac:dyDescent="0.25">
      <c r="A9" s="131"/>
      <c r="B9" s="132"/>
      <c r="C9" s="131"/>
      <c r="D9" s="133"/>
      <c r="E9" s="10"/>
      <c r="F9" s="94"/>
      <c r="G9" s="94"/>
      <c r="H9" s="11" t="s">
        <v>8</v>
      </c>
      <c r="I9" s="11"/>
      <c r="J9" s="130"/>
      <c r="K9" s="139"/>
      <c r="L9" s="139"/>
      <c r="M9" s="139"/>
      <c r="N9" s="139"/>
      <c r="O9" s="154"/>
      <c r="P9" s="119"/>
      <c r="Q9" s="128"/>
      <c r="R9" s="62"/>
    </row>
    <row r="10" spans="1:18" s="64" customFormat="1" ht="30" customHeight="1" thickBot="1" x14ac:dyDescent="0.25">
      <c r="A10" s="120" t="s">
        <v>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40">
        <f>K11+K36+K51+K52+K63+K66</f>
        <v>405105574000</v>
      </c>
      <c r="L10" s="140">
        <f t="shared" ref="L10:O10" si="0">L11+L36+L51+L52+L63+L66</f>
        <v>377777478227.32001</v>
      </c>
      <c r="M10" s="140">
        <f t="shared" si="0"/>
        <v>345407170035.48004</v>
      </c>
      <c r="N10" s="140">
        <f t="shared" si="0"/>
        <v>321787684659.02002</v>
      </c>
      <c r="O10" s="140">
        <f t="shared" si="0"/>
        <v>321408964808.02002</v>
      </c>
      <c r="P10" s="81">
        <f>+M10/K10</f>
        <v>0.852634948033275</v>
      </c>
      <c r="Q10" s="82">
        <f>+N10/K10</f>
        <v>0.79433042967466061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41">
        <f>K12+K20+K28+K35</f>
        <v>25200507000</v>
      </c>
      <c r="L11" s="141">
        <f t="shared" ref="L11:O11" si="1">L12+L20+L28+L35</f>
        <v>22142227528.799999</v>
      </c>
      <c r="M11" s="141">
        <f t="shared" si="1"/>
        <v>9033705621.9799995</v>
      </c>
      <c r="N11" s="141">
        <f t="shared" si="1"/>
        <v>9033705621.9799995</v>
      </c>
      <c r="O11" s="141">
        <f t="shared" si="1"/>
        <v>8728902044.9799995</v>
      </c>
      <c r="P11" s="83">
        <f t="shared" ref="P11:P40" si="2">+M11/K11</f>
        <v>0.35847316968583209</v>
      </c>
      <c r="Q11" s="84">
        <f t="shared" ref="Q11:Q40" si="3">+N11/K11</f>
        <v>0.35847316968583209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42">
        <f>SUM(K13:K19)</f>
        <v>15902788000</v>
      </c>
      <c r="L12" s="142">
        <f t="shared" ref="L12:O12" si="4">SUM(L13:L19)</f>
        <v>14904345283</v>
      </c>
      <c r="M12" s="142">
        <f t="shared" si="4"/>
        <v>5814937877</v>
      </c>
      <c r="N12" s="142">
        <f t="shared" si="4"/>
        <v>5814937877</v>
      </c>
      <c r="O12" s="142">
        <f t="shared" si="4"/>
        <v>5814937877</v>
      </c>
      <c r="P12" s="85">
        <f t="shared" si="2"/>
        <v>0.36565524718055725</v>
      </c>
      <c r="Q12" s="86">
        <f t="shared" si="3"/>
        <v>0.36565524718055725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43">
        <v>9382644920</v>
      </c>
      <c r="L13" s="143">
        <v>9357644920</v>
      </c>
      <c r="M13" s="143">
        <v>5068889465</v>
      </c>
      <c r="N13" s="143">
        <v>5068889465</v>
      </c>
      <c r="O13" s="143">
        <v>5068889465</v>
      </c>
      <c r="P13" s="85">
        <f t="shared" si="2"/>
        <v>0.54024099901672507</v>
      </c>
      <c r="Q13" s="86">
        <f t="shared" si="3"/>
        <v>0.54024099901672507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43">
        <v>3498613360</v>
      </c>
      <c r="L14" s="143">
        <v>2973821356</v>
      </c>
      <c r="M14" s="143">
        <v>283683587</v>
      </c>
      <c r="N14" s="143">
        <v>283683587</v>
      </c>
      <c r="O14" s="143">
        <v>283683587</v>
      </c>
      <c r="P14" s="85">
        <f t="shared" si="2"/>
        <v>8.108457774825395E-2</v>
      </c>
      <c r="Q14" s="86">
        <f t="shared" si="3"/>
        <v>8.108457774825395E-2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43">
        <v>636111520</v>
      </c>
      <c r="L15" s="143">
        <v>540958636</v>
      </c>
      <c r="M15" s="143">
        <v>19439849</v>
      </c>
      <c r="N15" s="143">
        <v>19439849</v>
      </c>
      <c r="O15" s="143">
        <v>19439849</v>
      </c>
      <c r="P15" s="85">
        <f t="shared" ref="P15:P27" si="5">+M15/K15</f>
        <v>3.0560441665951909E-2</v>
      </c>
      <c r="Q15" s="86">
        <f t="shared" ref="Q15:Q27" si="6">+N15/K15</f>
        <v>3.0560441665951909E-2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43">
        <v>318055760</v>
      </c>
      <c r="L16" s="143">
        <v>270611240</v>
      </c>
      <c r="M16" s="143">
        <v>172005867</v>
      </c>
      <c r="N16" s="143">
        <v>172005867</v>
      </c>
      <c r="O16" s="143">
        <v>172005867</v>
      </c>
      <c r="P16" s="85">
        <f t="shared" si="5"/>
        <v>0.54080412503769781</v>
      </c>
      <c r="Q16" s="86">
        <f t="shared" si="6"/>
        <v>0.54080412503769781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43">
        <v>159027880</v>
      </c>
      <c r="L17" s="143">
        <v>135461675</v>
      </c>
      <c r="M17" s="143">
        <v>23750509</v>
      </c>
      <c r="N17" s="143">
        <v>23750509</v>
      </c>
      <c r="O17" s="143">
        <v>23750509</v>
      </c>
      <c r="P17" s="85">
        <f t="shared" si="5"/>
        <v>0.14934808286446377</v>
      </c>
      <c r="Q17" s="86">
        <f t="shared" si="6"/>
        <v>0.14934808286446377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43">
        <v>1272223040</v>
      </c>
      <c r="L18" s="143">
        <v>1083818900</v>
      </c>
      <c r="M18" s="143">
        <v>9232710</v>
      </c>
      <c r="N18" s="143">
        <v>9232710</v>
      </c>
      <c r="O18" s="143">
        <v>9232710</v>
      </c>
      <c r="P18" s="85">
        <f t="shared" si="5"/>
        <v>7.2571473002092466E-3</v>
      </c>
      <c r="Q18" s="86">
        <f t="shared" si="6"/>
        <v>7.2571473002092466E-3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43">
        <v>636111520</v>
      </c>
      <c r="L19" s="143">
        <v>542028556</v>
      </c>
      <c r="M19" s="143">
        <v>237935890</v>
      </c>
      <c r="N19" s="143">
        <v>237935890</v>
      </c>
      <c r="O19" s="143">
        <v>237935890</v>
      </c>
      <c r="P19" s="85">
        <f t="shared" si="5"/>
        <v>0.37404744690050573</v>
      </c>
      <c r="Q19" s="86">
        <f t="shared" si="6"/>
        <v>0.37404744690050573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42">
        <f>SUM(K21:K27)</f>
        <v>5859119000</v>
      </c>
      <c r="L20" s="142">
        <f t="shared" ref="L20:O20" si="7">SUM(L21:L27)</f>
        <v>4998215863.8000002</v>
      </c>
      <c r="M20" s="142">
        <f t="shared" si="7"/>
        <v>2303083517.9799995</v>
      </c>
      <c r="N20" s="142">
        <f t="shared" si="7"/>
        <v>2303083517.9799995</v>
      </c>
      <c r="O20" s="142">
        <f t="shared" si="7"/>
        <v>1998279940.98</v>
      </c>
      <c r="P20" s="85">
        <f t="shared" si="5"/>
        <v>0.39307676085431947</v>
      </c>
      <c r="Q20" s="86">
        <f t="shared" si="6"/>
        <v>0.39307676085431947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43">
        <v>1699144510</v>
      </c>
      <c r="L21" s="143">
        <v>1447924600.8</v>
      </c>
      <c r="M21" s="143">
        <v>675187073.42999995</v>
      </c>
      <c r="N21" s="143">
        <v>675187073.42999995</v>
      </c>
      <c r="O21" s="143">
        <v>556387062.42999995</v>
      </c>
      <c r="P21" s="85">
        <f t="shared" si="5"/>
        <v>0.39736883440832232</v>
      </c>
      <c r="Q21" s="86">
        <f t="shared" si="6"/>
        <v>0.39736883440832232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43">
        <v>1171823800</v>
      </c>
      <c r="L22" s="143">
        <v>999701996.79999995</v>
      </c>
      <c r="M22" s="143">
        <v>486734425.43000001</v>
      </c>
      <c r="N22" s="143">
        <v>486734425.43000001</v>
      </c>
      <c r="O22" s="143">
        <v>401452559.43000001</v>
      </c>
      <c r="P22" s="85">
        <f t="shared" si="5"/>
        <v>0.4153648572677906</v>
      </c>
      <c r="Q22" s="86">
        <f t="shared" si="6"/>
        <v>0.4153648572677906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43">
        <v>1406188560</v>
      </c>
      <c r="L23" s="143">
        <v>1195260276</v>
      </c>
      <c r="M23" s="143">
        <v>556653358</v>
      </c>
      <c r="N23" s="143">
        <v>556653358</v>
      </c>
      <c r="O23" s="143">
        <v>556653358</v>
      </c>
      <c r="P23" s="85">
        <f t="shared" si="5"/>
        <v>0.39585968328458027</v>
      </c>
      <c r="Q23" s="86">
        <f t="shared" si="6"/>
        <v>0.39585968328458027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43">
        <v>527320710</v>
      </c>
      <c r="L24" s="143">
        <v>451634517</v>
      </c>
      <c r="M24" s="143">
        <v>229977043.83000001</v>
      </c>
      <c r="N24" s="143">
        <v>229977043.83000001</v>
      </c>
      <c r="O24" s="143">
        <v>189806143.83000001</v>
      </c>
      <c r="P24" s="85">
        <f t="shared" si="5"/>
        <v>0.43612367098193433</v>
      </c>
      <c r="Q24" s="86">
        <f t="shared" si="6"/>
        <v>0.43612367098193433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43">
        <v>294315950</v>
      </c>
      <c r="L25" s="143">
        <v>250114307.59999999</v>
      </c>
      <c r="M25" s="143">
        <v>65400950.43</v>
      </c>
      <c r="N25" s="143">
        <v>65400950.43</v>
      </c>
      <c r="O25" s="143">
        <v>55070950.43</v>
      </c>
      <c r="P25" s="85">
        <f t="shared" si="5"/>
        <v>0.22221340851557655</v>
      </c>
      <c r="Q25" s="86">
        <f t="shared" si="6"/>
        <v>0.22221340851557655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43">
        <v>468729520</v>
      </c>
      <c r="L26" s="143">
        <v>402071849.80000001</v>
      </c>
      <c r="M26" s="143">
        <v>164183183.43000001</v>
      </c>
      <c r="N26" s="143">
        <v>164183183.43000001</v>
      </c>
      <c r="O26" s="143">
        <v>134051683.43000001</v>
      </c>
      <c r="P26" s="85">
        <f t="shared" si="5"/>
        <v>0.35027276163447102</v>
      </c>
      <c r="Q26" s="86">
        <f t="shared" si="6"/>
        <v>0.35027276163447102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43">
        <v>291595950</v>
      </c>
      <c r="L27" s="143">
        <v>251508315.80000001</v>
      </c>
      <c r="M27" s="143">
        <v>124947483.43000001</v>
      </c>
      <c r="N27" s="143">
        <v>124947483.43000001</v>
      </c>
      <c r="O27" s="143">
        <v>104858183.43000001</v>
      </c>
      <c r="P27" s="85">
        <f t="shared" si="5"/>
        <v>0.42849526349731543</v>
      </c>
      <c r="Q27" s="86">
        <f t="shared" si="6"/>
        <v>0.42849526349731543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42">
        <f>SUM(K29:K34)</f>
        <v>2619752000</v>
      </c>
      <c r="L28" s="142">
        <f>SUM(L29:L34)</f>
        <v>2239666382</v>
      </c>
      <c r="M28" s="142">
        <f>SUM(M29:M34)</f>
        <v>915684227</v>
      </c>
      <c r="N28" s="142">
        <f>SUM(N29:N34)</f>
        <v>915684227</v>
      </c>
      <c r="O28" s="142">
        <f>SUM(O29:O34)</f>
        <v>915684227</v>
      </c>
      <c r="P28" s="85">
        <f t="shared" si="2"/>
        <v>0.34953088193080872</v>
      </c>
      <c r="Q28" s="86">
        <f t="shared" si="3"/>
        <v>0.34953088193080872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43">
        <v>1264666080</v>
      </c>
      <c r="L29" s="143">
        <v>1202466168</v>
      </c>
      <c r="M29" s="143">
        <v>297249652</v>
      </c>
      <c r="N29" s="143">
        <v>297249652</v>
      </c>
      <c r="O29" s="143">
        <v>297249652</v>
      </c>
      <c r="P29" s="85">
        <f t="shared" si="2"/>
        <v>0.23504200571268583</v>
      </c>
      <c r="Q29" s="86">
        <f t="shared" si="3"/>
        <v>0.23504200571268583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43">
        <v>419160320</v>
      </c>
      <c r="L30" s="143">
        <v>245210665</v>
      </c>
      <c r="M30" s="143">
        <v>54779137</v>
      </c>
      <c r="N30" s="143">
        <v>54779137</v>
      </c>
      <c r="O30" s="143">
        <v>54779137</v>
      </c>
      <c r="P30" s="85">
        <f t="shared" si="2"/>
        <v>0.13068779268037586</v>
      </c>
      <c r="Q30" s="86">
        <f t="shared" si="3"/>
        <v>0.13068779268037586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43">
        <v>52395040</v>
      </c>
      <c r="L31" s="143">
        <v>44718539</v>
      </c>
      <c r="M31" s="143">
        <v>28021501</v>
      </c>
      <c r="N31" s="143">
        <v>28021501</v>
      </c>
      <c r="O31" s="143">
        <v>28021501</v>
      </c>
      <c r="P31" s="85">
        <f t="shared" si="2"/>
        <v>0.53481209290039666</v>
      </c>
      <c r="Q31" s="86">
        <f t="shared" si="3"/>
        <v>0.53481209290039666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43">
        <v>621555360</v>
      </c>
      <c r="L32" s="143">
        <v>550875970</v>
      </c>
      <c r="M32" s="143">
        <v>482322771</v>
      </c>
      <c r="N32" s="143">
        <v>482322771</v>
      </c>
      <c r="O32" s="143">
        <v>482322771</v>
      </c>
      <c r="P32" s="85">
        <f t="shared" si="2"/>
        <v>0.77599326148518777</v>
      </c>
      <c r="Q32" s="86">
        <f t="shared" si="3"/>
        <v>0.77599326148518777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43">
        <v>209580160</v>
      </c>
      <c r="L33" s="143">
        <v>144000000</v>
      </c>
      <c r="M33" s="143">
        <v>12655074</v>
      </c>
      <c r="N33" s="143">
        <v>12655074</v>
      </c>
      <c r="O33" s="143">
        <v>12655074</v>
      </c>
      <c r="P33" s="85">
        <f t="shared" si="2"/>
        <v>6.0382977090961285E-2</v>
      </c>
      <c r="Q33" s="86">
        <f t="shared" si="3"/>
        <v>6.0382977090961285E-2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43">
        <v>52395040</v>
      </c>
      <c r="L34" s="143">
        <v>52395040</v>
      </c>
      <c r="M34" s="143">
        <v>40656092</v>
      </c>
      <c r="N34" s="143">
        <v>40656092</v>
      </c>
      <c r="O34" s="143">
        <v>40656092</v>
      </c>
      <c r="P34" s="85">
        <f t="shared" si="2"/>
        <v>0.77595306731324187</v>
      </c>
      <c r="Q34" s="86">
        <f t="shared" si="3"/>
        <v>0.77595306731324187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42">
        <v>818848000</v>
      </c>
      <c r="L35" s="142">
        <v>0</v>
      </c>
      <c r="M35" s="142">
        <v>0</v>
      </c>
      <c r="N35" s="142">
        <v>0</v>
      </c>
      <c r="O35" s="14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42">
        <f>K37+K40+K44</f>
        <v>9900187000</v>
      </c>
      <c r="L36" s="142">
        <f t="shared" ref="L36:O36" si="8">L37+L40+L44</f>
        <v>8795646908.9399986</v>
      </c>
      <c r="M36" s="142">
        <f t="shared" si="8"/>
        <v>5923777576.6199989</v>
      </c>
      <c r="N36" s="142">
        <f t="shared" si="8"/>
        <v>2508121962.1799998</v>
      </c>
      <c r="O36" s="142">
        <f t="shared" si="8"/>
        <v>2475626241.1799998</v>
      </c>
      <c r="P36" s="85">
        <f t="shared" ref="P36:P39" si="9">+M36/K36</f>
        <v>0.59835006920778355</v>
      </c>
      <c r="Q36" s="86">
        <f t="shared" ref="Q36:Q39" si="10">+N36/K36</f>
        <v>0.25334086741795886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42">
        <f>SUM(K38:K39)</f>
        <v>77500000</v>
      </c>
      <c r="L37" s="142">
        <f t="shared" ref="L37:O37" si="11">SUM(L38:L39)</f>
        <v>991606</v>
      </c>
      <c r="M37" s="142">
        <f t="shared" si="11"/>
        <v>963802</v>
      </c>
      <c r="N37" s="142">
        <f t="shared" si="11"/>
        <v>963802</v>
      </c>
      <c r="O37" s="142">
        <f t="shared" si="11"/>
        <v>963802</v>
      </c>
      <c r="P37" s="85">
        <f t="shared" si="9"/>
        <v>1.2436154838709678E-2</v>
      </c>
      <c r="Q37" s="86">
        <f t="shared" si="10"/>
        <v>1.2436154838709678E-2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43">
        <v>68500000</v>
      </c>
      <c r="L38" s="143">
        <v>300000</v>
      </c>
      <c r="M38" s="143">
        <v>300000</v>
      </c>
      <c r="N38" s="143">
        <v>300000</v>
      </c>
      <c r="O38" s="143">
        <v>300000</v>
      </c>
      <c r="P38" s="85">
        <f t="shared" si="9"/>
        <v>4.3795620437956208E-3</v>
      </c>
      <c r="Q38" s="86">
        <f t="shared" si="10"/>
        <v>4.3795620437956208E-3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43">
        <v>9000000</v>
      </c>
      <c r="L39" s="143">
        <v>691606</v>
      </c>
      <c r="M39" s="143">
        <v>663802</v>
      </c>
      <c r="N39" s="143">
        <v>663802</v>
      </c>
      <c r="O39" s="143">
        <v>663802</v>
      </c>
      <c r="P39" s="85">
        <f t="shared" si="9"/>
        <v>7.3755777777777781E-2</v>
      </c>
      <c r="Q39" s="86">
        <f t="shared" si="10"/>
        <v>7.3755777777777781E-2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42">
        <f>SUM(K41:K43)</f>
        <v>566517061</v>
      </c>
      <c r="L40" s="142">
        <f t="shared" ref="L40:O40" si="12">SUM(L41:L43)</f>
        <v>225623484.80000001</v>
      </c>
      <c r="M40" s="142">
        <f t="shared" si="12"/>
        <v>171228486.51999998</v>
      </c>
      <c r="N40" s="142">
        <f t="shared" si="12"/>
        <v>34911200.519999996</v>
      </c>
      <c r="O40" s="142">
        <f t="shared" si="12"/>
        <v>32989144.52</v>
      </c>
      <c r="P40" s="85">
        <f t="shared" si="2"/>
        <v>0.30224771380715748</v>
      </c>
      <c r="Q40" s="86">
        <f t="shared" si="3"/>
        <v>6.1624270341259849E-2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43">
        <v>58969432</v>
      </c>
      <c r="L41" s="143">
        <v>565140</v>
      </c>
      <c r="M41" s="143">
        <v>565140</v>
      </c>
      <c r="N41" s="143">
        <v>565140</v>
      </c>
      <c r="O41" s="143">
        <v>565140</v>
      </c>
      <c r="P41" s="85">
        <f t="shared" ref="P41:P43" si="13">+M41/K41</f>
        <v>9.5836093520453112E-3</v>
      </c>
      <c r="Q41" s="86">
        <f t="shared" ref="Q41:Q43" si="14">+N41/K41</f>
        <v>9.5836093520453112E-3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43">
        <v>125807868</v>
      </c>
      <c r="L42" s="143">
        <v>97556824.900000006</v>
      </c>
      <c r="M42" s="143">
        <v>86274839.219999999</v>
      </c>
      <c r="N42" s="143">
        <v>33921711.219999999</v>
      </c>
      <c r="O42" s="143">
        <v>31999655.219999999</v>
      </c>
      <c r="P42" s="85">
        <f t="shared" si="13"/>
        <v>0.6857666423534019</v>
      </c>
      <c r="Q42" s="86">
        <f t="shared" si="14"/>
        <v>0.26963107919450635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43">
        <v>381739761</v>
      </c>
      <c r="L43" s="143">
        <v>127501519.90000001</v>
      </c>
      <c r="M43" s="143">
        <v>84388507.299999997</v>
      </c>
      <c r="N43" s="143">
        <v>424349.3</v>
      </c>
      <c r="O43" s="143">
        <v>424349.3</v>
      </c>
      <c r="P43" s="85">
        <f t="shared" si="13"/>
        <v>0.22106292275904682</v>
      </c>
      <c r="Q43" s="86">
        <f t="shared" si="14"/>
        <v>1.111619336923093E-3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42">
        <f>SUM(K45:K50)</f>
        <v>9256169939</v>
      </c>
      <c r="L44" s="142">
        <f t="shared" ref="L44:O44" si="15">SUM(L45:L50)</f>
        <v>8569031818.1399994</v>
      </c>
      <c r="M44" s="142">
        <f t="shared" si="15"/>
        <v>5751585288.0999994</v>
      </c>
      <c r="N44" s="142">
        <f t="shared" si="15"/>
        <v>2472246959.6599998</v>
      </c>
      <c r="O44" s="142">
        <f t="shared" si="15"/>
        <v>2441673294.6599998</v>
      </c>
      <c r="P44" s="85">
        <f t="shared" ref="P44:P50" si="16">+M44/K44</f>
        <v>0.62137853194183879</v>
      </c>
      <c r="Q44" s="86">
        <f t="shared" ref="Q44:Q50" si="17">+N44/K44</f>
        <v>0.26709178590633048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43">
        <v>221936850.44</v>
      </c>
      <c r="L45" s="143">
        <v>220401756.34</v>
      </c>
      <c r="M45" s="143">
        <v>36680966.659999996</v>
      </c>
      <c r="N45" s="143">
        <v>15112919.42</v>
      </c>
      <c r="O45" s="143">
        <v>15112919.42</v>
      </c>
      <c r="P45" s="85">
        <f t="shared" si="16"/>
        <v>0.16527659371248304</v>
      </c>
      <c r="Q45" s="86">
        <f t="shared" si="17"/>
        <v>6.8095583901627621E-2</v>
      </c>
      <c r="R45" s="25"/>
      <c r="S45" s="93"/>
    </row>
    <row r="46" spans="1:19" s="26" customFormat="1" ht="72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43">
        <v>744893536</v>
      </c>
      <c r="L46" s="143">
        <v>744617172.89999998</v>
      </c>
      <c r="M46" s="143">
        <v>496251192.22000003</v>
      </c>
      <c r="N46" s="143">
        <v>201592299.12</v>
      </c>
      <c r="O46" s="143">
        <v>201562299.12</v>
      </c>
      <c r="P46" s="85">
        <f t="shared" si="16"/>
        <v>0.66620418655371449</v>
      </c>
      <c r="Q46" s="86">
        <f t="shared" si="17"/>
        <v>0.27063236473030694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43">
        <v>1432000047</v>
      </c>
      <c r="L47" s="143">
        <v>965931273</v>
      </c>
      <c r="M47" s="143">
        <v>487209543</v>
      </c>
      <c r="N47" s="143">
        <v>484431716</v>
      </c>
      <c r="O47" s="143">
        <v>478019216</v>
      </c>
      <c r="P47" s="85">
        <f t="shared" si="16"/>
        <v>0.34023011662652553</v>
      </c>
      <c r="Q47" s="86">
        <f t="shared" si="17"/>
        <v>0.33829029336617056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43">
        <v>5920243707.5600004</v>
      </c>
      <c r="L48" s="143">
        <v>5843290568.8999996</v>
      </c>
      <c r="M48" s="143">
        <v>3976737905.2199998</v>
      </c>
      <c r="N48" s="143">
        <v>1672728330.1199999</v>
      </c>
      <c r="O48" s="143">
        <v>1649928330.1199999</v>
      </c>
      <c r="P48" s="85">
        <f t="shared" si="16"/>
        <v>0.67171861525595755</v>
      </c>
      <c r="Q48" s="86">
        <f t="shared" si="17"/>
        <v>0.28254382973862519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43">
        <v>806108198</v>
      </c>
      <c r="L49" s="143">
        <v>663803447</v>
      </c>
      <c r="M49" s="143">
        <v>660203447</v>
      </c>
      <c r="N49" s="143">
        <v>7904534</v>
      </c>
      <c r="O49" s="143">
        <v>7904534</v>
      </c>
      <c r="P49" s="85">
        <f t="shared" si="16"/>
        <v>0.8190010331590748</v>
      </c>
      <c r="Q49" s="86">
        <f t="shared" si="17"/>
        <v>9.8057978068100474E-3</v>
      </c>
      <c r="R49" s="25"/>
      <c r="S49" s="93"/>
    </row>
    <row r="50" spans="1:19" s="26" customFormat="1" ht="24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43">
        <v>130987600</v>
      </c>
      <c r="L50" s="143">
        <v>130987600</v>
      </c>
      <c r="M50" s="143">
        <v>94502234</v>
      </c>
      <c r="N50" s="143">
        <v>90477161</v>
      </c>
      <c r="O50" s="143">
        <v>89145996</v>
      </c>
      <c r="P50" s="85">
        <f t="shared" si="16"/>
        <v>0.7214593900491344</v>
      </c>
      <c r="Q50" s="86">
        <f t="shared" si="17"/>
        <v>0.69073073329078483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221</v>
      </c>
      <c r="J51" s="23" t="s">
        <v>7</v>
      </c>
      <c r="K51" s="142">
        <f>K53+K56+K59</f>
        <v>4542932000</v>
      </c>
      <c r="L51" s="142">
        <f t="shared" ref="L51:O51" si="18">L53+L56+L59</f>
        <v>4079658464.9000001</v>
      </c>
      <c r="M51" s="142">
        <f t="shared" si="18"/>
        <v>172149578.30000001</v>
      </c>
      <c r="N51" s="142">
        <f t="shared" si="18"/>
        <v>171935944.30000001</v>
      </c>
      <c r="O51" s="142">
        <f t="shared" si="18"/>
        <v>171935944.30000001</v>
      </c>
      <c r="P51" s="85">
        <f t="shared" ref="P51:P79" si="19">+M51/K51</f>
        <v>3.7893936845191607E-2</v>
      </c>
      <c r="Q51" s="86">
        <f t="shared" ref="Q51:Q79" si="20">+N51/K51</f>
        <v>3.7846911267877224E-2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221</v>
      </c>
      <c r="J52" s="23" t="s">
        <v>7</v>
      </c>
      <c r="K52" s="142">
        <f>K54</f>
        <v>298062900000</v>
      </c>
      <c r="L52" s="142">
        <f t="shared" ref="L52:O52" si="21">L54</f>
        <v>298062900000</v>
      </c>
      <c r="M52" s="142">
        <f t="shared" si="21"/>
        <v>298062900000</v>
      </c>
      <c r="N52" s="142">
        <f t="shared" si="21"/>
        <v>298062900000</v>
      </c>
      <c r="O52" s="14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42">
        <v>459332000</v>
      </c>
      <c r="L53" s="142">
        <v>0</v>
      </c>
      <c r="M53" s="142">
        <v>0</v>
      </c>
      <c r="N53" s="142">
        <v>0</v>
      </c>
      <c r="O53" s="14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42">
        <f>SUM(K55)</f>
        <v>298062900000</v>
      </c>
      <c r="L54" s="142">
        <f t="shared" ref="L54:O54" si="24">SUM(L55)</f>
        <v>298062900000</v>
      </c>
      <c r="M54" s="142">
        <f t="shared" si="24"/>
        <v>298062900000</v>
      </c>
      <c r="N54" s="142">
        <f t="shared" si="24"/>
        <v>298062900000</v>
      </c>
      <c r="O54" s="14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43">
        <v>298062900000</v>
      </c>
      <c r="L55" s="143">
        <v>298062900000</v>
      </c>
      <c r="M55" s="143">
        <v>298062900000</v>
      </c>
      <c r="N55" s="143">
        <v>298062900000</v>
      </c>
      <c r="O55" s="14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42">
        <f>SUM(K57:K58)</f>
        <v>90000000</v>
      </c>
      <c r="L56" s="142">
        <f t="shared" ref="L56:O56" si="25">SUM(L57:L58)</f>
        <v>90000000</v>
      </c>
      <c r="M56" s="142">
        <f t="shared" si="25"/>
        <v>37252146</v>
      </c>
      <c r="N56" s="142">
        <f t="shared" si="25"/>
        <v>37038512</v>
      </c>
      <c r="O56" s="142">
        <f t="shared" si="25"/>
        <v>37038512</v>
      </c>
      <c r="P56" s="85">
        <f t="shared" si="19"/>
        <v>0.41391273333333334</v>
      </c>
      <c r="Q56" s="86">
        <f t="shared" si="20"/>
        <v>0.41153902222222222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43">
        <v>45000000</v>
      </c>
      <c r="L57" s="143">
        <v>45000000</v>
      </c>
      <c r="M57" s="143">
        <v>37252146</v>
      </c>
      <c r="N57" s="143">
        <v>37038512</v>
      </c>
      <c r="O57" s="143">
        <v>37038512</v>
      </c>
      <c r="P57" s="85"/>
      <c r="Q57" s="86">
        <f t="shared" si="20"/>
        <v>0.82307804444444443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43">
        <v>45000000</v>
      </c>
      <c r="L58" s="143">
        <v>45000000</v>
      </c>
      <c r="M58" s="143" t="s">
        <v>25</v>
      </c>
      <c r="N58" s="143" t="s">
        <v>25</v>
      </c>
      <c r="O58" s="143" t="s">
        <v>25</v>
      </c>
      <c r="P58" s="85"/>
      <c r="Q58" s="86">
        <f t="shared" si="20"/>
        <v>0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42">
        <f>SUM(K60:K62)</f>
        <v>3993600000</v>
      </c>
      <c r="L59" s="142">
        <f t="shared" ref="L59:O59" si="26">SUM(L60:L62)</f>
        <v>3989658464.9000001</v>
      </c>
      <c r="M59" s="142">
        <f t="shared" si="26"/>
        <v>134897432.30000001</v>
      </c>
      <c r="N59" s="142">
        <f t="shared" si="26"/>
        <v>134897432.30000001</v>
      </c>
      <c r="O59" s="142">
        <f t="shared" si="26"/>
        <v>134897432.30000001</v>
      </c>
      <c r="P59" s="85">
        <f t="shared" si="19"/>
        <v>3.3778403520633014E-2</v>
      </c>
      <c r="Q59" s="86">
        <f t="shared" si="20"/>
        <v>3.3778403520633014E-2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43">
        <v>3993600000</v>
      </c>
      <c r="L60" s="143">
        <f>139658464.9+3850000000</f>
        <v>3989658464.9000001</v>
      </c>
      <c r="M60" s="143">
        <v>134897432.30000001</v>
      </c>
      <c r="N60" s="143">
        <v>134897432.30000001</v>
      </c>
      <c r="O60" s="143">
        <v>134897432.30000001</v>
      </c>
      <c r="P60" s="85"/>
      <c r="Q60" s="86">
        <f t="shared" si="20"/>
        <v>3.3778403520633014E-2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42">
        <f t="shared" ref="K63:O63" si="27">+K64</f>
        <v>63476900000</v>
      </c>
      <c r="L63" s="142">
        <f t="shared" si="27"/>
        <v>44393160674.68</v>
      </c>
      <c r="M63" s="142">
        <f t="shared" si="27"/>
        <v>31910967608.580002</v>
      </c>
      <c r="N63" s="142">
        <f t="shared" si="27"/>
        <v>11710795480.559999</v>
      </c>
      <c r="O63" s="142">
        <f t="shared" si="27"/>
        <v>11669374927.559999</v>
      </c>
      <c r="P63" s="85">
        <f t="shared" si="19"/>
        <v>0.50271780141405775</v>
      </c>
      <c r="Q63" s="86">
        <f t="shared" si="20"/>
        <v>0.18448908942560205</v>
      </c>
      <c r="R63" s="28"/>
    </row>
    <row r="64" spans="1:19" s="29" customFormat="1" ht="30" customHeight="1" x14ac:dyDescent="0.2">
      <c r="A64" s="44" t="s">
        <v>26</v>
      </c>
      <c r="B64" s="97" t="s">
        <v>153</v>
      </c>
      <c r="C64" s="95" t="s">
        <v>28</v>
      </c>
      <c r="D64" s="105" t="s">
        <v>55</v>
      </c>
      <c r="E64" s="105"/>
      <c r="F64" s="37"/>
      <c r="G64" s="37"/>
      <c r="H64" s="36">
        <v>20</v>
      </c>
      <c r="I64" s="48" t="s">
        <v>155</v>
      </c>
      <c r="J64" s="38" t="s">
        <v>156</v>
      </c>
      <c r="K64" s="142">
        <f>SUM(K65)</f>
        <v>63476900000</v>
      </c>
      <c r="L64" s="142">
        <f t="shared" ref="L64:N64" si="28">SUM(L65)</f>
        <v>44393160674.68</v>
      </c>
      <c r="M64" s="142">
        <f t="shared" si="28"/>
        <v>31910967608.580002</v>
      </c>
      <c r="N64" s="142">
        <f t="shared" si="28"/>
        <v>11710795480.559999</v>
      </c>
      <c r="O64" s="142">
        <f>SUM(O65)</f>
        <v>11669374927.559999</v>
      </c>
      <c r="P64" s="85">
        <f t="shared" si="19"/>
        <v>0.50271780141405775</v>
      </c>
      <c r="Q64" s="86">
        <f t="shared" si="20"/>
        <v>0.18448908942560205</v>
      </c>
      <c r="R64" s="28"/>
    </row>
    <row r="65" spans="1:18" s="29" customFormat="1" ht="36" x14ac:dyDescent="0.2">
      <c r="A65" s="39" t="s">
        <v>26</v>
      </c>
      <c r="B65" s="103" t="s">
        <v>153</v>
      </c>
      <c r="C65" s="101" t="s">
        <v>28</v>
      </c>
      <c r="D65" s="104" t="s">
        <v>55</v>
      </c>
      <c r="E65" s="104" t="s">
        <v>35</v>
      </c>
      <c r="F65" s="40"/>
      <c r="G65" s="40"/>
      <c r="H65" s="42">
        <v>20</v>
      </c>
      <c r="I65" s="47" t="s">
        <v>157</v>
      </c>
      <c r="J65" s="41" t="s">
        <v>116</v>
      </c>
      <c r="K65" s="143">
        <v>63476900000</v>
      </c>
      <c r="L65" s="143">
        <f>41123636480.68+3237000000+32524194</f>
        <v>44393160674.68</v>
      </c>
      <c r="M65" s="143">
        <v>31910967608.580002</v>
      </c>
      <c r="N65" s="143">
        <v>11710795480.559999</v>
      </c>
      <c r="O65" s="143">
        <v>11669374927.559999</v>
      </c>
      <c r="P65" s="85">
        <f t="shared" ref="P65:P73" si="29">+M65/K65</f>
        <v>0.50271780141405775</v>
      </c>
      <c r="Q65" s="86">
        <f t="shared" ref="Q65:Q73" si="30">+N65/K65</f>
        <v>0.18448908942560205</v>
      </c>
      <c r="R65" s="28"/>
    </row>
    <row r="66" spans="1:18" s="29" customFormat="1" ht="36" x14ac:dyDescent="0.2">
      <c r="A66" s="44" t="s">
        <v>26</v>
      </c>
      <c r="B66" s="97" t="s">
        <v>154</v>
      </c>
      <c r="C66" s="95"/>
      <c r="D66" s="105"/>
      <c r="E66" s="105"/>
      <c r="F66" s="37"/>
      <c r="G66" s="37"/>
      <c r="H66" s="36"/>
      <c r="I66" s="48" t="s">
        <v>158</v>
      </c>
      <c r="J66" s="38" t="s">
        <v>159</v>
      </c>
      <c r="K66" s="142">
        <f>K67+K72</f>
        <v>3922148000</v>
      </c>
      <c r="L66" s="142">
        <f t="shared" ref="L66:O66" si="31">L67+L72</f>
        <v>303884650</v>
      </c>
      <c r="M66" s="142">
        <f t="shared" si="31"/>
        <v>303669650</v>
      </c>
      <c r="N66" s="142">
        <f t="shared" si="31"/>
        <v>300225650</v>
      </c>
      <c r="O66" s="142">
        <f t="shared" si="31"/>
        <v>300225650</v>
      </c>
      <c r="P66" s="85">
        <f t="shared" si="29"/>
        <v>7.7424322080655805E-2</v>
      </c>
      <c r="Q66" s="86">
        <f t="shared" si="30"/>
        <v>7.6546231809712428E-2</v>
      </c>
      <c r="R66" s="28"/>
    </row>
    <row r="67" spans="1:18" s="29" customFormat="1" ht="14.25" x14ac:dyDescent="0.2">
      <c r="A67" s="39" t="s">
        <v>26</v>
      </c>
      <c r="B67" s="97" t="s">
        <v>154</v>
      </c>
      <c r="C67" s="95" t="s">
        <v>28</v>
      </c>
      <c r="D67" s="105" t="s">
        <v>55</v>
      </c>
      <c r="E67" s="105"/>
      <c r="F67" s="37"/>
      <c r="G67" s="37"/>
      <c r="H67" s="36"/>
      <c r="I67" s="48" t="s">
        <v>160</v>
      </c>
      <c r="J67" s="38" t="s">
        <v>161</v>
      </c>
      <c r="K67" s="142">
        <f>SUM(K68:K71)</f>
        <v>912648000</v>
      </c>
      <c r="L67" s="142">
        <f t="shared" ref="L67:O67" si="32">SUM(L68:L71)</f>
        <v>303884650</v>
      </c>
      <c r="M67" s="142">
        <f t="shared" si="32"/>
        <v>303669650</v>
      </c>
      <c r="N67" s="142">
        <f t="shared" si="32"/>
        <v>300225650</v>
      </c>
      <c r="O67" s="142">
        <f t="shared" si="32"/>
        <v>300225650</v>
      </c>
      <c r="P67" s="85">
        <f t="shared" si="29"/>
        <v>0.33273469070222034</v>
      </c>
      <c r="Q67" s="86">
        <f t="shared" si="30"/>
        <v>0.32896105617938132</v>
      </c>
      <c r="R67" s="28"/>
    </row>
    <row r="68" spans="1:18" s="29" customFormat="1" ht="30" customHeight="1" x14ac:dyDescent="0.2">
      <c r="A68" s="39" t="s">
        <v>26</v>
      </c>
      <c r="B68" s="103" t="s">
        <v>154</v>
      </c>
      <c r="C68" s="101" t="s">
        <v>28</v>
      </c>
      <c r="D68" s="104" t="s">
        <v>55</v>
      </c>
      <c r="E68" s="104" t="s">
        <v>29</v>
      </c>
      <c r="F68" s="40"/>
      <c r="G68" s="40"/>
      <c r="H68" s="42"/>
      <c r="I68" s="47" t="s">
        <v>162</v>
      </c>
      <c r="J68" s="41" t="s">
        <v>166</v>
      </c>
      <c r="K68" s="143">
        <v>314025802</v>
      </c>
      <c r="L68" s="143">
        <v>298986180</v>
      </c>
      <c r="M68" s="143">
        <v>298986180</v>
      </c>
      <c r="N68" s="143">
        <v>298986180</v>
      </c>
      <c r="O68" s="143">
        <v>298986180</v>
      </c>
      <c r="P68" s="85">
        <f t="shared" si="29"/>
        <v>0.95210705010793983</v>
      </c>
      <c r="Q68" s="86">
        <f t="shared" si="30"/>
        <v>0.95210705010793983</v>
      </c>
      <c r="R68" s="28"/>
    </row>
    <row r="69" spans="1:18" s="29" customFormat="1" ht="24" x14ac:dyDescent="0.2">
      <c r="A69" s="39" t="s">
        <v>26</v>
      </c>
      <c r="B69" s="103" t="s">
        <v>154</v>
      </c>
      <c r="C69" s="101" t="s">
        <v>28</v>
      </c>
      <c r="D69" s="104" t="s">
        <v>55</v>
      </c>
      <c r="E69" s="104" t="s">
        <v>32</v>
      </c>
      <c r="F69" s="40"/>
      <c r="G69" s="40"/>
      <c r="H69" s="42"/>
      <c r="I69" s="47" t="s">
        <v>163</v>
      </c>
      <c r="J69" s="41" t="s">
        <v>167</v>
      </c>
      <c r="K69" s="143">
        <v>596781058</v>
      </c>
      <c r="L69" s="143">
        <v>4000000</v>
      </c>
      <c r="M69" s="143">
        <v>4000000</v>
      </c>
      <c r="N69" s="143">
        <v>556000</v>
      </c>
      <c r="O69" s="143">
        <v>556000</v>
      </c>
      <c r="P69" s="85">
        <f t="shared" si="29"/>
        <v>6.7026256051176481E-3</v>
      </c>
      <c r="Q69" s="86">
        <f t="shared" si="30"/>
        <v>9.3166495911135307E-4</v>
      </c>
      <c r="R69" s="28"/>
    </row>
    <row r="70" spans="1:18" s="29" customFormat="1" ht="18.75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60</v>
      </c>
      <c r="F70" s="40"/>
      <c r="G70" s="40"/>
      <c r="H70" s="42"/>
      <c r="I70" s="47" t="s">
        <v>164</v>
      </c>
      <c r="J70" s="41" t="s">
        <v>168</v>
      </c>
      <c r="K70" s="143">
        <v>1239600</v>
      </c>
      <c r="L70" s="143">
        <v>296930</v>
      </c>
      <c r="M70" s="143">
        <v>296930</v>
      </c>
      <c r="N70" s="143">
        <v>296930</v>
      </c>
      <c r="O70" s="143">
        <v>296930</v>
      </c>
      <c r="P70" s="85">
        <f t="shared" si="29"/>
        <v>0.23953694740238787</v>
      </c>
      <c r="Q70" s="86">
        <f t="shared" si="30"/>
        <v>0.23953694740238787</v>
      </c>
      <c r="R70" s="28"/>
    </row>
    <row r="71" spans="1:18" s="29" customFormat="1" ht="28.5" customHeight="1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33</v>
      </c>
      <c r="F71" s="40"/>
      <c r="G71" s="40"/>
      <c r="H71" s="42"/>
      <c r="I71" s="47" t="s">
        <v>165</v>
      </c>
      <c r="J71" s="41" t="s">
        <v>169</v>
      </c>
      <c r="K71" s="143">
        <v>601540</v>
      </c>
      <c r="L71" s="143">
        <v>601540</v>
      </c>
      <c r="M71" s="143">
        <v>386540</v>
      </c>
      <c r="N71" s="143">
        <v>386540</v>
      </c>
      <c r="O71" s="143">
        <v>386540</v>
      </c>
      <c r="P71" s="85">
        <v>0</v>
      </c>
      <c r="Q71" s="86">
        <v>0</v>
      </c>
      <c r="R71" s="28"/>
    </row>
    <row r="72" spans="1:18" s="29" customFormat="1" ht="28.5" customHeight="1" x14ac:dyDescent="0.2">
      <c r="A72" s="44" t="s">
        <v>26</v>
      </c>
      <c r="B72" s="97" t="s">
        <v>154</v>
      </c>
      <c r="C72" s="95" t="s">
        <v>28</v>
      </c>
      <c r="D72" s="105" t="s">
        <v>92</v>
      </c>
      <c r="E72" s="105"/>
      <c r="F72" s="37"/>
      <c r="G72" s="37"/>
      <c r="H72" s="36"/>
      <c r="I72" s="48" t="s">
        <v>170</v>
      </c>
      <c r="J72" s="38" t="s">
        <v>172</v>
      </c>
      <c r="K72" s="142">
        <f>SUM(K73)</f>
        <v>3009500000</v>
      </c>
      <c r="L72" s="142">
        <f t="shared" ref="L72:O72" si="33">SUM(L73)</f>
        <v>0</v>
      </c>
      <c r="M72" s="142">
        <f t="shared" si="33"/>
        <v>0</v>
      </c>
      <c r="N72" s="142">
        <f t="shared" si="33"/>
        <v>0</v>
      </c>
      <c r="O72" s="142">
        <f t="shared" si="33"/>
        <v>0</v>
      </c>
      <c r="P72" s="85">
        <f t="shared" si="29"/>
        <v>0</v>
      </c>
      <c r="Q72" s="86">
        <f t="shared" si="30"/>
        <v>0</v>
      </c>
      <c r="R72" s="28"/>
    </row>
    <row r="73" spans="1:18" s="26" customFormat="1" ht="43.5" customHeight="1" thickBot="1" x14ac:dyDescent="0.25">
      <c r="A73" s="39" t="s">
        <v>26</v>
      </c>
      <c r="B73" s="103" t="s">
        <v>154</v>
      </c>
      <c r="C73" s="101" t="s">
        <v>28</v>
      </c>
      <c r="D73" s="104" t="s">
        <v>92</v>
      </c>
      <c r="E73" s="104" t="s">
        <v>29</v>
      </c>
      <c r="F73" s="40"/>
      <c r="G73" s="40"/>
      <c r="H73" s="46">
        <v>20</v>
      </c>
      <c r="I73" s="47" t="s">
        <v>171</v>
      </c>
      <c r="J73" s="41" t="s">
        <v>173</v>
      </c>
      <c r="K73" s="143">
        <v>3009500000</v>
      </c>
      <c r="L73" s="143" t="s">
        <v>25</v>
      </c>
      <c r="M73" s="143" t="s">
        <v>25</v>
      </c>
      <c r="N73" s="143" t="s">
        <v>25</v>
      </c>
      <c r="O73" s="143" t="s">
        <v>25</v>
      </c>
      <c r="P73" s="85">
        <f t="shared" si="29"/>
        <v>0</v>
      </c>
      <c r="Q73" s="86">
        <f t="shared" si="30"/>
        <v>0</v>
      </c>
      <c r="R73" s="28"/>
    </row>
    <row r="74" spans="1:18" s="52" customFormat="1" ht="30" customHeight="1" thickBot="1" x14ac:dyDescent="0.25">
      <c r="A74" s="122" t="s">
        <v>22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40">
        <f>K75+K76+K94+K95+K100+K104</f>
        <v>264400817108</v>
      </c>
      <c r="L74" s="140">
        <f t="shared" ref="L74:O74" si="34">L75+L76+L94+L95+L100+L104</f>
        <v>166385583900.84</v>
      </c>
      <c r="M74" s="140">
        <f t="shared" si="34"/>
        <v>66515971591.949997</v>
      </c>
      <c r="N74" s="140">
        <f t="shared" si="34"/>
        <v>4304654203.960001</v>
      </c>
      <c r="O74" s="140">
        <f t="shared" si="34"/>
        <v>4302157984.960001</v>
      </c>
      <c r="P74" s="81">
        <f t="shared" si="19"/>
        <v>0.25157248876723465</v>
      </c>
      <c r="Q74" s="82">
        <f t="shared" si="20"/>
        <v>1.6280790093782787E-2</v>
      </c>
      <c r="R74" s="51"/>
    </row>
    <row r="75" spans="1:18" s="32" customFormat="1" ht="46.15" customHeight="1" x14ac:dyDescent="0.25">
      <c r="A75" s="53">
        <v>2103</v>
      </c>
      <c r="B75" s="54"/>
      <c r="C75" s="55"/>
      <c r="D75" s="56"/>
      <c r="E75" s="56"/>
      <c r="F75" s="56"/>
      <c r="G75" s="56"/>
      <c r="H75" s="57">
        <v>20</v>
      </c>
      <c r="I75" s="58" t="s">
        <v>23</v>
      </c>
      <c r="J75" s="59" t="s">
        <v>203</v>
      </c>
      <c r="K75" s="141">
        <f>K80</f>
        <v>20685088814</v>
      </c>
      <c r="L75" s="141">
        <f t="shared" ref="L75:O75" si="35">L80</f>
        <v>13943841283.139999</v>
      </c>
      <c r="M75" s="141">
        <f t="shared" si="35"/>
        <v>12162169889.84</v>
      </c>
      <c r="N75" s="141">
        <f t="shared" si="35"/>
        <v>1008566987.8399999</v>
      </c>
      <c r="O75" s="141">
        <f t="shared" si="35"/>
        <v>1007816856.8399999</v>
      </c>
      <c r="P75" s="83">
        <f t="shared" si="19"/>
        <v>0.58796798018137819</v>
      </c>
      <c r="Q75" s="84">
        <f t="shared" si="20"/>
        <v>4.8758165696508184E-2</v>
      </c>
      <c r="R75" s="33"/>
    </row>
    <row r="76" spans="1:18" s="32" customFormat="1" ht="46.15" customHeight="1" x14ac:dyDescent="0.25">
      <c r="A76" s="53">
        <v>2103</v>
      </c>
      <c r="B76" s="54"/>
      <c r="C76" s="55"/>
      <c r="D76" s="56"/>
      <c r="E76" s="56"/>
      <c r="F76" s="56"/>
      <c r="G76" s="56"/>
      <c r="H76" s="57">
        <v>21</v>
      </c>
      <c r="I76" s="58" t="s">
        <v>23</v>
      </c>
      <c r="J76" s="59" t="s">
        <v>203</v>
      </c>
      <c r="K76" s="141">
        <f>K77+K81+K91</f>
        <v>36515728294</v>
      </c>
      <c r="L76" s="141">
        <f>L77+L81+L91</f>
        <v>18531291007.900002</v>
      </c>
      <c r="M76" s="141">
        <f t="shared" ref="M76:O76" si="36">M77+M81+M91</f>
        <v>18260464970.139999</v>
      </c>
      <c r="N76" s="141">
        <f t="shared" si="36"/>
        <v>2234942260.3000002</v>
      </c>
      <c r="O76" s="141">
        <f t="shared" si="36"/>
        <v>2234942260.3000002</v>
      </c>
      <c r="P76" s="83"/>
      <c r="Q76" s="84"/>
      <c r="R76" s="33"/>
    </row>
    <row r="77" spans="1:18" s="50" customFormat="1" ht="72" customHeight="1" x14ac:dyDescent="0.25">
      <c r="A77" s="18">
        <v>2103</v>
      </c>
      <c r="B77" s="20">
        <v>1900</v>
      </c>
      <c r="C77" s="19">
        <v>4</v>
      </c>
      <c r="D77" s="37"/>
      <c r="E77" s="37"/>
      <c r="F77" s="37"/>
      <c r="G77" s="37"/>
      <c r="H77" s="36">
        <v>21</v>
      </c>
      <c r="I77" s="45" t="s">
        <v>174</v>
      </c>
      <c r="J77" s="38" t="s">
        <v>175</v>
      </c>
      <c r="K77" s="142">
        <f>SUM(K78:K79)</f>
        <v>8200817108</v>
      </c>
      <c r="L77" s="142">
        <f>SUM(L78:L79)</f>
        <v>5487045092.8999996</v>
      </c>
      <c r="M77" s="142">
        <f t="shared" ref="M77:O77" si="37">SUM(M78:M79)</f>
        <v>5216219055.1399994</v>
      </c>
      <c r="N77" s="142">
        <f t="shared" si="37"/>
        <v>2234942260.3000002</v>
      </c>
      <c r="O77" s="142">
        <f t="shared" si="37"/>
        <v>2234942260.3000002</v>
      </c>
      <c r="P77" s="85">
        <f t="shared" si="19"/>
        <v>0.63606089325556503</v>
      </c>
      <c r="Q77" s="86">
        <f t="shared" si="20"/>
        <v>0.27252677762070637</v>
      </c>
      <c r="R77" s="49"/>
    </row>
    <row r="78" spans="1:18" s="50" customFormat="1" ht="46.15" customHeight="1" x14ac:dyDescent="0.25">
      <c r="A78" s="12" t="s">
        <v>8</v>
      </c>
      <c r="B78" s="14" t="s">
        <v>176</v>
      </c>
      <c r="C78" s="13" t="s">
        <v>177</v>
      </c>
      <c r="D78" s="40" t="s">
        <v>178</v>
      </c>
      <c r="E78" s="40" t="s">
        <v>179</v>
      </c>
      <c r="F78" s="40" t="s">
        <v>180</v>
      </c>
      <c r="G78" s="104" t="s">
        <v>55</v>
      </c>
      <c r="H78" s="42">
        <v>21</v>
      </c>
      <c r="I78" s="43" t="s">
        <v>182</v>
      </c>
      <c r="J78" s="41" t="s">
        <v>185</v>
      </c>
      <c r="K78" s="143">
        <v>5677211000</v>
      </c>
      <c r="L78" s="143">
        <v>3994955255.9000001</v>
      </c>
      <c r="M78" s="143">
        <v>3724280221.2199998</v>
      </c>
      <c r="N78" s="143">
        <v>1950905870.3800001</v>
      </c>
      <c r="O78" s="143">
        <v>1950905870.3800001</v>
      </c>
      <c r="P78" s="85">
        <f t="shared" si="19"/>
        <v>0.65600524997573628</v>
      </c>
      <c r="Q78" s="86">
        <f t="shared" si="20"/>
        <v>0.34363807693249382</v>
      </c>
      <c r="R78" s="49"/>
    </row>
    <row r="79" spans="1:18" s="50" customFormat="1" ht="46.15" customHeight="1" x14ac:dyDescent="0.25">
      <c r="A79" s="12" t="s">
        <v>8</v>
      </c>
      <c r="B79" s="14" t="s">
        <v>176</v>
      </c>
      <c r="C79" s="13" t="s">
        <v>177</v>
      </c>
      <c r="D79" s="40" t="s">
        <v>178</v>
      </c>
      <c r="E79" s="40" t="s">
        <v>179</v>
      </c>
      <c r="F79" s="40" t="s">
        <v>181</v>
      </c>
      <c r="G79" s="104" t="s">
        <v>55</v>
      </c>
      <c r="H79" s="42">
        <v>21</v>
      </c>
      <c r="I79" s="43" t="s">
        <v>183</v>
      </c>
      <c r="J79" s="41" t="s">
        <v>185</v>
      </c>
      <c r="K79" s="143">
        <v>2523606108</v>
      </c>
      <c r="L79" s="143">
        <v>1492089837</v>
      </c>
      <c r="M79" s="143">
        <v>1491938833.9200001</v>
      </c>
      <c r="N79" s="143">
        <v>284036389.92000002</v>
      </c>
      <c r="O79" s="143">
        <v>284036389.92000002</v>
      </c>
      <c r="P79" s="85">
        <f t="shared" si="19"/>
        <v>0.5911932251195835</v>
      </c>
      <c r="Q79" s="86">
        <f t="shared" si="20"/>
        <v>0.11255179206437395</v>
      </c>
      <c r="R79" s="49"/>
    </row>
    <row r="80" spans="1:18" s="32" customFormat="1" ht="72" x14ac:dyDescent="0.25">
      <c r="A80" s="18">
        <v>2103</v>
      </c>
      <c r="B80" s="20">
        <v>1900</v>
      </c>
      <c r="C80" s="19">
        <v>5</v>
      </c>
      <c r="D80" s="37"/>
      <c r="E80" s="37"/>
      <c r="F80" s="37"/>
      <c r="G80" s="37"/>
      <c r="H80" s="36">
        <v>20</v>
      </c>
      <c r="I80" s="45" t="s">
        <v>186</v>
      </c>
      <c r="J80" s="38" t="s">
        <v>187</v>
      </c>
      <c r="K80" s="142">
        <f>SUM(K82:K86)</f>
        <v>20685088814</v>
      </c>
      <c r="L80" s="142">
        <f t="shared" ref="L80:O80" si="38">SUM(L82:L86)</f>
        <v>13943841283.139999</v>
      </c>
      <c r="M80" s="142">
        <f t="shared" si="38"/>
        <v>12162169889.84</v>
      </c>
      <c r="N80" s="142">
        <f t="shared" si="38"/>
        <v>1008566987.8399999</v>
      </c>
      <c r="O80" s="142">
        <f t="shared" si="38"/>
        <v>1007816856.8399999</v>
      </c>
      <c r="P80" s="85">
        <f t="shared" ref="P80:P93" si="39">+M80/K80</f>
        <v>0.58796798018137819</v>
      </c>
      <c r="Q80" s="86">
        <f t="shared" ref="Q80:Q93" si="40">+N80/K80</f>
        <v>4.8758165696508184E-2</v>
      </c>
      <c r="R80" s="33"/>
    </row>
    <row r="81" spans="1:18" s="32" customFormat="1" ht="72" x14ac:dyDescent="0.25">
      <c r="A81" s="18">
        <v>2103</v>
      </c>
      <c r="B81" s="20">
        <v>1900</v>
      </c>
      <c r="C81" s="19">
        <v>5</v>
      </c>
      <c r="D81" s="37"/>
      <c r="E81" s="37"/>
      <c r="F81" s="37"/>
      <c r="G81" s="37"/>
      <c r="H81" s="36">
        <v>21</v>
      </c>
      <c r="I81" s="45" t="s">
        <v>186</v>
      </c>
      <c r="J81" s="38" t="s">
        <v>187</v>
      </c>
      <c r="K81" s="142">
        <f>SUM(K87:K90)</f>
        <v>14314911186</v>
      </c>
      <c r="L81" s="142">
        <f t="shared" ref="L81:O81" si="41">SUM(L87:L90)</f>
        <v>13044245915</v>
      </c>
      <c r="M81" s="142">
        <f t="shared" si="41"/>
        <v>13044245915</v>
      </c>
      <c r="N81" s="142">
        <f t="shared" si="41"/>
        <v>0</v>
      </c>
      <c r="O81" s="142">
        <f t="shared" si="41"/>
        <v>0</v>
      </c>
      <c r="P81" s="85">
        <f t="shared" si="39"/>
        <v>0.91123484774095476</v>
      </c>
      <c r="Q81" s="86">
        <f t="shared" si="40"/>
        <v>0</v>
      </c>
      <c r="R81" s="33"/>
    </row>
    <row r="82" spans="1:18" s="32" customFormat="1" ht="24" x14ac:dyDescent="0.25">
      <c r="A82" s="12" t="s">
        <v>8</v>
      </c>
      <c r="B82" s="14" t="s">
        <v>176</v>
      </c>
      <c r="C82" s="13" t="s">
        <v>177</v>
      </c>
      <c r="D82" s="40" t="s">
        <v>143</v>
      </c>
      <c r="E82" s="40" t="s">
        <v>179</v>
      </c>
      <c r="F82" s="40" t="s">
        <v>181</v>
      </c>
      <c r="G82" s="40" t="s">
        <v>55</v>
      </c>
      <c r="H82" s="42" t="s">
        <v>5</v>
      </c>
      <c r="I82" s="43" t="s">
        <v>192</v>
      </c>
      <c r="J82" s="41" t="s">
        <v>185</v>
      </c>
      <c r="K82" s="143">
        <v>4327588814</v>
      </c>
      <c r="L82" s="143">
        <v>3910389611</v>
      </c>
      <c r="M82" s="143">
        <v>3523609611</v>
      </c>
      <c r="N82" s="143" t="s">
        <v>25</v>
      </c>
      <c r="O82" s="143" t="s">
        <v>25</v>
      </c>
      <c r="P82" s="85">
        <f t="shared" si="39"/>
        <v>0.81422005704444911</v>
      </c>
      <c r="Q82" s="86">
        <f t="shared" si="40"/>
        <v>0</v>
      </c>
      <c r="R82" s="33"/>
    </row>
    <row r="83" spans="1:18" s="32" customFormat="1" ht="24" x14ac:dyDescent="0.25">
      <c r="A83" s="12" t="s">
        <v>8</v>
      </c>
      <c r="B83" s="14" t="s">
        <v>176</v>
      </c>
      <c r="C83" s="13" t="s">
        <v>177</v>
      </c>
      <c r="D83" s="40" t="s">
        <v>143</v>
      </c>
      <c r="E83" s="40" t="s">
        <v>179</v>
      </c>
      <c r="F83" s="40" t="s">
        <v>180</v>
      </c>
      <c r="G83" s="40" t="s">
        <v>55</v>
      </c>
      <c r="H83" s="42" t="s">
        <v>5</v>
      </c>
      <c r="I83" s="43" t="s">
        <v>193</v>
      </c>
      <c r="J83" s="41" t="s">
        <v>185</v>
      </c>
      <c r="K83" s="143">
        <v>446000000</v>
      </c>
      <c r="L83" s="143">
        <v>49638979</v>
      </c>
      <c r="M83" s="143">
        <v>49624008.920000002</v>
      </c>
      <c r="N83" s="143">
        <v>46571886.920000002</v>
      </c>
      <c r="O83" s="143">
        <v>46571886.920000002</v>
      </c>
      <c r="P83" s="85">
        <f t="shared" si="39"/>
        <v>0.11126459399103139</v>
      </c>
      <c r="Q83" s="86">
        <f t="shared" si="40"/>
        <v>0.10442127112107624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188</v>
      </c>
      <c r="G84" s="40" t="s">
        <v>55</v>
      </c>
      <c r="H84" s="42" t="s">
        <v>5</v>
      </c>
      <c r="I84" s="43" t="s">
        <v>194</v>
      </c>
      <c r="J84" s="41" t="s">
        <v>185</v>
      </c>
      <c r="K84" s="143">
        <v>6655500000</v>
      </c>
      <c r="L84" s="143">
        <v>5951499999.1400003</v>
      </c>
      <c r="M84" s="143">
        <v>5248337142</v>
      </c>
      <c r="N84" s="143" t="s">
        <v>25</v>
      </c>
      <c r="O84" s="143" t="s">
        <v>25</v>
      </c>
      <c r="P84" s="85">
        <f t="shared" si="39"/>
        <v>0.78857142844264139</v>
      </c>
      <c r="Q84" s="86">
        <f t="shared" si="40"/>
        <v>0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189</v>
      </c>
      <c r="G85" s="40" t="s">
        <v>55</v>
      </c>
      <c r="H85" s="42" t="s">
        <v>5</v>
      </c>
      <c r="I85" s="43" t="s">
        <v>195</v>
      </c>
      <c r="J85" s="41" t="s">
        <v>185</v>
      </c>
      <c r="K85" s="143">
        <v>4212000000</v>
      </c>
      <c r="L85" s="143">
        <v>3765999999.8600001</v>
      </c>
      <c r="M85" s="143">
        <v>3321373547</v>
      </c>
      <c r="N85" s="143">
        <v>947480000</v>
      </c>
      <c r="O85" s="143">
        <v>947480000</v>
      </c>
      <c r="P85" s="85">
        <f t="shared" si="39"/>
        <v>0.78855022483380821</v>
      </c>
      <c r="Q85" s="86">
        <f t="shared" si="40"/>
        <v>0.22494776828110161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190</v>
      </c>
      <c r="G86" s="40" t="s">
        <v>55</v>
      </c>
      <c r="H86" s="42" t="s">
        <v>5</v>
      </c>
      <c r="I86" s="43" t="s">
        <v>196</v>
      </c>
      <c r="J86" s="41" t="s">
        <v>185</v>
      </c>
      <c r="K86" s="143">
        <v>5044000000</v>
      </c>
      <c r="L86" s="143">
        <v>266312694.13999999</v>
      </c>
      <c r="M86" s="143">
        <v>19225580.920000002</v>
      </c>
      <c r="N86" s="143">
        <v>14515100.92</v>
      </c>
      <c r="O86" s="143">
        <v>13764969.92</v>
      </c>
      <c r="P86" s="85">
        <f t="shared" si="39"/>
        <v>3.8115743298969074E-3</v>
      </c>
      <c r="Q86" s="86">
        <f t="shared" si="40"/>
        <v>2.8776964551942901E-3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191</v>
      </c>
      <c r="I87" s="43" t="s">
        <v>197</v>
      </c>
      <c r="J87" s="41" t="s">
        <v>185</v>
      </c>
      <c r="K87" s="143">
        <v>4212000000</v>
      </c>
      <c r="L87" s="143">
        <v>3441001840</v>
      </c>
      <c r="M87" s="143">
        <v>3441001840</v>
      </c>
      <c r="N87" s="143" t="s">
        <v>25</v>
      </c>
      <c r="O87" s="143" t="s">
        <v>25</v>
      </c>
      <c r="P87" s="85">
        <f t="shared" si="39"/>
        <v>0.8169520037986705</v>
      </c>
      <c r="Q87" s="86">
        <f t="shared" si="40"/>
        <v>0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188</v>
      </c>
      <c r="G88" s="40" t="s">
        <v>55</v>
      </c>
      <c r="H88" s="42" t="s">
        <v>191</v>
      </c>
      <c r="I88" s="43" t="s">
        <v>194</v>
      </c>
      <c r="J88" s="41" t="s">
        <v>185</v>
      </c>
      <c r="K88" s="143">
        <v>6655500000</v>
      </c>
      <c r="L88" s="143">
        <v>6601832889</v>
      </c>
      <c r="M88" s="143">
        <v>6601832889</v>
      </c>
      <c r="N88" s="143" t="s">
        <v>25</v>
      </c>
      <c r="O88" s="143" t="s">
        <v>25</v>
      </c>
      <c r="P88" s="85">
        <f t="shared" si="39"/>
        <v>0.99193642686499883</v>
      </c>
      <c r="Q88" s="86">
        <f t="shared" si="40"/>
        <v>0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180</v>
      </c>
      <c r="G89" s="40" t="s">
        <v>55</v>
      </c>
      <c r="H89" s="42" t="s">
        <v>191</v>
      </c>
      <c r="I89" s="43" t="s">
        <v>193</v>
      </c>
      <c r="J89" s="41" t="s">
        <v>185</v>
      </c>
      <c r="K89" s="143">
        <v>446000000</v>
      </c>
      <c r="L89" s="143" t="s">
        <v>25</v>
      </c>
      <c r="M89" s="143" t="s">
        <v>25</v>
      </c>
      <c r="N89" s="143" t="s">
        <v>25</v>
      </c>
      <c r="O89" s="143" t="s">
        <v>25</v>
      </c>
      <c r="P89" s="85">
        <f t="shared" si="39"/>
        <v>0</v>
      </c>
      <c r="Q89" s="86">
        <f t="shared" si="40"/>
        <v>0</v>
      </c>
      <c r="R89" s="33"/>
    </row>
    <row r="90" spans="1:18" s="50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181</v>
      </c>
      <c r="G90" s="40" t="s">
        <v>55</v>
      </c>
      <c r="H90" s="42" t="s">
        <v>191</v>
      </c>
      <c r="I90" s="43" t="s">
        <v>192</v>
      </c>
      <c r="J90" s="41" t="s">
        <v>185</v>
      </c>
      <c r="K90" s="143">
        <v>3001411186</v>
      </c>
      <c r="L90" s="143">
        <v>3001411186</v>
      </c>
      <c r="M90" s="143">
        <v>3001411186</v>
      </c>
      <c r="N90" s="143" t="s">
        <v>25</v>
      </c>
      <c r="O90" s="143" t="s">
        <v>25</v>
      </c>
      <c r="P90" s="85">
        <f t="shared" si="39"/>
        <v>1</v>
      </c>
      <c r="Q90" s="86">
        <f t="shared" si="40"/>
        <v>0</v>
      </c>
      <c r="R90" s="49"/>
    </row>
    <row r="91" spans="1:18" s="50" customFormat="1" ht="60.75" customHeight="1" x14ac:dyDescent="0.25">
      <c r="A91" s="18">
        <v>2103</v>
      </c>
      <c r="B91" s="20">
        <v>1900</v>
      </c>
      <c r="C91" s="19">
        <v>6</v>
      </c>
      <c r="D91" s="37"/>
      <c r="E91" s="37"/>
      <c r="F91" s="37"/>
      <c r="G91" s="37"/>
      <c r="H91" s="36">
        <v>21</v>
      </c>
      <c r="I91" s="45" t="s">
        <v>198</v>
      </c>
      <c r="J91" s="38" t="s">
        <v>199</v>
      </c>
      <c r="K91" s="142">
        <f>SUM(K92:K93)</f>
        <v>14000000000</v>
      </c>
      <c r="L91" s="142">
        <f t="shared" ref="L91:O91" si="42">SUM(L92:L93)</f>
        <v>0</v>
      </c>
      <c r="M91" s="142">
        <f t="shared" si="42"/>
        <v>0</v>
      </c>
      <c r="N91" s="142">
        <f t="shared" si="42"/>
        <v>0</v>
      </c>
      <c r="O91" s="142">
        <f t="shared" si="42"/>
        <v>0</v>
      </c>
      <c r="P91" s="85">
        <f t="shared" si="39"/>
        <v>0</v>
      </c>
      <c r="Q91" s="86">
        <f t="shared" si="40"/>
        <v>0</v>
      </c>
      <c r="R91" s="49"/>
    </row>
    <row r="92" spans="1:18" s="32" customFormat="1" ht="24" x14ac:dyDescent="0.25">
      <c r="A92" s="12" t="s">
        <v>8</v>
      </c>
      <c r="B92" s="14" t="s">
        <v>176</v>
      </c>
      <c r="C92" s="13" t="s">
        <v>177</v>
      </c>
      <c r="D92" s="40" t="s">
        <v>126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201</v>
      </c>
      <c r="J92" s="41" t="s">
        <v>185</v>
      </c>
      <c r="K92" s="143">
        <v>13000000000</v>
      </c>
      <c r="L92" s="143" t="s">
        <v>25</v>
      </c>
      <c r="M92" s="143" t="s">
        <v>25</v>
      </c>
      <c r="N92" s="143" t="s">
        <v>25</v>
      </c>
      <c r="O92" s="143" t="s">
        <v>25</v>
      </c>
      <c r="P92" s="85">
        <f t="shared" si="39"/>
        <v>0</v>
      </c>
      <c r="Q92" s="86">
        <f t="shared" si="40"/>
        <v>0</v>
      </c>
      <c r="R92" s="33"/>
    </row>
    <row r="93" spans="1:18" s="32" customFormat="1" ht="24" x14ac:dyDescent="0.25">
      <c r="A93" s="12" t="s">
        <v>8</v>
      </c>
      <c r="B93" s="14" t="s">
        <v>176</v>
      </c>
      <c r="C93" s="13" t="s">
        <v>177</v>
      </c>
      <c r="D93" s="40" t="s">
        <v>126</v>
      </c>
      <c r="E93" s="40" t="s">
        <v>179</v>
      </c>
      <c r="F93" s="40" t="s">
        <v>200</v>
      </c>
      <c r="G93" s="40" t="s">
        <v>55</v>
      </c>
      <c r="H93" s="42" t="s">
        <v>191</v>
      </c>
      <c r="I93" s="43" t="s">
        <v>202</v>
      </c>
      <c r="J93" s="41" t="s">
        <v>185</v>
      </c>
      <c r="K93" s="143">
        <v>1000000000</v>
      </c>
      <c r="L93" s="143" t="s">
        <v>25</v>
      </c>
      <c r="M93" s="143" t="s">
        <v>25</v>
      </c>
      <c r="N93" s="143" t="s">
        <v>25</v>
      </c>
      <c r="O93" s="143" t="s">
        <v>25</v>
      </c>
      <c r="P93" s="85">
        <f t="shared" si="39"/>
        <v>0</v>
      </c>
      <c r="Q93" s="86">
        <f t="shared" si="40"/>
        <v>0</v>
      </c>
      <c r="R93" s="33"/>
    </row>
    <row r="94" spans="1:18" s="32" customFormat="1" ht="60" customHeight="1" x14ac:dyDescent="0.25">
      <c r="A94" s="18" t="s">
        <v>8</v>
      </c>
      <c r="B94" s="20">
        <v>2106</v>
      </c>
      <c r="C94" s="19">
        <v>1900</v>
      </c>
      <c r="D94" s="37">
        <v>2</v>
      </c>
      <c r="E94" s="37">
        <v>0</v>
      </c>
      <c r="F94" s="37"/>
      <c r="G94" s="37"/>
      <c r="H94" s="36">
        <v>20</v>
      </c>
      <c r="I94" s="45" t="s">
        <v>210</v>
      </c>
      <c r="J94" s="38" t="s">
        <v>204</v>
      </c>
      <c r="K94" s="142">
        <f>K96+K97</f>
        <v>152000000000</v>
      </c>
      <c r="L94" s="142">
        <f t="shared" ref="L94:O94" si="43">L96+L97</f>
        <v>97628543996</v>
      </c>
      <c r="M94" s="142">
        <f t="shared" si="43"/>
        <v>32419673230</v>
      </c>
      <c r="N94" s="142">
        <f t="shared" si="43"/>
        <v>115307246</v>
      </c>
      <c r="O94" s="142">
        <f t="shared" si="43"/>
        <v>115307246</v>
      </c>
      <c r="P94" s="85">
        <f t="shared" ref="P94:P99" si="44">+M94/K94</f>
        <v>0.21328732388157895</v>
      </c>
      <c r="Q94" s="86">
        <f t="shared" ref="Q94:Q99" si="45">+N94/K94</f>
        <v>7.5860030263157898E-4</v>
      </c>
      <c r="R94" s="33"/>
    </row>
    <row r="95" spans="1:18" s="32" customFormat="1" ht="60" customHeight="1" x14ac:dyDescent="0.25">
      <c r="A95" s="18" t="s">
        <v>8</v>
      </c>
      <c r="B95" s="20">
        <v>2106</v>
      </c>
      <c r="C95" s="19">
        <v>1900</v>
      </c>
      <c r="D95" s="37">
        <v>2</v>
      </c>
      <c r="E95" s="37">
        <v>0</v>
      </c>
      <c r="F95" s="37"/>
      <c r="G95" s="37"/>
      <c r="H95" s="36">
        <v>21</v>
      </c>
      <c r="I95" s="45" t="s">
        <v>210</v>
      </c>
      <c r="J95" s="38" t="s">
        <v>204</v>
      </c>
      <c r="K95" s="142">
        <f>K98+K99</f>
        <v>38000000000</v>
      </c>
      <c r="L95" s="142">
        <f t="shared" ref="L95:O95" si="46">L98+L99</f>
        <v>28938331247.900002</v>
      </c>
      <c r="M95" s="142">
        <f t="shared" si="46"/>
        <v>1978712587.72</v>
      </c>
      <c r="N95" s="142">
        <f t="shared" si="46"/>
        <v>941665322.72000003</v>
      </c>
      <c r="O95" s="142">
        <f t="shared" si="46"/>
        <v>941665322.72000003</v>
      </c>
      <c r="P95" s="85">
        <f t="shared" si="44"/>
        <v>5.2071383887368421E-2</v>
      </c>
      <c r="Q95" s="86">
        <f t="shared" si="45"/>
        <v>2.4780666387368422E-2</v>
      </c>
      <c r="R95" s="33"/>
    </row>
    <row r="96" spans="1:18" s="32" customFormat="1" ht="24" x14ac:dyDescent="0.25">
      <c r="A96" s="12" t="s">
        <v>8</v>
      </c>
      <c r="B96" s="14" t="s">
        <v>205</v>
      </c>
      <c r="C96" s="13" t="s">
        <v>177</v>
      </c>
      <c r="D96" s="40" t="s">
        <v>125</v>
      </c>
      <c r="E96" s="40" t="s">
        <v>179</v>
      </c>
      <c r="F96" s="40" t="s">
        <v>206</v>
      </c>
      <c r="G96" s="40" t="s">
        <v>55</v>
      </c>
      <c r="H96" s="42" t="s">
        <v>5</v>
      </c>
      <c r="I96" s="43" t="s">
        <v>208</v>
      </c>
      <c r="J96" s="41" t="s">
        <v>185</v>
      </c>
      <c r="K96" s="143">
        <v>7250000000</v>
      </c>
      <c r="L96" s="143">
        <v>4419673230</v>
      </c>
      <c r="M96" s="143">
        <v>419673230</v>
      </c>
      <c r="N96" s="143">
        <v>115307246</v>
      </c>
      <c r="O96" s="143">
        <v>115307246</v>
      </c>
      <c r="P96" s="85">
        <f t="shared" si="44"/>
        <v>5.7885962758620686E-2</v>
      </c>
      <c r="Q96" s="86">
        <f t="shared" si="45"/>
        <v>1.5904447724137932E-2</v>
      </c>
      <c r="R96" s="33"/>
    </row>
    <row r="97" spans="1:18" s="32" customFormat="1" ht="24" x14ac:dyDescent="0.25">
      <c r="A97" s="12" t="s">
        <v>8</v>
      </c>
      <c r="B97" s="14" t="s">
        <v>205</v>
      </c>
      <c r="C97" s="13" t="s">
        <v>177</v>
      </c>
      <c r="D97" s="40" t="s">
        <v>125</v>
      </c>
      <c r="E97" s="40" t="s">
        <v>179</v>
      </c>
      <c r="F97" s="40" t="s">
        <v>207</v>
      </c>
      <c r="G97" s="40" t="s">
        <v>55</v>
      </c>
      <c r="H97" s="42" t="s">
        <v>5</v>
      </c>
      <c r="I97" s="43" t="s">
        <v>209</v>
      </c>
      <c r="J97" s="41" t="s">
        <v>185</v>
      </c>
      <c r="K97" s="143">
        <v>144750000000</v>
      </c>
      <c r="L97" s="143">
        <v>93208870766</v>
      </c>
      <c r="M97" s="143">
        <v>32000000000</v>
      </c>
      <c r="N97" s="143" t="s">
        <v>25</v>
      </c>
      <c r="O97" s="143" t="s">
        <v>25</v>
      </c>
      <c r="P97" s="85">
        <f t="shared" si="44"/>
        <v>0.22107081174438686</v>
      </c>
      <c r="Q97" s="86">
        <f t="shared" si="45"/>
        <v>0</v>
      </c>
      <c r="R97" s="33"/>
    </row>
    <row r="98" spans="1:18" s="32" customFormat="1" ht="24" x14ac:dyDescent="0.25">
      <c r="A98" s="12" t="s">
        <v>8</v>
      </c>
      <c r="B98" s="14" t="s">
        <v>205</v>
      </c>
      <c r="C98" s="13" t="s">
        <v>177</v>
      </c>
      <c r="D98" s="40" t="s">
        <v>125</v>
      </c>
      <c r="E98" s="40" t="s">
        <v>179</v>
      </c>
      <c r="F98" s="40" t="s">
        <v>207</v>
      </c>
      <c r="G98" s="40" t="s">
        <v>55</v>
      </c>
      <c r="H98" s="42" t="s">
        <v>191</v>
      </c>
      <c r="I98" s="43" t="s">
        <v>209</v>
      </c>
      <c r="J98" s="41" t="s">
        <v>185</v>
      </c>
      <c r="K98" s="143">
        <v>20000000000</v>
      </c>
      <c r="L98" s="143">
        <v>12589521298</v>
      </c>
      <c r="M98" s="143" t="s">
        <v>25</v>
      </c>
      <c r="N98" s="143" t="s">
        <v>25</v>
      </c>
      <c r="O98" s="143" t="s">
        <v>25</v>
      </c>
      <c r="P98" s="85">
        <f t="shared" si="44"/>
        <v>0</v>
      </c>
      <c r="Q98" s="86">
        <f t="shared" si="45"/>
        <v>0</v>
      </c>
      <c r="R98" s="33"/>
    </row>
    <row r="99" spans="1:18" s="32" customFormat="1" ht="24" x14ac:dyDescent="0.25">
      <c r="A99" s="12" t="s">
        <v>8</v>
      </c>
      <c r="B99" s="14" t="s">
        <v>205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191</v>
      </c>
      <c r="I99" s="43" t="s">
        <v>208</v>
      </c>
      <c r="J99" s="41" t="s">
        <v>185</v>
      </c>
      <c r="K99" s="143">
        <v>18000000000</v>
      </c>
      <c r="L99" s="143">
        <v>16348809949.9</v>
      </c>
      <c r="M99" s="143">
        <v>1978712587.72</v>
      </c>
      <c r="N99" s="143">
        <v>941665322.72000003</v>
      </c>
      <c r="O99" s="143">
        <v>941665322.72000003</v>
      </c>
      <c r="P99" s="85">
        <f t="shared" si="44"/>
        <v>0.10992847709555556</v>
      </c>
      <c r="Q99" s="86">
        <f t="shared" si="45"/>
        <v>5.2314740151111115E-2</v>
      </c>
      <c r="R99" s="33"/>
    </row>
    <row r="100" spans="1:18" s="32" customFormat="1" ht="97.5" customHeight="1" x14ac:dyDescent="0.25">
      <c r="A100" s="18" t="s">
        <v>8</v>
      </c>
      <c r="B100" s="20">
        <v>2199</v>
      </c>
      <c r="C100" s="19">
        <v>1900</v>
      </c>
      <c r="D100" s="37">
        <v>2</v>
      </c>
      <c r="E100" s="37">
        <v>0</v>
      </c>
      <c r="F100" s="37"/>
      <c r="G100" s="37"/>
      <c r="H100" s="36">
        <v>20</v>
      </c>
      <c r="I100" s="45" t="s">
        <v>211</v>
      </c>
      <c r="J100" s="38" t="s">
        <v>213</v>
      </c>
      <c r="K100" s="142">
        <f>SUM(K101:K103)</f>
        <v>15746609054</v>
      </c>
      <c r="L100" s="142">
        <f t="shared" ref="L100:O100" si="47">SUM(L101:L103)</f>
        <v>7343576365.8999996</v>
      </c>
      <c r="M100" s="142">
        <f t="shared" si="47"/>
        <v>1694950914.2500002</v>
      </c>
      <c r="N100" s="142">
        <f t="shared" si="47"/>
        <v>4172387.1</v>
      </c>
      <c r="O100" s="142">
        <f t="shared" si="47"/>
        <v>2426299.1</v>
      </c>
      <c r="P100" s="85">
        <f t="shared" ref="P100:P104" si="48">+M100/K100</f>
        <v>0.10763910556472753</v>
      </c>
      <c r="Q100" s="86">
        <f t="shared" ref="Q100:Q104" si="49">+N100/K100</f>
        <v>2.649705143305198E-4</v>
      </c>
      <c r="R100" s="33"/>
    </row>
    <row r="101" spans="1:18" s="32" customFormat="1" ht="24" x14ac:dyDescent="0.25">
      <c r="A101" s="12" t="s">
        <v>8</v>
      </c>
      <c r="B101" s="14" t="s">
        <v>214</v>
      </c>
      <c r="C101" s="13" t="s">
        <v>177</v>
      </c>
      <c r="D101" s="40" t="s">
        <v>125</v>
      </c>
      <c r="E101" s="40" t="s">
        <v>179</v>
      </c>
      <c r="F101" s="40" t="s">
        <v>215</v>
      </c>
      <c r="G101" s="40" t="s">
        <v>55</v>
      </c>
      <c r="H101" s="42">
        <v>20</v>
      </c>
      <c r="I101" s="43" t="s">
        <v>218</v>
      </c>
      <c r="J101" s="41" t="s">
        <v>185</v>
      </c>
      <c r="K101" s="143">
        <v>1900000000</v>
      </c>
      <c r="L101" s="143">
        <v>1700552187.9000001</v>
      </c>
      <c r="M101" s="143">
        <v>184296994.19999999</v>
      </c>
      <c r="N101" s="143">
        <v>4159553.2</v>
      </c>
      <c r="O101" s="143">
        <v>2413465.2000000002</v>
      </c>
      <c r="P101" s="85">
        <f t="shared" si="48"/>
        <v>9.6998417999999989E-2</v>
      </c>
      <c r="Q101" s="86">
        <f t="shared" si="49"/>
        <v>2.1892385263157896E-3</v>
      </c>
      <c r="R101" s="33"/>
    </row>
    <row r="102" spans="1:18" s="32" customFormat="1" ht="24" x14ac:dyDescent="0.25">
      <c r="A102" s="12" t="s">
        <v>8</v>
      </c>
      <c r="B102" s="14" t="s">
        <v>214</v>
      </c>
      <c r="C102" s="13" t="s">
        <v>177</v>
      </c>
      <c r="D102" s="40" t="s">
        <v>125</v>
      </c>
      <c r="E102" s="40" t="s">
        <v>179</v>
      </c>
      <c r="F102" s="40" t="s">
        <v>216</v>
      </c>
      <c r="G102" s="40" t="s">
        <v>55</v>
      </c>
      <c r="H102" s="42">
        <v>20</v>
      </c>
      <c r="I102" s="43" t="s">
        <v>218</v>
      </c>
      <c r="J102" s="41" t="s">
        <v>185</v>
      </c>
      <c r="K102" s="143">
        <v>5966799142</v>
      </c>
      <c r="L102" s="143">
        <v>2992934340</v>
      </c>
      <c r="M102" s="143">
        <v>1510641086.1500001</v>
      </c>
      <c r="N102" s="143" t="s">
        <v>25</v>
      </c>
      <c r="O102" s="143" t="s">
        <v>25</v>
      </c>
      <c r="P102" s="85">
        <f t="shared" si="48"/>
        <v>0.25317444918108156</v>
      </c>
      <c r="Q102" s="86">
        <f t="shared" si="49"/>
        <v>0</v>
      </c>
      <c r="R102" s="33"/>
    </row>
    <row r="103" spans="1:18" s="32" customFormat="1" ht="24" x14ac:dyDescent="0.25">
      <c r="A103" s="12" t="s">
        <v>8</v>
      </c>
      <c r="B103" s="14" t="s">
        <v>214</v>
      </c>
      <c r="C103" s="13" t="s">
        <v>177</v>
      </c>
      <c r="D103" s="40" t="s">
        <v>125</v>
      </c>
      <c r="E103" s="40" t="s">
        <v>179</v>
      </c>
      <c r="F103" s="40" t="s">
        <v>217</v>
      </c>
      <c r="G103" s="40" t="s">
        <v>55</v>
      </c>
      <c r="H103" s="42">
        <v>20</v>
      </c>
      <c r="I103" s="43" t="s">
        <v>218</v>
      </c>
      <c r="J103" s="41" t="s">
        <v>185</v>
      </c>
      <c r="K103" s="143">
        <v>7879809912</v>
      </c>
      <c r="L103" s="143">
        <v>2650089838</v>
      </c>
      <c r="M103" s="143">
        <v>12833.9</v>
      </c>
      <c r="N103" s="143">
        <v>12833.9</v>
      </c>
      <c r="O103" s="143">
        <v>12833.9</v>
      </c>
      <c r="P103" s="85">
        <f t="shared" si="48"/>
        <v>1.6287068017282395E-6</v>
      </c>
      <c r="Q103" s="86">
        <f t="shared" si="49"/>
        <v>1.6287068017282395E-6</v>
      </c>
      <c r="R103" s="33"/>
    </row>
    <row r="104" spans="1:18" s="32" customFormat="1" ht="108" x14ac:dyDescent="0.25">
      <c r="A104" s="18" t="s">
        <v>8</v>
      </c>
      <c r="B104" s="20">
        <v>2199</v>
      </c>
      <c r="C104" s="19">
        <v>1900</v>
      </c>
      <c r="D104" s="37">
        <v>2</v>
      </c>
      <c r="E104" s="37">
        <v>0</v>
      </c>
      <c r="F104" s="37"/>
      <c r="G104" s="37"/>
      <c r="H104" s="36">
        <v>20</v>
      </c>
      <c r="I104" s="45" t="s">
        <v>211</v>
      </c>
      <c r="J104" s="38" t="s">
        <v>212</v>
      </c>
      <c r="K104" s="142">
        <v>1453390946</v>
      </c>
      <c r="L104" s="142" t="s">
        <v>25</v>
      </c>
      <c r="M104" s="142" t="s">
        <v>25</v>
      </c>
      <c r="N104" s="142" t="s">
        <v>25</v>
      </c>
      <c r="O104" s="142">
        <v>0</v>
      </c>
      <c r="P104" s="85">
        <f t="shared" si="48"/>
        <v>0</v>
      </c>
      <c r="Q104" s="86">
        <f t="shared" si="49"/>
        <v>0</v>
      </c>
      <c r="R104" s="33"/>
    </row>
    <row r="105" spans="1:18" s="68" customFormat="1" ht="30" customHeight="1" thickBot="1" x14ac:dyDescent="0.3">
      <c r="A105" s="124" t="s">
        <v>24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44">
        <f>+K10+K74</f>
        <v>669506391108</v>
      </c>
      <c r="L105" s="144">
        <f t="shared" ref="L105:O105" si="50">+L10+L74</f>
        <v>544163062128.16003</v>
      </c>
      <c r="M105" s="144">
        <f t="shared" si="50"/>
        <v>411923141627.43005</v>
      </c>
      <c r="N105" s="144">
        <f t="shared" si="50"/>
        <v>326092338862.98004</v>
      </c>
      <c r="O105" s="144">
        <f t="shared" si="50"/>
        <v>325711122792.98004</v>
      </c>
      <c r="P105" s="87">
        <f t="shared" ref="P105" si="51">+M105/K105</f>
        <v>0.61526394235866455</v>
      </c>
      <c r="Q105" s="88">
        <f t="shared" ref="Q105" si="52">+N105/K105</f>
        <v>0.48706381775282731</v>
      </c>
      <c r="R105" s="31"/>
    </row>
    <row r="106" spans="1:18" x14ac:dyDescent="0.2">
      <c r="A106" s="69"/>
      <c r="B106" s="70"/>
      <c r="C106" s="71"/>
      <c r="D106" s="71"/>
      <c r="E106" s="71"/>
      <c r="F106" s="71"/>
      <c r="G106" s="71"/>
      <c r="H106" s="71"/>
      <c r="I106" s="71"/>
      <c r="J106" s="72"/>
      <c r="K106" s="145"/>
      <c r="L106" s="146"/>
      <c r="M106" s="147"/>
      <c r="N106" s="148"/>
      <c r="O106" s="147"/>
      <c r="P106" s="89"/>
      <c r="Q106" s="90"/>
      <c r="R106" s="73"/>
    </row>
    <row r="107" spans="1:18" ht="29.25" customHeight="1" x14ac:dyDescent="0.2">
      <c r="K107" s="149">
        <v>669506391108</v>
      </c>
      <c r="L107" s="149">
        <v>544163062128.15997</v>
      </c>
      <c r="M107" s="149">
        <v>411923141627.42999</v>
      </c>
      <c r="N107" s="149">
        <v>326092338862.97998</v>
      </c>
      <c r="O107" s="149">
        <v>325711122792.97998</v>
      </c>
      <c r="Q107" s="92"/>
    </row>
    <row r="108" spans="1:18" x14ac:dyDescent="0.2">
      <c r="K108" s="149"/>
      <c r="L108" s="149"/>
      <c r="M108" s="149"/>
      <c r="N108" s="149"/>
      <c r="O108" s="149"/>
      <c r="P108" s="92"/>
      <c r="Q108" s="92"/>
    </row>
    <row r="109" spans="1:18" x14ac:dyDescent="0.2">
      <c r="K109" s="149">
        <f>K107-K105</f>
        <v>0</v>
      </c>
      <c r="L109" s="149">
        <f t="shared" ref="L109:O109" si="53">L107-L105</f>
        <v>0</v>
      </c>
      <c r="M109" s="149">
        <f t="shared" si="53"/>
        <v>0</v>
      </c>
      <c r="N109" s="149">
        <f t="shared" si="53"/>
        <v>0</v>
      </c>
      <c r="O109" s="149">
        <f t="shared" si="53"/>
        <v>0</v>
      </c>
    </row>
    <row r="110" spans="1:18" x14ac:dyDescent="0.2">
      <c r="K110" s="149"/>
      <c r="L110" s="149"/>
      <c r="M110" s="149"/>
      <c r="N110" s="149"/>
      <c r="O110" s="149"/>
      <c r="P110" s="92"/>
      <c r="Q110" s="92"/>
    </row>
    <row r="111" spans="1:18" x14ac:dyDescent="0.2">
      <c r="K111" s="149"/>
      <c r="L111" s="149"/>
      <c r="M111" s="149"/>
      <c r="N111" s="149"/>
      <c r="O111" s="149"/>
    </row>
    <row r="112" spans="1:18" x14ac:dyDescent="0.2">
      <c r="K112" s="149"/>
      <c r="L112" s="149"/>
      <c r="M112" s="149"/>
      <c r="N112" s="149"/>
      <c r="O112" s="149"/>
    </row>
    <row r="113" spans="1:15" x14ac:dyDescent="0.2">
      <c r="K113" s="149"/>
      <c r="L113" s="150"/>
      <c r="M113" s="150"/>
      <c r="N113" s="150"/>
      <c r="O113" s="150"/>
    </row>
    <row r="114" spans="1:15" x14ac:dyDescent="0.2">
      <c r="K114" s="149"/>
      <c r="L114" s="150"/>
      <c r="M114" s="150"/>
      <c r="N114" s="150"/>
      <c r="O114" s="150"/>
    </row>
    <row r="115" spans="1:15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150"/>
      <c r="L115" s="150"/>
      <c r="M115" s="150"/>
      <c r="N115" s="150"/>
      <c r="O115" s="150"/>
    </row>
    <row r="116" spans="1:15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150"/>
      <c r="L116" s="150"/>
      <c r="M116" s="150"/>
      <c r="N116" s="150"/>
      <c r="O116" s="150"/>
    </row>
  </sheetData>
  <autoFilter ref="A11:Q106"/>
  <mergeCells count="19">
    <mergeCell ref="A10:J10"/>
    <mergeCell ref="A74:J74"/>
    <mergeCell ref="A105:J105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855B0-8689-444B-9FE8-F005E8F1F516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JUNIO DE 2019 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2019-07-15T16:33:43Z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