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0_ncr:100000_{3706C4DF-0D66-40E2-A1CF-055E3CE2FBCC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definedNames>
    <definedName name="_xlnm._FilterDatabase" localSheetId="0" hidden="1">'VIGENCIA ACTUAL'!$A$11:$Q$106</definedName>
  </definedNames>
  <calcPr calcId="179017"/>
</workbook>
</file>

<file path=xl/calcChain.xml><?xml version="1.0" encoding="utf-8"?>
<calcChain xmlns="http://schemas.openxmlformats.org/spreadsheetml/2006/main">
  <c r="O64" i="4" l="1"/>
  <c r="Q104" i="4"/>
  <c r="P104" i="4"/>
  <c r="Q103" i="4"/>
  <c r="P103" i="4"/>
  <c r="Q102" i="4"/>
  <c r="P102" i="4"/>
  <c r="Q101" i="4"/>
  <c r="P101" i="4"/>
  <c r="Q100" i="4"/>
  <c r="P100" i="4"/>
  <c r="M50" i="4"/>
  <c r="M47" i="4"/>
  <c r="L77" i="4" l="1"/>
  <c r="O100" i="4"/>
  <c r="N100" i="4"/>
  <c r="M100" i="4"/>
  <c r="L100" i="4"/>
  <c r="K100" i="4"/>
  <c r="Q99" i="4"/>
  <c r="P99" i="4"/>
  <c r="Q98" i="4"/>
  <c r="P98" i="4"/>
  <c r="Q97" i="4"/>
  <c r="P97" i="4"/>
  <c r="Q96" i="4"/>
  <c r="P96" i="4"/>
  <c r="O94" i="4"/>
  <c r="N94" i="4"/>
  <c r="M94" i="4"/>
  <c r="P94" i="4" s="1"/>
  <c r="L94" i="4"/>
  <c r="K94" i="4"/>
  <c r="Q94" i="4" s="1"/>
  <c r="O95" i="4"/>
  <c r="N95" i="4"/>
  <c r="Q95" i="4" s="1"/>
  <c r="M95" i="4"/>
  <c r="L95" i="4"/>
  <c r="K95" i="4"/>
  <c r="Q93" i="4"/>
  <c r="P93" i="4"/>
  <c r="Q92" i="4"/>
  <c r="P92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O91" i="4"/>
  <c r="N91" i="4"/>
  <c r="M91" i="4"/>
  <c r="L91" i="4"/>
  <c r="K91" i="4"/>
  <c r="O81" i="4"/>
  <c r="N81" i="4"/>
  <c r="M81" i="4"/>
  <c r="L81" i="4"/>
  <c r="O80" i="4"/>
  <c r="O75" i="4" s="1"/>
  <c r="N80" i="4"/>
  <c r="N75" i="4" s="1"/>
  <c r="M80" i="4"/>
  <c r="L80" i="4"/>
  <c r="L75" i="4" s="1"/>
  <c r="K81" i="4"/>
  <c r="K80" i="4"/>
  <c r="K75" i="4" s="1"/>
  <c r="O77" i="4"/>
  <c r="O76" i="4" s="1"/>
  <c r="N77" i="4"/>
  <c r="N76" i="4" s="1"/>
  <c r="N74" i="4" s="1"/>
  <c r="M77" i="4"/>
  <c r="K77" i="4"/>
  <c r="K76" i="4" s="1"/>
  <c r="K74" i="4" s="1"/>
  <c r="Q73" i="4"/>
  <c r="P73" i="4"/>
  <c r="Q70" i="4"/>
  <c r="P70" i="4"/>
  <c r="Q69" i="4"/>
  <c r="P69" i="4"/>
  <c r="Q68" i="4"/>
  <c r="P68" i="4"/>
  <c r="N64" i="4"/>
  <c r="M64" i="4"/>
  <c r="L64" i="4"/>
  <c r="K64" i="4"/>
  <c r="O72" i="4"/>
  <c r="N72" i="4"/>
  <c r="M72" i="4"/>
  <c r="L72" i="4"/>
  <c r="K72" i="4"/>
  <c r="O67" i="4"/>
  <c r="N67" i="4"/>
  <c r="N66" i="4" s="1"/>
  <c r="M67" i="4"/>
  <c r="L67" i="4"/>
  <c r="K67" i="4"/>
  <c r="Q65" i="4"/>
  <c r="P65" i="4"/>
  <c r="Q53" i="4"/>
  <c r="P53" i="4"/>
  <c r="O59" i="4"/>
  <c r="N59" i="4"/>
  <c r="M59" i="4"/>
  <c r="L59" i="4"/>
  <c r="K59" i="4"/>
  <c r="O56" i="4"/>
  <c r="O51" i="4" s="1"/>
  <c r="N56" i="4"/>
  <c r="N51" i="4" s="1"/>
  <c r="M56" i="4"/>
  <c r="L56" i="4"/>
  <c r="L51" i="4" s="1"/>
  <c r="K54" i="4"/>
  <c r="K52" i="4" s="1"/>
  <c r="K56" i="4"/>
  <c r="K51" i="4" s="1"/>
  <c r="O74" i="4" l="1"/>
  <c r="P95" i="4"/>
  <c r="M76" i="4"/>
  <c r="P81" i="4"/>
  <c r="P80" i="4"/>
  <c r="L76" i="4"/>
  <c r="L74" i="4" s="1"/>
  <c r="M51" i="4"/>
  <c r="P91" i="4"/>
  <c r="Q91" i="4"/>
  <c r="Q80" i="4"/>
  <c r="Q81" i="4"/>
  <c r="Q72" i="4"/>
  <c r="Q67" i="4"/>
  <c r="M75" i="4"/>
  <c r="L66" i="4"/>
  <c r="P72" i="4"/>
  <c r="P67" i="4"/>
  <c r="O66" i="4"/>
  <c r="M66" i="4"/>
  <c r="K66" i="4"/>
  <c r="Q66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O37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M74" i="4" l="1"/>
  <c r="P66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79" i="4" l="1"/>
  <c r="P79" i="4"/>
  <c r="Q78" i="4"/>
  <c r="P78" i="4"/>
  <c r="Q77" i="4"/>
  <c r="P77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O63" i="4" l="1"/>
  <c r="N63" i="4"/>
  <c r="M63" i="4"/>
  <c r="M10" i="4" s="1"/>
  <c r="L63" i="4"/>
  <c r="L10" i="4" s="1"/>
  <c r="K28" i="4"/>
  <c r="K11" i="4" s="1"/>
  <c r="N10" i="4" l="1"/>
  <c r="N105" i="4" s="1"/>
  <c r="O10" i="4"/>
  <c r="O105" i="4" s="1"/>
  <c r="L105" i="4"/>
  <c r="M105" i="4"/>
  <c r="P28" i="4"/>
  <c r="Q28" i="4"/>
  <c r="Q51" i="4"/>
  <c r="P75" i="4"/>
  <c r="Q40" i="4"/>
  <c r="P40" i="4"/>
  <c r="Q75" i="4"/>
  <c r="P74" i="4" l="1"/>
  <c r="P51" i="4"/>
  <c r="Q74" i="4"/>
  <c r="K63" i="4"/>
  <c r="K10" i="4" s="1"/>
  <c r="Q12" i="4"/>
  <c r="P12" i="4"/>
  <c r="P36" i="4" l="1"/>
  <c r="Q36" i="4"/>
  <c r="L109" i="4"/>
  <c r="O109" i="4"/>
  <c r="Q64" i="4"/>
  <c r="P64" i="4"/>
  <c r="Q11" i="4"/>
  <c r="P11" i="4"/>
  <c r="Q63" i="4" l="1"/>
  <c r="P63" i="4"/>
  <c r="K105" i="4"/>
  <c r="K109" i="4" s="1"/>
  <c r="N109" i="4"/>
  <c r="M109" i="4"/>
  <c r="P10" i="4" l="1"/>
  <c r="P105" i="4"/>
  <c r="Q105" i="4"/>
  <c r="Q10" i="4"/>
</calcChain>
</file>

<file path=xl/sharedStrings.xml><?xml version="1.0" encoding="utf-8"?>
<sst xmlns="http://schemas.openxmlformats.org/spreadsheetml/2006/main" count="781" uniqueCount="223">
  <si>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</si>
  <si>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</si>
  <si>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</si>
  <si>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</si>
  <si>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</si>
  <si>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</si>
  <si>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</si>
  <si>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</si>
  <si>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</si>
  <si>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</si>
  <si>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</si>
  <si>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</si>
  <si>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</si>
  <si>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</si>
  <si>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</si>
  <si>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</si>
  <si>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</si>
  <si>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</si>
  <si>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</si>
  <si>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</si>
  <si>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</si>
  <si>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</si>
  <si>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</si>
  <si>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</si>
  <si>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</si>
  <si>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</si>
  <si>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</si>
  <si>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</si>
  <si>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</si>
  <si>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</si>
  <si>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</si>
  <si>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</si>
  <si>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</si>
  <si>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</si>
  <si>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</si>
  <si>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</si>
  <si>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</si>
  <si>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</si>
  <si>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</si>
  <si>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</si>
  <si>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</si>
  <si>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</si>
  <si>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</si>
  <si>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</si>
  <si>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</si>
  <si>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</si>
  <si>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</si>
  <si>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</si>
  <si>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</si>
  <si>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</si>
  <si>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</si>
  <si>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</si>
  <si>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</si>
  <si>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</si>
  <si>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</si>
  <si>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</si>
  <si>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</si>
  <si>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</si>
  <si>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</si>
  <si>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</si>
  <si>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</si>
  <si>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</si>
  <si>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</si>
  <si>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</si>
  <si>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</si>
  <si>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</si>
  <si>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</si>
  <si>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</si>
  <si>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</si>
  <si>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</si>
  <si>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</si>
  <si>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</si>
  <si>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</si>
  <si>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</si>
  <si>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</si>
  <si>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</si>
  <si>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</si>
  <si>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</si>
  <si>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</si>
  <si>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</si>
  <si>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</si>
  <si>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</si>
  <si>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</si>
  <si>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</si>
  <si>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</si>
  <si>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</si>
  <si>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</si>
  <si>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</si>
  <si>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</si>
  <si>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</si>
  <si>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</si>
  <si>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</si>
  <si>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</si>
  <si>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</si>
  <si>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</si>
  <si>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</si>
  <si>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</si>
  <si>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</si>
  <si>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</si>
  <si>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</si>
  <si>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</si>
  <si>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</si>
  <si>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</si>
  <si>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</si>
  <si>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</si>
  <si>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</si>
  <si>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</si>
  <si>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</si>
  <si>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</si>
  <si>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</si>
  <si>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</si>
  <si>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</si>
  <si>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</si>
  <si>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</si>
  <si>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</si>
  <si>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</si>
  <si>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</si>
  <si>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</si>
  <si>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</si>
  <si>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</si>
  <si>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</si>
  <si>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</si>
  <si>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</si>
  <si>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</si>
  <si>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</si>
  <si>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</si>
  <si>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</si>
  <si>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</si>
  <si>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</si>
  <si>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</si>
  <si>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</si>
  <si>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</si>
  <si>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</si>
  <si>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</si>
  <si>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</si>
  <si>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</si>
  <si>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</si>
  <si>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</si>
  <si>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</si>
  <si>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</si>
  <si>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</si>
  <si>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</si>
  <si>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</si>
  <si>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</si>
  <si>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</si>
  <si>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</si>
  <si>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</si>
  <si>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</si>
  <si>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</si>
  <si>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</si>
  <si>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</si>
  <si>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</si>
  <si>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</si>
  <si>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</si>
  <si>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</si>
  <si>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</si>
  <si>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</si>
  <si>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</si>
  <si>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</si>
  <si>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</si>
  <si>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</si>
  <si>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</si>
  <si>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</si>
  <si>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</si>
  <si>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</si>
  <si>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</si>
  <si>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</si>
  <si>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</si>
  <si>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</si>
  <si>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</si>
  <si>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</si>
  <si>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</si>
  <si>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</si>
  <si>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</si>
  <si>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</si>
  <si>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</si>
  <si>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</si>
  <si>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</si>
  <si>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</si>
  <si>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</si>
  <si>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</si>
  <si>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</si>
  <si>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</si>
  <si>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</si>
  <si>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</si>
  <si>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</si>
  <si>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</si>
  <si>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</si>
  <si>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</si>
  <si>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</si>
  <si>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</si>
  <si>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</si>
  <si>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</si>
  <si>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</si>
  <si>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</si>
  <si>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C-2103-1900-5 -0-21030147-02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</si>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</sst>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_-* #,##0_-;\-* #,##0_-;_-* &quot;-&quot;??_-;_-@_-"/>
    <numFmt numFmtId="169" formatCode="[$-1240A]&quot;$&quot;\ #,##0.00;\(&quot;$&quot;\ #,##0.00\)"/>
    <numFmt numFmtId="170" formatCode="#,##0.0000"/>
  </numFmts>
  <fonts count="1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38" fontId="7" fillId="0" borderId="20" xfId="2" applyNumberFormat="1" applyFont="1" applyFill="1" applyBorder="1" applyAlignment="1">
      <alignment horizontal="right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9" fontId="14" fillId="0" borderId="30" xfId="0" applyNumberFormat="1" applyFont="1" applyFill="1" applyBorder="1" applyAlignment="1">
      <alignment horizontal="right" vertical="center" wrapText="1" readingOrder="1"/>
    </xf>
    <xf numFmtId="38" fontId="7" fillId="0" borderId="28" xfId="2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3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8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4" fillId="0" borderId="0" xfId="2" applyNumberFormat="1" applyFont="1" applyFill="1"/>
    <xf numFmtId="4" fontId="6" fillId="0" borderId="0" xfId="2" applyNumberFormat="1" applyFont="1" applyFill="1"/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70" fontId="4" fillId="0" borderId="0" xfId="2" applyNumberFormat="1" applyFont="1" applyFill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" fontId="3" fillId="0" borderId="7" xfId="2" applyNumberFormat="1" applyFont="1" applyFill="1" applyBorder="1" applyAlignment="1">
      <alignment vertical="center"/>
    </xf>
    <xf numFmtId="4" fontId="2" fillId="0" borderId="7" xfId="2" applyNumberFormat="1" applyFont="1" applyFill="1" applyBorder="1"/>
    <xf numFmtId="4" fontId="3" fillId="0" borderId="12" xfId="2" applyNumberFormat="1" applyFont="1" applyFill="1" applyBorder="1" applyAlignment="1">
      <alignment horizontal="center" vertical="center" wrapText="1"/>
    </xf>
    <xf numFmtId="4" fontId="3" fillId="0" borderId="15" xfId="2" applyNumberFormat="1" applyFont="1" applyFill="1" applyBorder="1" applyAlignment="1">
      <alignment horizontal="center" vertical="center" wrapText="1"/>
    </xf>
    <xf numFmtId="4" fontId="7" fillId="0" borderId="28" xfId="2" applyNumberFormat="1" applyFont="1" applyFill="1" applyBorder="1" applyAlignment="1">
      <alignment horizontal="right" vertical="center"/>
    </xf>
    <xf numFmtId="4" fontId="7" fillId="0" borderId="25" xfId="2" applyNumberFormat="1" applyFont="1" applyFill="1" applyBorder="1" applyAlignment="1">
      <alignment horizontal="right" vertical="center"/>
    </xf>
    <xf numFmtId="4" fontId="7" fillId="0" borderId="20" xfId="2" applyNumberFormat="1" applyFont="1" applyFill="1" applyBorder="1" applyAlignment="1">
      <alignment horizontal="right" vertical="center"/>
    </xf>
    <xf numFmtId="4" fontId="9" fillId="0" borderId="20" xfId="2" applyNumberFormat="1" applyFont="1" applyFill="1" applyBorder="1" applyAlignment="1">
      <alignment horizontal="right" vertical="center"/>
    </xf>
    <xf numFmtId="4" fontId="7" fillId="0" borderId="23" xfId="2" applyNumberFormat="1" applyFont="1" applyFill="1" applyBorder="1" applyAlignment="1">
      <alignment horizontal="right" vertical="center"/>
    </xf>
    <xf numFmtId="4" fontId="12" fillId="0" borderId="0" xfId="2" applyNumberFormat="1" applyFont="1" applyFill="1"/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16"/>
  <sheetViews>
    <sheetView tabSelected="1" zoomScale="85" zoomScaleNormal="85" workbookViewId="0">
      <pane xSplit="10" ySplit="9" topLeftCell="L103" activePane="bottomRight" state="frozen"/>
      <selection pane="topRight" activeCell="I1" sqref="I1"/>
      <selection pane="bottomLeft" activeCell="A10" sqref="A10"/>
      <selection pane="bottomRight" activeCell="J108" sqref="J108"/>
    </sheetView>
  </sheetViews>
  <sheetFormatPr baseColWidth="10" defaultColWidth="11.42578125" defaultRowHeight="15" x14ac:dyDescent="0.2"/>
  <cols>
    <col min="1" max="1" width="7" style="87" customWidth="1"/>
    <col min="2" max="2" width="6.7109375" style="87" customWidth="1"/>
    <col min="3" max="3" width="6.28515625" style="87" customWidth="1"/>
    <col min="4" max="4" width="7" style="87" customWidth="1"/>
    <col min="5" max="5" width="6.28515625" style="87" customWidth="1"/>
    <col min="6" max="6" width="9.42578125" style="87" bestFit="1" customWidth="1"/>
    <col min="7" max="7" width="7.5703125" style="87" customWidth="1"/>
    <col min="8" max="8" width="7.140625" style="87" customWidth="1"/>
    <col min="9" max="9" width="25.85546875" style="87" bestFit="1" customWidth="1"/>
    <col min="10" max="10" width="28.140625" style="88" customWidth="1"/>
    <col min="11" max="11" width="18.42578125" style="86" customWidth="1"/>
    <col min="12" max="12" width="17.140625" style="86" customWidth="1"/>
    <col min="13" max="13" width="22" style="162" customWidth="1"/>
    <col min="14" max="14" width="19.140625" style="86" customWidth="1"/>
    <col min="15" max="15" width="21.5703125" style="86" customWidth="1"/>
    <col min="16" max="16" width="15" style="105" customWidth="1"/>
    <col min="17" max="17" width="12.7109375" style="105" customWidth="1"/>
    <col min="18" max="18" width="12.7109375" style="86" customWidth="1"/>
    <col min="19" max="19" width="15.140625" style="86" bestFit="1" customWidth="1"/>
    <col min="20" max="16384" width="11.42578125" style="86"/>
  </cols>
  <sheetData>
    <row r="1" spans="1:18" s="68" customFormat="1" ht="15" customHeight="1" x14ac:dyDescent="0.2">
      <c r="A1" s="121" t="s">
        <v>220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</row>
    <row r="2" spans="1:18" s="68" customFormat="1" ht="15" customHeight="1" x14ac:dyDescent="0.2">
      <c r="A2" s="124" t="s">
        <v>219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8" s="68" customFormat="1" ht="15" customHeight="1" x14ac:dyDescent="0.2">
      <c r="A3" s="127" t="s">
        <v>222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8" s="68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153"/>
      <c r="N4" s="2"/>
      <c r="O4" s="2"/>
      <c r="P4" s="91"/>
      <c r="Q4" s="92"/>
    </row>
    <row r="5" spans="1:18" s="68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5"/>
      <c r="L5" s="5"/>
      <c r="M5" s="154"/>
      <c r="N5" s="6"/>
      <c r="O5" s="7"/>
      <c r="P5" s="93"/>
      <c r="Q5" s="94"/>
      <c r="R5" s="69"/>
    </row>
    <row r="6" spans="1:18" s="68" customFormat="1" ht="16.149999999999999" customHeight="1" thickBot="1" x14ac:dyDescent="0.25">
      <c r="A6" s="130" t="s">
        <v>9</v>
      </c>
      <c r="B6" s="131"/>
      <c r="C6" s="131"/>
      <c r="D6" s="131"/>
      <c r="E6" s="131"/>
      <c r="F6" s="131"/>
      <c r="G6" s="131"/>
      <c r="H6" s="131"/>
      <c r="I6" s="131"/>
      <c r="J6" s="132"/>
      <c r="K6" s="133" t="s">
        <v>10</v>
      </c>
      <c r="L6" s="133" t="s">
        <v>11</v>
      </c>
      <c r="M6" s="155" t="s">
        <v>12</v>
      </c>
      <c r="N6" s="133" t="s">
        <v>13</v>
      </c>
      <c r="O6" s="135" t="s">
        <v>14</v>
      </c>
      <c r="P6" s="137" t="s">
        <v>15</v>
      </c>
      <c r="Q6" s="145" t="s">
        <v>16</v>
      </c>
      <c r="R6" s="70"/>
    </row>
    <row r="7" spans="1:18" s="71" customFormat="1" x14ac:dyDescent="0.2">
      <c r="A7" s="8" t="s">
        <v>38</v>
      </c>
      <c r="B7" s="9" t="s">
        <v>1</v>
      </c>
      <c r="C7" s="8" t="s">
        <v>2</v>
      </c>
      <c r="D7" s="10" t="s">
        <v>3</v>
      </c>
      <c r="E7" s="11" t="s">
        <v>184</v>
      </c>
      <c r="F7" s="11" t="s">
        <v>39</v>
      </c>
      <c r="G7" s="11" t="s">
        <v>40</v>
      </c>
      <c r="H7" s="12" t="s">
        <v>17</v>
      </c>
      <c r="I7" s="12"/>
      <c r="J7" s="148" t="s">
        <v>4</v>
      </c>
      <c r="K7" s="134"/>
      <c r="L7" s="134"/>
      <c r="M7" s="156"/>
      <c r="N7" s="134"/>
      <c r="O7" s="136"/>
      <c r="P7" s="138"/>
      <c r="Q7" s="146"/>
      <c r="R7" s="70"/>
    </row>
    <row r="8" spans="1:18" s="71" customFormat="1" x14ac:dyDescent="0.2">
      <c r="A8" s="150"/>
      <c r="B8" s="151"/>
      <c r="C8" s="150"/>
      <c r="D8" s="152"/>
      <c r="E8" s="13"/>
      <c r="F8" s="108"/>
      <c r="G8" s="108"/>
      <c r="H8" s="14" t="s">
        <v>18</v>
      </c>
      <c r="I8" s="14"/>
      <c r="J8" s="149"/>
      <c r="K8" s="134"/>
      <c r="L8" s="134"/>
      <c r="M8" s="156"/>
      <c r="N8" s="134"/>
      <c r="O8" s="136"/>
      <c r="P8" s="138"/>
      <c r="Q8" s="146"/>
      <c r="R8" s="70"/>
    </row>
    <row r="9" spans="1:18" s="71" customFormat="1" ht="15.75" thickBot="1" x14ac:dyDescent="0.25">
      <c r="A9" s="150"/>
      <c r="B9" s="151"/>
      <c r="C9" s="150"/>
      <c r="D9" s="152"/>
      <c r="E9" s="13"/>
      <c r="F9" s="108"/>
      <c r="G9" s="108"/>
      <c r="H9" s="14" t="s">
        <v>8</v>
      </c>
      <c r="I9" s="14"/>
      <c r="J9" s="149"/>
      <c r="K9" s="134"/>
      <c r="L9" s="134"/>
      <c r="M9" s="156"/>
      <c r="N9" s="134"/>
      <c r="O9" s="136"/>
      <c r="P9" s="138"/>
      <c r="Q9" s="147"/>
      <c r="R9" s="70"/>
    </row>
    <row r="10" spans="1:18" s="72" customFormat="1" ht="30" customHeight="1" thickBot="1" x14ac:dyDescent="0.25">
      <c r="A10" s="139" t="s">
        <v>19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57">
        <f>K11+K36+K51+K52+K63+K66</f>
        <v>405105574000</v>
      </c>
      <c r="L10" s="57">
        <f t="shared" ref="L10:O10" si="0">L11+L36+L51+L52+L63+L66</f>
        <v>357090394046.44</v>
      </c>
      <c r="M10" s="157">
        <f t="shared" si="0"/>
        <v>325444446956.44</v>
      </c>
      <c r="N10" s="57">
        <f t="shared" si="0"/>
        <v>301491684500</v>
      </c>
      <c r="O10" s="57">
        <f t="shared" si="0"/>
        <v>301295405217</v>
      </c>
      <c r="P10" s="95">
        <f>+M10/K10</f>
        <v>0.80335711933808152</v>
      </c>
      <c r="Q10" s="96">
        <f>+N10/K10</f>
        <v>0.74422990906563036</v>
      </c>
      <c r="R10" s="35"/>
    </row>
    <row r="11" spans="1:18" s="34" customFormat="1" ht="30" customHeight="1" x14ac:dyDescent="0.2">
      <c r="A11" s="60" t="s">
        <v>26</v>
      </c>
      <c r="B11" s="62"/>
      <c r="C11" s="62"/>
      <c r="D11" s="73"/>
      <c r="E11" s="73"/>
      <c r="F11" s="73"/>
      <c r="G11" s="73"/>
      <c r="H11" s="73"/>
      <c r="I11" s="74" t="s">
        <v>27</v>
      </c>
      <c r="J11" s="75" t="s">
        <v>6</v>
      </c>
      <c r="K11" s="67">
        <f>K12+K20+K28+K35</f>
        <v>25200507000</v>
      </c>
      <c r="L11" s="67">
        <f t="shared" ref="L11:O11" si="1">L12+L20+L28+L35</f>
        <v>21993027548</v>
      </c>
      <c r="M11" s="158">
        <f t="shared" si="1"/>
        <v>2831419846</v>
      </c>
      <c r="N11" s="67">
        <f t="shared" si="1"/>
        <v>2535855412</v>
      </c>
      <c r="O11" s="67">
        <f t="shared" si="1"/>
        <v>2535855412</v>
      </c>
      <c r="P11" s="97">
        <f t="shared" ref="P11:P40" si="2">+M11/K11</f>
        <v>0.11235566990775225</v>
      </c>
      <c r="Q11" s="98">
        <f t="shared" ref="Q11:Q40" si="3">+N11/K11</f>
        <v>0.10062715849327952</v>
      </c>
      <c r="R11" s="35"/>
    </row>
    <row r="12" spans="1:18" s="34" customFormat="1" ht="30" customHeight="1" x14ac:dyDescent="0.2">
      <c r="A12" s="22" t="s">
        <v>26</v>
      </c>
      <c r="B12" s="109" t="s">
        <v>28</v>
      </c>
      <c r="C12" s="109" t="s">
        <v>28</v>
      </c>
      <c r="D12" s="110" t="s">
        <v>28</v>
      </c>
      <c r="E12" s="25" t="s">
        <v>29</v>
      </c>
      <c r="F12" s="25"/>
      <c r="G12" s="25"/>
      <c r="H12" s="25"/>
      <c r="I12" s="26" t="s">
        <v>30</v>
      </c>
      <c r="J12" s="27" t="s">
        <v>31</v>
      </c>
      <c r="K12" s="28">
        <f>SUM(K13:K19)</f>
        <v>15902788000</v>
      </c>
      <c r="L12" s="28">
        <f t="shared" ref="L12:O12" si="4">SUM(L13:L19)</f>
        <v>14924766538</v>
      </c>
      <c r="M12" s="159">
        <f t="shared" si="4"/>
        <v>1839412076</v>
      </c>
      <c r="N12" s="28">
        <f t="shared" si="4"/>
        <v>1839412076</v>
      </c>
      <c r="O12" s="28">
        <f t="shared" si="4"/>
        <v>1839412076</v>
      </c>
      <c r="P12" s="99">
        <f t="shared" si="2"/>
        <v>0.11566601252560244</v>
      </c>
      <c r="Q12" s="100">
        <f t="shared" si="3"/>
        <v>0.11566601252560244</v>
      </c>
      <c r="R12" s="35"/>
    </row>
    <row r="13" spans="1:18" s="31" customFormat="1" ht="30" customHeight="1" x14ac:dyDescent="0.2">
      <c r="A13" s="16" t="s">
        <v>26</v>
      </c>
      <c r="B13" s="17" t="s">
        <v>28</v>
      </c>
      <c r="C13" s="17" t="s">
        <v>28</v>
      </c>
      <c r="D13" s="18" t="s">
        <v>28</v>
      </c>
      <c r="E13" s="18" t="s">
        <v>29</v>
      </c>
      <c r="F13" s="18" t="s">
        <v>29</v>
      </c>
      <c r="G13" s="18"/>
      <c r="H13" s="19" t="s">
        <v>5</v>
      </c>
      <c r="I13" s="20" t="s">
        <v>48</v>
      </c>
      <c r="J13" s="21" t="s">
        <v>41</v>
      </c>
      <c r="K13" s="15">
        <v>9382644920</v>
      </c>
      <c r="L13" s="15">
        <v>9382644920</v>
      </c>
      <c r="M13" s="160">
        <v>1637488274</v>
      </c>
      <c r="N13" s="15">
        <v>1637488274</v>
      </c>
      <c r="O13" s="15">
        <v>1637488274</v>
      </c>
      <c r="P13" s="99">
        <f t="shared" si="2"/>
        <v>0.17452309961229995</v>
      </c>
      <c r="Q13" s="100">
        <f t="shared" si="3"/>
        <v>0.17452309961229995</v>
      </c>
      <c r="R13" s="30"/>
    </row>
    <row r="14" spans="1:18" s="31" customFormat="1" ht="30" customHeight="1" x14ac:dyDescent="0.2">
      <c r="A14" s="16" t="s">
        <v>26</v>
      </c>
      <c r="B14" s="17" t="s">
        <v>28</v>
      </c>
      <c r="C14" s="17" t="s">
        <v>28</v>
      </c>
      <c r="D14" s="18" t="s">
        <v>28</v>
      </c>
      <c r="E14" s="18" t="s">
        <v>29</v>
      </c>
      <c r="F14" s="18" t="s">
        <v>32</v>
      </c>
      <c r="G14" s="18"/>
      <c r="H14" s="19" t="s">
        <v>5</v>
      </c>
      <c r="I14" s="20" t="s">
        <v>49</v>
      </c>
      <c r="J14" s="21" t="s">
        <v>42</v>
      </c>
      <c r="K14" s="15">
        <v>3498613360</v>
      </c>
      <c r="L14" s="15">
        <v>2973821356</v>
      </c>
      <c r="M14" s="160">
        <v>95386377</v>
      </c>
      <c r="N14" s="15">
        <v>95386377</v>
      </c>
      <c r="O14" s="15">
        <v>95386377</v>
      </c>
      <c r="P14" s="99">
        <f t="shared" si="2"/>
        <v>2.7264052121495356E-2</v>
      </c>
      <c r="Q14" s="100">
        <f t="shared" si="3"/>
        <v>2.7264052121495356E-2</v>
      </c>
      <c r="R14" s="30"/>
    </row>
    <row r="15" spans="1:18" s="31" customFormat="1" ht="30" customHeight="1" x14ac:dyDescent="0.2">
      <c r="A15" s="16" t="s">
        <v>26</v>
      </c>
      <c r="B15" s="17" t="s">
        <v>28</v>
      </c>
      <c r="C15" s="17" t="s">
        <v>28</v>
      </c>
      <c r="D15" s="18" t="s">
        <v>28</v>
      </c>
      <c r="E15" s="18" t="s">
        <v>29</v>
      </c>
      <c r="F15" s="18" t="s">
        <v>33</v>
      </c>
      <c r="G15" s="18"/>
      <c r="H15" s="19" t="s">
        <v>5</v>
      </c>
      <c r="I15" s="20" t="s">
        <v>50</v>
      </c>
      <c r="J15" s="21" t="s">
        <v>43</v>
      </c>
      <c r="K15" s="15">
        <v>636111520</v>
      </c>
      <c r="L15" s="15">
        <v>540694792</v>
      </c>
      <c r="M15" s="160">
        <v>2280666</v>
      </c>
      <c r="N15" s="15">
        <v>2280666</v>
      </c>
      <c r="O15" s="15">
        <v>2280666</v>
      </c>
      <c r="P15" s="99">
        <f t="shared" ref="P15:P27" si="5">+M15/K15</f>
        <v>3.5853241582545149E-3</v>
      </c>
      <c r="Q15" s="100">
        <f t="shared" ref="Q15:Q27" si="6">+N15/K15</f>
        <v>3.5853241582545149E-3</v>
      </c>
      <c r="R15" s="30"/>
    </row>
    <row r="16" spans="1:18" s="31" customFormat="1" ht="30" customHeight="1" x14ac:dyDescent="0.2">
      <c r="A16" s="16" t="s">
        <v>26</v>
      </c>
      <c r="B16" s="17" t="s">
        <v>28</v>
      </c>
      <c r="C16" s="17" t="s">
        <v>28</v>
      </c>
      <c r="D16" s="18" t="s">
        <v>28</v>
      </c>
      <c r="E16" s="18" t="s">
        <v>29</v>
      </c>
      <c r="F16" s="18" t="s">
        <v>34</v>
      </c>
      <c r="G16" s="18"/>
      <c r="H16" s="19" t="s">
        <v>5</v>
      </c>
      <c r="I16" s="20" t="s">
        <v>51</v>
      </c>
      <c r="J16" s="21" t="s">
        <v>44</v>
      </c>
      <c r="K16" s="15">
        <v>318055760</v>
      </c>
      <c r="L16" s="15">
        <v>270347396</v>
      </c>
      <c r="M16" s="160">
        <v>89989007</v>
      </c>
      <c r="N16" s="15">
        <v>89989007</v>
      </c>
      <c r="O16" s="15">
        <v>89989007</v>
      </c>
      <c r="P16" s="99">
        <f t="shared" si="5"/>
        <v>0.28293468730137128</v>
      </c>
      <c r="Q16" s="100">
        <f t="shared" si="6"/>
        <v>0.28293468730137128</v>
      </c>
      <c r="R16" s="30"/>
    </row>
    <row r="17" spans="1:18" s="31" customFormat="1" ht="30" customHeight="1" x14ac:dyDescent="0.2">
      <c r="A17" s="16" t="s">
        <v>26</v>
      </c>
      <c r="B17" s="17" t="s">
        <v>28</v>
      </c>
      <c r="C17" s="17" t="s">
        <v>28</v>
      </c>
      <c r="D17" s="18" t="s">
        <v>28</v>
      </c>
      <c r="E17" s="18" t="s">
        <v>29</v>
      </c>
      <c r="F17" s="18" t="s">
        <v>35</v>
      </c>
      <c r="G17" s="18"/>
      <c r="H17" s="19" t="s">
        <v>5</v>
      </c>
      <c r="I17" s="20" t="s">
        <v>52</v>
      </c>
      <c r="J17" s="21" t="s">
        <v>45</v>
      </c>
      <c r="K17" s="15">
        <v>159027880</v>
      </c>
      <c r="L17" s="15">
        <v>135173698</v>
      </c>
      <c r="M17" s="160">
        <v>2801629</v>
      </c>
      <c r="N17" s="15">
        <v>2801629</v>
      </c>
      <c r="O17" s="15">
        <v>2801629</v>
      </c>
      <c r="P17" s="99">
        <f t="shared" si="5"/>
        <v>1.7617219068757E-2</v>
      </c>
      <c r="Q17" s="100">
        <f t="shared" si="6"/>
        <v>1.7617219068757E-2</v>
      </c>
      <c r="R17" s="30"/>
    </row>
    <row r="18" spans="1:18" s="31" customFormat="1" ht="30" customHeight="1" x14ac:dyDescent="0.2">
      <c r="A18" s="16" t="s">
        <v>26</v>
      </c>
      <c r="B18" s="17" t="s">
        <v>28</v>
      </c>
      <c r="C18" s="17" t="s">
        <v>28</v>
      </c>
      <c r="D18" s="18" t="s">
        <v>28</v>
      </c>
      <c r="E18" s="18" t="s">
        <v>29</v>
      </c>
      <c r="F18" s="18" t="s">
        <v>36</v>
      </c>
      <c r="G18" s="18"/>
      <c r="H18" s="19" t="s">
        <v>5</v>
      </c>
      <c r="I18" s="20" t="s">
        <v>53</v>
      </c>
      <c r="J18" s="21" t="s">
        <v>46</v>
      </c>
      <c r="K18" s="15">
        <v>1272223040</v>
      </c>
      <c r="L18" s="15">
        <v>1081389584</v>
      </c>
      <c r="M18" s="160">
        <v>26823</v>
      </c>
      <c r="N18" s="15">
        <v>26823</v>
      </c>
      <c r="O18" s="15">
        <v>26823</v>
      </c>
      <c r="P18" s="99">
        <f t="shared" si="5"/>
        <v>2.1083567233619665E-5</v>
      </c>
      <c r="Q18" s="100">
        <f t="shared" si="6"/>
        <v>2.1083567233619665E-5</v>
      </c>
      <c r="R18" s="30"/>
    </row>
    <row r="19" spans="1:18" s="31" customFormat="1" ht="30" customHeight="1" x14ac:dyDescent="0.2">
      <c r="A19" s="16" t="s">
        <v>26</v>
      </c>
      <c r="B19" s="17" t="s">
        <v>28</v>
      </c>
      <c r="C19" s="17" t="s">
        <v>28</v>
      </c>
      <c r="D19" s="18" t="s">
        <v>28</v>
      </c>
      <c r="E19" s="18" t="s">
        <v>29</v>
      </c>
      <c r="F19" s="18" t="s">
        <v>37</v>
      </c>
      <c r="G19" s="18"/>
      <c r="H19" s="19" t="s">
        <v>5</v>
      </c>
      <c r="I19" s="20" t="s">
        <v>54</v>
      </c>
      <c r="J19" s="21" t="s">
        <v>47</v>
      </c>
      <c r="K19" s="15">
        <v>636111520</v>
      </c>
      <c r="L19" s="15">
        <v>540694792</v>
      </c>
      <c r="M19" s="160">
        <v>11439300</v>
      </c>
      <c r="N19" s="15">
        <v>11439300</v>
      </c>
      <c r="O19" s="15">
        <v>11439300</v>
      </c>
      <c r="P19" s="99">
        <f t="shared" si="5"/>
        <v>1.7983167479815487E-2</v>
      </c>
      <c r="Q19" s="100">
        <f t="shared" si="6"/>
        <v>1.7983167479815487E-2</v>
      </c>
      <c r="R19" s="30"/>
    </row>
    <row r="20" spans="1:18" s="34" customFormat="1" ht="30" customHeight="1" x14ac:dyDescent="0.2">
      <c r="A20" s="22" t="s">
        <v>26</v>
      </c>
      <c r="B20" s="109" t="s">
        <v>28</v>
      </c>
      <c r="C20" s="109" t="s">
        <v>28</v>
      </c>
      <c r="D20" s="111" t="s">
        <v>55</v>
      </c>
      <c r="E20" s="25"/>
      <c r="F20" s="25"/>
      <c r="G20" s="25"/>
      <c r="H20" s="25"/>
      <c r="I20" s="26" t="s">
        <v>56</v>
      </c>
      <c r="J20" s="27" t="s">
        <v>57</v>
      </c>
      <c r="K20" s="28">
        <f>SUM(K21:K27)</f>
        <v>5859119000</v>
      </c>
      <c r="L20" s="28">
        <f t="shared" ref="L20:O20" si="7">SUM(L21:L27)</f>
        <v>4979095152</v>
      </c>
      <c r="M20" s="159">
        <f t="shared" si="7"/>
        <v>828241302</v>
      </c>
      <c r="N20" s="28">
        <f t="shared" si="7"/>
        <v>532676868</v>
      </c>
      <c r="O20" s="28">
        <f t="shared" si="7"/>
        <v>532676868</v>
      </c>
      <c r="P20" s="99">
        <f t="shared" si="5"/>
        <v>0.14135935829260338</v>
      </c>
      <c r="Q20" s="100">
        <f t="shared" si="6"/>
        <v>9.0914157572153764E-2</v>
      </c>
      <c r="R20" s="30"/>
    </row>
    <row r="21" spans="1:18" s="31" customFormat="1" ht="30" customHeight="1" x14ac:dyDescent="0.2">
      <c r="A21" s="16" t="s">
        <v>26</v>
      </c>
      <c r="B21" s="17" t="s">
        <v>28</v>
      </c>
      <c r="C21" s="17" t="s">
        <v>28</v>
      </c>
      <c r="D21" s="18" t="s">
        <v>55</v>
      </c>
      <c r="E21" s="18" t="s">
        <v>29</v>
      </c>
      <c r="F21" s="18"/>
      <c r="G21" s="18"/>
      <c r="H21" s="19" t="s">
        <v>5</v>
      </c>
      <c r="I21" s="20" t="s">
        <v>61</v>
      </c>
      <c r="J21" s="21" t="s">
        <v>68</v>
      </c>
      <c r="K21" s="15">
        <v>1699144510</v>
      </c>
      <c r="L21" s="15">
        <v>1444272834</v>
      </c>
      <c r="M21" s="160">
        <v>234897741</v>
      </c>
      <c r="N21" s="15">
        <v>121262956</v>
      </c>
      <c r="O21" s="15">
        <v>121262956</v>
      </c>
      <c r="P21" s="99">
        <f t="shared" si="5"/>
        <v>0.13824471056908513</v>
      </c>
      <c r="Q21" s="100">
        <f t="shared" si="6"/>
        <v>7.1367064594170387E-2</v>
      </c>
      <c r="R21" s="30"/>
    </row>
    <row r="22" spans="1:18" s="31" customFormat="1" ht="30" customHeight="1" x14ac:dyDescent="0.2">
      <c r="A22" s="16" t="s">
        <v>26</v>
      </c>
      <c r="B22" s="17" t="s">
        <v>28</v>
      </c>
      <c r="C22" s="17" t="s">
        <v>28</v>
      </c>
      <c r="D22" s="18" t="s">
        <v>55</v>
      </c>
      <c r="E22" s="18" t="s">
        <v>58</v>
      </c>
      <c r="F22" s="18"/>
      <c r="G22" s="18"/>
      <c r="H22" s="19" t="s">
        <v>5</v>
      </c>
      <c r="I22" s="20" t="s">
        <v>62</v>
      </c>
      <c r="J22" s="21" t="s">
        <v>69</v>
      </c>
      <c r="K22" s="15">
        <v>1171823800</v>
      </c>
      <c r="L22" s="15">
        <v>996050230</v>
      </c>
      <c r="M22" s="160">
        <v>169489470</v>
      </c>
      <c r="N22" s="15">
        <v>87357921</v>
      </c>
      <c r="O22" s="15">
        <v>87357921</v>
      </c>
      <c r="P22" s="99">
        <f t="shared" si="5"/>
        <v>0.14463733370153431</v>
      </c>
      <c r="Q22" s="100">
        <f t="shared" si="6"/>
        <v>7.4548683001659469E-2</v>
      </c>
      <c r="R22" s="30"/>
    </row>
    <row r="23" spans="1:18" s="31" customFormat="1" ht="30" customHeight="1" x14ac:dyDescent="0.2">
      <c r="A23" s="16" t="s">
        <v>26</v>
      </c>
      <c r="B23" s="17" t="s">
        <v>28</v>
      </c>
      <c r="C23" s="17" t="s">
        <v>28</v>
      </c>
      <c r="D23" s="18" t="s">
        <v>55</v>
      </c>
      <c r="E23" s="18" t="s">
        <v>32</v>
      </c>
      <c r="F23" s="18"/>
      <c r="G23" s="18"/>
      <c r="H23" s="19" t="s">
        <v>5</v>
      </c>
      <c r="I23" s="20" t="s">
        <v>63</v>
      </c>
      <c r="J23" s="21" t="s">
        <v>70</v>
      </c>
      <c r="K23" s="15">
        <v>1406188560</v>
      </c>
      <c r="L23" s="15">
        <v>1195260276</v>
      </c>
      <c r="M23" s="160">
        <v>223894891</v>
      </c>
      <c r="N23" s="15">
        <v>223894891</v>
      </c>
      <c r="O23" s="15">
        <v>223894891</v>
      </c>
      <c r="P23" s="99">
        <f t="shared" si="5"/>
        <v>0.15922110118716937</v>
      </c>
      <c r="Q23" s="100">
        <f t="shared" si="6"/>
        <v>0.15922110118716937</v>
      </c>
      <c r="R23" s="30"/>
    </row>
    <row r="24" spans="1:18" s="31" customFormat="1" ht="30" customHeight="1" x14ac:dyDescent="0.2">
      <c r="A24" s="16" t="s">
        <v>26</v>
      </c>
      <c r="B24" s="17" t="s">
        <v>28</v>
      </c>
      <c r="C24" s="17" t="s">
        <v>28</v>
      </c>
      <c r="D24" s="18" t="s">
        <v>55</v>
      </c>
      <c r="E24" s="18" t="s">
        <v>59</v>
      </c>
      <c r="F24" s="18"/>
      <c r="G24" s="18"/>
      <c r="H24" s="19" t="s">
        <v>5</v>
      </c>
      <c r="I24" s="20" t="s">
        <v>64</v>
      </c>
      <c r="J24" s="21" t="s">
        <v>71</v>
      </c>
      <c r="K24" s="15">
        <v>527320710</v>
      </c>
      <c r="L24" s="15">
        <v>448222604</v>
      </c>
      <c r="M24" s="160">
        <v>78989500</v>
      </c>
      <c r="N24" s="15">
        <v>39482500</v>
      </c>
      <c r="O24" s="15">
        <v>39482500</v>
      </c>
      <c r="P24" s="99">
        <f t="shared" si="5"/>
        <v>0.14979404089780582</v>
      </c>
      <c r="Q24" s="100">
        <f t="shared" si="6"/>
        <v>7.4873789804310933E-2</v>
      </c>
      <c r="R24" s="30"/>
    </row>
    <row r="25" spans="1:18" s="31" customFormat="1" ht="30" customHeight="1" x14ac:dyDescent="0.2">
      <c r="A25" s="16" t="s">
        <v>26</v>
      </c>
      <c r="B25" s="17" t="s">
        <v>28</v>
      </c>
      <c r="C25" s="17" t="s">
        <v>28</v>
      </c>
      <c r="D25" s="18" t="s">
        <v>55</v>
      </c>
      <c r="E25" s="18" t="s">
        <v>60</v>
      </c>
      <c r="F25" s="18"/>
      <c r="G25" s="18"/>
      <c r="H25" s="19" t="s">
        <v>5</v>
      </c>
      <c r="I25" s="20" t="s">
        <v>65</v>
      </c>
      <c r="J25" s="21" t="s">
        <v>72</v>
      </c>
      <c r="K25" s="15">
        <v>294315950</v>
      </c>
      <c r="L25" s="15">
        <v>249012558</v>
      </c>
      <c r="M25" s="160">
        <v>22223900</v>
      </c>
      <c r="N25" s="15">
        <v>11320400</v>
      </c>
      <c r="O25" s="15">
        <v>11320400</v>
      </c>
      <c r="P25" s="99">
        <f t="shared" si="5"/>
        <v>7.5510348657624571E-2</v>
      </c>
      <c r="Q25" s="100">
        <f t="shared" si="6"/>
        <v>3.8463426803746113E-2</v>
      </c>
      <c r="R25" s="30"/>
    </row>
    <row r="26" spans="1:18" s="31" customFormat="1" ht="30" customHeight="1" x14ac:dyDescent="0.2">
      <c r="A26" s="16" t="s">
        <v>26</v>
      </c>
      <c r="B26" s="17" t="s">
        <v>28</v>
      </c>
      <c r="C26" s="17" t="s">
        <v>28</v>
      </c>
      <c r="D26" s="18" t="s">
        <v>55</v>
      </c>
      <c r="E26" s="18" t="s">
        <v>33</v>
      </c>
      <c r="F26" s="18"/>
      <c r="G26" s="18"/>
      <c r="H26" s="19" t="s">
        <v>5</v>
      </c>
      <c r="I26" s="20" t="s">
        <v>66</v>
      </c>
      <c r="J26" s="21" t="s">
        <v>73</v>
      </c>
      <c r="K26" s="15">
        <v>468729520</v>
      </c>
      <c r="L26" s="15">
        <v>398420092</v>
      </c>
      <c r="M26" s="160">
        <v>59244200</v>
      </c>
      <c r="N26" s="15">
        <v>29613500</v>
      </c>
      <c r="O26" s="15">
        <v>29613500</v>
      </c>
      <c r="P26" s="99">
        <f t="shared" si="5"/>
        <v>0.12639314886760278</v>
      </c>
      <c r="Q26" s="100">
        <f t="shared" si="6"/>
        <v>6.3178226965521611E-2</v>
      </c>
      <c r="R26" s="30"/>
    </row>
    <row r="27" spans="1:18" s="31" customFormat="1" ht="30" customHeight="1" x14ac:dyDescent="0.2">
      <c r="A27" s="16" t="s">
        <v>26</v>
      </c>
      <c r="B27" s="17" t="s">
        <v>28</v>
      </c>
      <c r="C27" s="17" t="s">
        <v>28</v>
      </c>
      <c r="D27" s="18" t="s">
        <v>55</v>
      </c>
      <c r="E27" s="18" t="s">
        <v>34</v>
      </c>
      <c r="F27" s="18"/>
      <c r="G27" s="18"/>
      <c r="H27" s="19" t="s">
        <v>5</v>
      </c>
      <c r="I27" s="20" t="s">
        <v>67</v>
      </c>
      <c r="J27" s="21" t="s">
        <v>74</v>
      </c>
      <c r="K27" s="15">
        <v>291595950</v>
      </c>
      <c r="L27" s="15">
        <v>247856558</v>
      </c>
      <c r="M27" s="160">
        <v>39501600</v>
      </c>
      <c r="N27" s="15">
        <v>19744700</v>
      </c>
      <c r="O27" s="15">
        <v>19744700</v>
      </c>
      <c r="P27" s="99">
        <f t="shared" si="5"/>
        <v>0.13546690206088252</v>
      </c>
      <c r="Q27" s="100">
        <f t="shared" si="6"/>
        <v>6.7712531672679266E-2</v>
      </c>
      <c r="R27" s="30"/>
    </row>
    <row r="28" spans="1:18" s="34" customFormat="1" ht="36" x14ac:dyDescent="0.2">
      <c r="A28" s="22" t="s">
        <v>26</v>
      </c>
      <c r="B28" s="109" t="s">
        <v>28</v>
      </c>
      <c r="C28" s="109" t="s">
        <v>28</v>
      </c>
      <c r="D28" s="111" t="s">
        <v>75</v>
      </c>
      <c r="E28" s="25"/>
      <c r="F28" s="25"/>
      <c r="G28" s="25"/>
      <c r="H28" s="25"/>
      <c r="I28" s="26" t="s">
        <v>76</v>
      </c>
      <c r="J28" s="32" t="s">
        <v>77</v>
      </c>
      <c r="K28" s="28">
        <f>SUM(K29:K34)</f>
        <v>2619752000</v>
      </c>
      <c r="L28" s="28">
        <f>SUM(L29:L34)</f>
        <v>2089165858</v>
      </c>
      <c r="M28" s="159">
        <f>SUM(M29:M34)</f>
        <v>163766468</v>
      </c>
      <c r="N28" s="28">
        <f>SUM(N29:N34)</f>
        <v>163766468</v>
      </c>
      <c r="O28" s="28">
        <f>SUM(O29:O34)</f>
        <v>163766468</v>
      </c>
      <c r="P28" s="99">
        <f t="shared" si="2"/>
        <v>6.2512202681780565E-2</v>
      </c>
      <c r="Q28" s="100">
        <f t="shared" si="3"/>
        <v>6.2512202681780565E-2</v>
      </c>
      <c r="R28" s="33"/>
    </row>
    <row r="29" spans="1:18" s="31" customFormat="1" ht="30" customHeight="1" x14ac:dyDescent="0.2">
      <c r="A29" s="16" t="s">
        <v>26</v>
      </c>
      <c r="B29" s="17" t="s">
        <v>28</v>
      </c>
      <c r="C29" s="17" t="s">
        <v>28</v>
      </c>
      <c r="D29" s="18" t="s">
        <v>75</v>
      </c>
      <c r="E29" s="18" t="s">
        <v>29</v>
      </c>
      <c r="F29" s="18" t="s">
        <v>29</v>
      </c>
      <c r="G29" s="18"/>
      <c r="H29" s="19" t="s">
        <v>5</v>
      </c>
      <c r="I29" s="20" t="s">
        <v>80</v>
      </c>
      <c r="J29" s="29" t="s">
        <v>86</v>
      </c>
      <c r="K29" s="15">
        <v>1414666080</v>
      </c>
      <c r="L29" s="15">
        <v>1202466168</v>
      </c>
      <c r="M29" s="160">
        <v>13122506</v>
      </c>
      <c r="N29" s="15">
        <v>13122506</v>
      </c>
      <c r="O29" s="15">
        <v>13122506</v>
      </c>
      <c r="P29" s="99">
        <f t="shared" si="2"/>
        <v>9.2760448458621414E-3</v>
      </c>
      <c r="Q29" s="100">
        <f t="shared" si="3"/>
        <v>9.2760448458621414E-3</v>
      </c>
      <c r="R29" s="30"/>
    </row>
    <row r="30" spans="1:18" s="31" customFormat="1" ht="30" customHeight="1" x14ac:dyDescent="0.2">
      <c r="A30" s="16" t="s">
        <v>26</v>
      </c>
      <c r="B30" s="17" t="s">
        <v>28</v>
      </c>
      <c r="C30" s="17" t="s">
        <v>28</v>
      </c>
      <c r="D30" s="18" t="s">
        <v>75</v>
      </c>
      <c r="E30" s="18" t="s">
        <v>29</v>
      </c>
      <c r="F30" s="18" t="s">
        <v>58</v>
      </c>
      <c r="G30" s="18"/>
      <c r="H30" s="19" t="s">
        <v>5</v>
      </c>
      <c r="I30" s="20" t="s">
        <v>81</v>
      </c>
      <c r="J30" s="29" t="s">
        <v>87</v>
      </c>
      <c r="K30" s="15">
        <v>419160320</v>
      </c>
      <c r="L30" s="15">
        <v>244946812</v>
      </c>
      <c r="M30" s="160">
        <v>2006835</v>
      </c>
      <c r="N30" s="15">
        <v>2006835</v>
      </c>
      <c r="O30" s="15">
        <v>2006835</v>
      </c>
      <c r="P30" s="99">
        <f t="shared" si="2"/>
        <v>4.7877504244676593E-3</v>
      </c>
      <c r="Q30" s="100">
        <f t="shared" si="3"/>
        <v>4.7877504244676593E-3</v>
      </c>
      <c r="R30" s="30"/>
    </row>
    <row r="31" spans="1:18" s="31" customFormat="1" ht="30" customHeight="1" x14ac:dyDescent="0.2">
      <c r="A31" s="16" t="s">
        <v>26</v>
      </c>
      <c r="B31" s="17" t="s">
        <v>28</v>
      </c>
      <c r="C31" s="17" t="s">
        <v>28</v>
      </c>
      <c r="D31" s="18" t="s">
        <v>75</v>
      </c>
      <c r="E31" s="18" t="s">
        <v>29</v>
      </c>
      <c r="F31" s="18" t="s">
        <v>32</v>
      </c>
      <c r="G31" s="18"/>
      <c r="H31" s="19" t="s">
        <v>5</v>
      </c>
      <c r="I31" s="20" t="s">
        <v>82</v>
      </c>
      <c r="J31" s="29" t="s">
        <v>88</v>
      </c>
      <c r="K31" s="15">
        <v>52395040</v>
      </c>
      <c r="L31" s="15">
        <v>44535784</v>
      </c>
      <c r="M31" s="160">
        <v>1433747</v>
      </c>
      <c r="N31" s="15">
        <v>1433747</v>
      </c>
      <c r="O31" s="15">
        <v>1433747</v>
      </c>
      <c r="P31" s="99">
        <f t="shared" si="2"/>
        <v>2.7364174166104271E-2</v>
      </c>
      <c r="Q31" s="100">
        <f t="shared" si="3"/>
        <v>2.7364174166104271E-2</v>
      </c>
      <c r="R31" s="30"/>
    </row>
    <row r="32" spans="1:18" s="31" customFormat="1" ht="30" customHeight="1" x14ac:dyDescent="0.2">
      <c r="A32" s="16" t="s">
        <v>26</v>
      </c>
      <c r="B32" s="17" t="s">
        <v>28</v>
      </c>
      <c r="C32" s="17" t="s">
        <v>28</v>
      </c>
      <c r="D32" s="18" t="s">
        <v>75</v>
      </c>
      <c r="E32" s="18" t="s">
        <v>58</v>
      </c>
      <c r="F32" s="18"/>
      <c r="G32" s="18"/>
      <c r="H32" s="19" t="s">
        <v>5</v>
      </c>
      <c r="I32" s="20" t="s">
        <v>83</v>
      </c>
      <c r="J32" s="29" t="s">
        <v>89</v>
      </c>
      <c r="K32" s="15">
        <v>471555360</v>
      </c>
      <c r="L32" s="15">
        <v>400822054</v>
      </c>
      <c r="M32" s="160">
        <v>147203380</v>
      </c>
      <c r="N32" s="15">
        <v>147203380</v>
      </c>
      <c r="O32" s="15">
        <v>147203380</v>
      </c>
      <c r="P32" s="99">
        <f t="shared" si="2"/>
        <v>0.31216563840987832</v>
      </c>
      <c r="Q32" s="100">
        <f t="shared" si="3"/>
        <v>0.31216563840987832</v>
      </c>
      <c r="R32" s="30"/>
    </row>
    <row r="33" spans="1:19" s="31" customFormat="1" ht="30" customHeight="1" x14ac:dyDescent="0.2">
      <c r="A33" s="16" t="s">
        <v>26</v>
      </c>
      <c r="B33" s="17" t="s">
        <v>28</v>
      </c>
      <c r="C33" s="17" t="s">
        <v>28</v>
      </c>
      <c r="D33" s="18" t="s">
        <v>75</v>
      </c>
      <c r="E33" s="18" t="s">
        <v>78</v>
      </c>
      <c r="F33" s="18"/>
      <c r="G33" s="18"/>
      <c r="H33" s="19" t="s">
        <v>5</v>
      </c>
      <c r="I33" s="20" t="s">
        <v>84</v>
      </c>
      <c r="J33" s="29" t="s">
        <v>90</v>
      </c>
      <c r="K33" s="15">
        <v>209580160</v>
      </c>
      <c r="L33" s="15">
        <v>144000000</v>
      </c>
      <c r="M33" s="160" t="s">
        <v>25</v>
      </c>
      <c r="N33" s="15" t="s">
        <v>25</v>
      </c>
      <c r="O33" s="15" t="s">
        <v>25</v>
      </c>
      <c r="P33" s="99">
        <f t="shared" si="2"/>
        <v>0</v>
      </c>
      <c r="Q33" s="100">
        <f t="shared" si="3"/>
        <v>0</v>
      </c>
      <c r="R33" s="30"/>
    </row>
    <row r="34" spans="1:19" s="31" customFormat="1" ht="30" customHeight="1" x14ac:dyDescent="0.2">
      <c r="A34" s="16" t="s">
        <v>26</v>
      </c>
      <c r="B34" s="17" t="s">
        <v>28</v>
      </c>
      <c r="C34" s="17" t="s">
        <v>28</v>
      </c>
      <c r="D34" s="18" t="s">
        <v>75</v>
      </c>
      <c r="E34" s="18" t="s">
        <v>79</v>
      </c>
      <c r="F34" s="18"/>
      <c r="G34" s="18"/>
      <c r="H34" s="19" t="s">
        <v>5</v>
      </c>
      <c r="I34" s="20" t="s">
        <v>85</v>
      </c>
      <c r="J34" s="29" t="s">
        <v>91</v>
      </c>
      <c r="K34" s="15">
        <v>52395040</v>
      </c>
      <c r="L34" s="15">
        <v>52395040</v>
      </c>
      <c r="M34" s="160" t="s">
        <v>25</v>
      </c>
      <c r="N34" s="15" t="s">
        <v>25</v>
      </c>
      <c r="O34" s="15" t="s">
        <v>25</v>
      </c>
      <c r="P34" s="99">
        <f t="shared" si="2"/>
        <v>0</v>
      </c>
      <c r="Q34" s="100">
        <f t="shared" si="3"/>
        <v>0</v>
      </c>
      <c r="R34" s="30"/>
    </row>
    <row r="35" spans="1:19" s="37" customFormat="1" ht="41.25" customHeight="1" x14ac:dyDescent="0.25">
      <c r="A35" s="22" t="s">
        <v>26</v>
      </c>
      <c r="B35" s="109" t="s">
        <v>28</v>
      </c>
      <c r="C35" s="109" t="s">
        <v>28</v>
      </c>
      <c r="D35" s="111" t="s">
        <v>92</v>
      </c>
      <c r="E35" s="25"/>
      <c r="F35" s="25"/>
      <c r="G35" s="25"/>
      <c r="H35" s="19" t="s">
        <v>5</v>
      </c>
      <c r="I35" s="26" t="s">
        <v>93</v>
      </c>
      <c r="J35" s="32" t="s">
        <v>94</v>
      </c>
      <c r="K35" s="28">
        <v>818848000</v>
      </c>
      <c r="L35" s="28">
        <v>0</v>
      </c>
      <c r="M35" s="159">
        <v>0</v>
      </c>
      <c r="N35" s="28">
        <v>0</v>
      </c>
      <c r="O35" s="28">
        <v>0</v>
      </c>
      <c r="P35" s="99">
        <v>0</v>
      </c>
      <c r="Q35" s="100">
        <v>0</v>
      </c>
      <c r="R35" s="36"/>
    </row>
    <row r="36" spans="1:19" s="34" customFormat="1" ht="30" customHeight="1" x14ac:dyDescent="0.2">
      <c r="A36" s="22" t="s">
        <v>26</v>
      </c>
      <c r="B36" s="109" t="s">
        <v>55</v>
      </c>
      <c r="C36" s="23"/>
      <c r="D36" s="25"/>
      <c r="E36" s="25"/>
      <c r="F36" s="25"/>
      <c r="G36" s="25"/>
      <c r="H36" s="19" t="s">
        <v>5</v>
      </c>
      <c r="I36" s="39" t="s">
        <v>95</v>
      </c>
      <c r="J36" s="27" t="s">
        <v>96</v>
      </c>
      <c r="K36" s="28">
        <f>K37+K40+K44</f>
        <v>9900187000</v>
      </c>
      <c r="L36" s="28">
        <f t="shared" ref="L36:O36" si="8">L37+L40+L44</f>
        <v>6015878377.4400005</v>
      </c>
      <c r="M36" s="159">
        <f t="shared" si="8"/>
        <v>4666209585.4400005</v>
      </c>
      <c r="N36" s="28">
        <f t="shared" si="8"/>
        <v>355089882</v>
      </c>
      <c r="O36" s="28">
        <f t="shared" si="8"/>
        <v>230622733</v>
      </c>
      <c r="P36" s="99">
        <f t="shared" ref="P36:P39" si="9">+M36/K36</f>
        <v>0.47132539874650858</v>
      </c>
      <c r="Q36" s="100">
        <f t="shared" ref="Q36:Q39" si="10">+N36/K36</f>
        <v>3.5866987360945811E-2</v>
      </c>
      <c r="R36" s="33"/>
    </row>
    <row r="37" spans="1:19" s="34" customFormat="1" ht="30" customHeight="1" x14ac:dyDescent="0.2">
      <c r="A37" s="22" t="s">
        <v>26</v>
      </c>
      <c r="B37" s="109" t="s">
        <v>55</v>
      </c>
      <c r="C37" s="109" t="s">
        <v>28</v>
      </c>
      <c r="D37" s="25"/>
      <c r="E37" s="25"/>
      <c r="F37" s="25"/>
      <c r="G37" s="25"/>
      <c r="H37" s="19" t="s">
        <v>5</v>
      </c>
      <c r="I37" s="39" t="s">
        <v>97</v>
      </c>
      <c r="J37" s="27" t="s">
        <v>98</v>
      </c>
      <c r="K37" s="28">
        <f>SUM(K38:K39)</f>
        <v>77500000</v>
      </c>
      <c r="L37" s="28">
        <f t="shared" ref="L37:O37" si="11">SUM(L38:L39)</f>
        <v>700000</v>
      </c>
      <c r="M37" s="159">
        <f t="shared" si="11"/>
        <v>700000</v>
      </c>
      <c r="N37" s="28">
        <f t="shared" si="11"/>
        <v>700000</v>
      </c>
      <c r="O37" s="28">
        <f t="shared" si="11"/>
        <v>700000</v>
      </c>
      <c r="P37" s="99">
        <f t="shared" si="9"/>
        <v>9.0322580645161299E-3</v>
      </c>
      <c r="Q37" s="100">
        <f t="shared" si="10"/>
        <v>9.0322580645161299E-3</v>
      </c>
      <c r="R37" s="33"/>
    </row>
    <row r="38" spans="1:19" s="34" customFormat="1" ht="41.25" customHeight="1" x14ac:dyDescent="0.2">
      <c r="A38" s="112" t="s">
        <v>26</v>
      </c>
      <c r="B38" s="113" t="s">
        <v>55</v>
      </c>
      <c r="C38" s="113" t="s">
        <v>28</v>
      </c>
      <c r="D38" s="114" t="s">
        <v>28</v>
      </c>
      <c r="E38" s="114" t="s">
        <v>32</v>
      </c>
      <c r="F38" s="25"/>
      <c r="G38" s="25"/>
      <c r="H38" s="19" t="s">
        <v>5</v>
      </c>
      <c r="I38" s="40" t="s">
        <v>99</v>
      </c>
      <c r="J38" s="21" t="s">
        <v>101</v>
      </c>
      <c r="K38" s="15">
        <v>68500000</v>
      </c>
      <c r="L38" s="15">
        <v>300000</v>
      </c>
      <c r="M38" s="160">
        <v>300000</v>
      </c>
      <c r="N38" s="15">
        <v>300000</v>
      </c>
      <c r="O38" s="15">
        <v>300000</v>
      </c>
      <c r="P38" s="99">
        <f t="shared" si="9"/>
        <v>4.3795620437956208E-3</v>
      </c>
      <c r="Q38" s="100">
        <f t="shared" si="10"/>
        <v>4.3795620437956208E-3</v>
      </c>
      <c r="R38" s="33"/>
    </row>
    <row r="39" spans="1:19" s="31" customFormat="1" ht="30" customHeight="1" x14ac:dyDescent="0.2">
      <c r="A39" s="16" t="s">
        <v>26</v>
      </c>
      <c r="B39" s="17" t="s">
        <v>55</v>
      </c>
      <c r="C39" s="17" t="s">
        <v>28</v>
      </c>
      <c r="D39" s="18" t="s">
        <v>28</v>
      </c>
      <c r="E39" s="18" t="s">
        <v>59</v>
      </c>
      <c r="F39" s="18"/>
      <c r="G39" s="18"/>
      <c r="H39" s="19" t="s">
        <v>5</v>
      </c>
      <c r="I39" s="40" t="s">
        <v>100</v>
      </c>
      <c r="J39" s="21" t="s">
        <v>102</v>
      </c>
      <c r="K39" s="15">
        <v>9000000</v>
      </c>
      <c r="L39" s="15">
        <v>400000</v>
      </c>
      <c r="M39" s="160">
        <v>400000</v>
      </c>
      <c r="N39" s="15">
        <v>400000</v>
      </c>
      <c r="O39" s="15">
        <v>400000</v>
      </c>
      <c r="P39" s="99">
        <f t="shared" si="9"/>
        <v>4.4444444444444446E-2</v>
      </c>
      <c r="Q39" s="100">
        <f t="shared" si="10"/>
        <v>4.4444444444444446E-2</v>
      </c>
      <c r="R39" s="30"/>
      <c r="S39" s="107"/>
    </row>
    <row r="40" spans="1:19" s="34" customFormat="1" ht="30" customHeight="1" x14ac:dyDescent="0.2">
      <c r="A40" s="22" t="s">
        <v>26</v>
      </c>
      <c r="B40" s="109" t="s">
        <v>55</v>
      </c>
      <c r="C40" s="109" t="s">
        <v>55</v>
      </c>
      <c r="D40" s="25"/>
      <c r="E40" s="25"/>
      <c r="F40" s="25"/>
      <c r="G40" s="25"/>
      <c r="H40" s="19" t="s">
        <v>5</v>
      </c>
      <c r="I40" s="39" t="s">
        <v>103</v>
      </c>
      <c r="J40" s="27" t="s">
        <v>104</v>
      </c>
      <c r="K40" s="28">
        <f>SUM(K41:K43)</f>
        <v>566517061</v>
      </c>
      <c r="L40" s="28">
        <f t="shared" ref="L40:O40" si="12">SUM(L41:L43)</f>
        <v>89970747</v>
      </c>
      <c r="M40" s="159">
        <f t="shared" si="12"/>
        <v>87314024</v>
      </c>
      <c r="N40" s="28">
        <f t="shared" si="12"/>
        <v>5266743</v>
      </c>
      <c r="O40" s="28">
        <f t="shared" si="12"/>
        <v>5266743</v>
      </c>
      <c r="P40" s="99">
        <f t="shared" si="2"/>
        <v>0.15412426211114585</v>
      </c>
      <c r="Q40" s="100">
        <f t="shared" si="3"/>
        <v>9.2967067764972398E-3</v>
      </c>
      <c r="R40" s="33"/>
      <c r="S40" s="107"/>
    </row>
    <row r="41" spans="1:19" s="34" customFormat="1" ht="63.75" customHeight="1" x14ac:dyDescent="0.2">
      <c r="A41" s="22" t="s">
        <v>26</v>
      </c>
      <c r="B41" s="115" t="s">
        <v>55</v>
      </c>
      <c r="C41" s="115" t="s">
        <v>55</v>
      </c>
      <c r="D41" s="19" t="s">
        <v>28</v>
      </c>
      <c r="E41" s="19" t="s">
        <v>58</v>
      </c>
      <c r="F41" s="25"/>
      <c r="G41" s="25"/>
      <c r="H41" s="19" t="s">
        <v>5</v>
      </c>
      <c r="I41" s="40" t="s">
        <v>105</v>
      </c>
      <c r="J41" s="21" t="s">
        <v>108</v>
      </c>
      <c r="K41" s="15">
        <v>58969432</v>
      </c>
      <c r="L41" s="15">
        <v>300000</v>
      </c>
      <c r="M41" s="160">
        <v>300000</v>
      </c>
      <c r="N41" s="15">
        <v>300000</v>
      </c>
      <c r="O41" s="15">
        <v>300000</v>
      </c>
      <c r="P41" s="99">
        <f t="shared" ref="P41:P43" si="13">+M41/K41</f>
        <v>5.0873815437123427E-3</v>
      </c>
      <c r="Q41" s="100">
        <f t="shared" ref="Q41:Q43" si="14">+N41/K41</f>
        <v>5.0873815437123427E-3</v>
      </c>
      <c r="R41" s="33"/>
      <c r="S41" s="107"/>
    </row>
    <row r="42" spans="1:19" s="34" customFormat="1" ht="51" customHeight="1" x14ac:dyDescent="0.2">
      <c r="A42" s="22" t="s">
        <v>26</v>
      </c>
      <c r="B42" s="115" t="s">
        <v>55</v>
      </c>
      <c r="C42" s="115" t="s">
        <v>55</v>
      </c>
      <c r="D42" s="19" t="s">
        <v>28</v>
      </c>
      <c r="E42" s="19" t="s">
        <v>32</v>
      </c>
      <c r="F42" s="25"/>
      <c r="G42" s="25"/>
      <c r="H42" s="19" t="s">
        <v>5</v>
      </c>
      <c r="I42" s="40" t="s">
        <v>106</v>
      </c>
      <c r="J42" s="21" t="s">
        <v>109</v>
      </c>
      <c r="K42" s="15">
        <v>125807868</v>
      </c>
      <c r="L42" s="15">
        <v>86714024</v>
      </c>
      <c r="M42" s="160">
        <v>84057301</v>
      </c>
      <c r="N42" s="15">
        <v>4666743</v>
      </c>
      <c r="O42" s="15">
        <v>4666743</v>
      </c>
      <c r="P42" s="99">
        <f t="shared" si="13"/>
        <v>0.66814025494812457</v>
      </c>
      <c r="Q42" s="100">
        <f t="shared" si="14"/>
        <v>3.7094206222459791E-2</v>
      </c>
      <c r="R42" s="33"/>
      <c r="S42" s="107"/>
    </row>
    <row r="43" spans="1:19" s="31" customFormat="1" ht="30" customHeight="1" x14ac:dyDescent="0.2">
      <c r="A43" s="16" t="s">
        <v>26</v>
      </c>
      <c r="B43" s="17" t="s">
        <v>55</v>
      </c>
      <c r="C43" s="17" t="s">
        <v>55</v>
      </c>
      <c r="D43" s="18" t="s">
        <v>28</v>
      </c>
      <c r="E43" s="18" t="s">
        <v>59</v>
      </c>
      <c r="F43" s="18"/>
      <c r="G43" s="18"/>
      <c r="H43" s="19" t="s">
        <v>5</v>
      </c>
      <c r="I43" s="40" t="s">
        <v>107</v>
      </c>
      <c r="J43" s="21" t="s">
        <v>110</v>
      </c>
      <c r="K43" s="15">
        <v>381739761</v>
      </c>
      <c r="L43" s="15">
        <v>2956723</v>
      </c>
      <c r="M43" s="160">
        <v>2956723</v>
      </c>
      <c r="N43" s="15">
        <v>300000</v>
      </c>
      <c r="O43" s="15">
        <v>300000</v>
      </c>
      <c r="P43" s="99">
        <f t="shared" si="13"/>
        <v>7.7453891422119897E-3</v>
      </c>
      <c r="Q43" s="100">
        <f t="shared" si="14"/>
        <v>7.858756950392705E-4</v>
      </c>
      <c r="R43" s="30"/>
      <c r="S43" s="107"/>
    </row>
    <row r="44" spans="1:19" s="31" customFormat="1" ht="30" customHeight="1" x14ac:dyDescent="0.2">
      <c r="A44" s="22" t="s">
        <v>26</v>
      </c>
      <c r="B44" s="109" t="s">
        <v>55</v>
      </c>
      <c r="C44" s="109" t="s">
        <v>55</v>
      </c>
      <c r="D44" s="110" t="s">
        <v>55</v>
      </c>
      <c r="E44" s="25"/>
      <c r="F44" s="25"/>
      <c r="G44" s="25"/>
      <c r="H44" s="19" t="s">
        <v>5</v>
      </c>
      <c r="I44" s="39" t="s">
        <v>111</v>
      </c>
      <c r="J44" s="27" t="s">
        <v>112</v>
      </c>
      <c r="K44" s="28">
        <f>SUM(K45:K50)</f>
        <v>9256169939</v>
      </c>
      <c r="L44" s="28">
        <f t="shared" ref="L44:O44" si="15">SUM(L45:L50)</f>
        <v>5925207630.4400005</v>
      </c>
      <c r="M44" s="159">
        <f t="shared" si="15"/>
        <v>4578195561.4400005</v>
      </c>
      <c r="N44" s="28">
        <f t="shared" si="15"/>
        <v>349123139</v>
      </c>
      <c r="O44" s="28">
        <f t="shared" si="15"/>
        <v>224655990</v>
      </c>
      <c r="P44" s="99">
        <f t="shared" ref="P44:P50" si="16">+M44/K44</f>
        <v>0.49461014562299738</v>
      </c>
      <c r="Q44" s="100">
        <f t="shared" ref="Q44:Q50" si="17">+N44/K44</f>
        <v>3.7717883455121386E-2</v>
      </c>
      <c r="R44" s="30"/>
      <c r="S44" s="107"/>
    </row>
    <row r="45" spans="1:19" s="31" customFormat="1" ht="32.25" customHeight="1" x14ac:dyDescent="0.2">
      <c r="A45" s="16" t="s">
        <v>26</v>
      </c>
      <c r="B45" s="17" t="s">
        <v>55</v>
      </c>
      <c r="C45" s="17" t="s">
        <v>55</v>
      </c>
      <c r="D45" s="18" t="s">
        <v>55</v>
      </c>
      <c r="E45" s="18" t="s">
        <v>60</v>
      </c>
      <c r="F45" s="18"/>
      <c r="G45" s="18"/>
      <c r="H45" s="19" t="s">
        <v>5</v>
      </c>
      <c r="I45" s="40" t="s">
        <v>124</v>
      </c>
      <c r="J45" s="21" t="s">
        <v>113</v>
      </c>
      <c r="K45" s="15">
        <v>41936850.439999998</v>
      </c>
      <c r="L45" s="15">
        <v>36436850</v>
      </c>
      <c r="M45" s="160">
        <v>36436850</v>
      </c>
      <c r="N45" s="15">
        <v>500000</v>
      </c>
      <c r="O45" s="15">
        <v>500000</v>
      </c>
      <c r="P45" s="99">
        <f t="shared" si="16"/>
        <v>0.86885041717977907</v>
      </c>
      <c r="Q45" s="100">
        <f t="shared" si="17"/>
        <v>1.1922688393477744E-2</v>
      </c>
      <c r="R45" s="30"/>
      <c r="S45" s="107"/>
    </row>
    <row r="46" spans="1:19" s="31" customFormat="1" ht="72" x14ac:dyDescent="0.2">
      <c r="A46" s="16" t="s">
        <v>26</v>
      </c>
      <c r="B46" s="17" t="s">
        <v>55</v>
      </c>
      <c r="C46" s="17" t="s">
        <v>55</v>
      </c>
      <c r="D46" s="18" t="s">
        <v>55</v>
      </c>
      <c r="E46" s="18" t="s">
        <v>33</v>
      </c>
      <c r="F46" s="18"/>
      <c r="G46" s="18"/>
      <c r="H46" s="19" t="s">
        <v>5</v>
      </c>
      <c r="I46" s="40" t="s">
        <v>119</v>
      </c>
      <c r="J46" s="21" t="s">
        <v>114</v>
      </c>
      <c r="K46" s="15">
        <v>732924344</v>
      </c>
      <c r="L46" s="15">
        <v>720602761</v>
      </c>
      <c r="M46" s="160">
        <v>455707468</v>
      </c>
      <c r="N46" s="15">
        <v>34084688</v>
      </c>
      <c r="O46" s="15">
        <v>33653885</v>
      </c>
      <c r="P46" s="99">
        <f t="shared" si="16"/>
        <v>0.62176604138011826</v>
      </c>
      <c r="Q46" s="100">
        <f t="shared" si="17"/>
        <v>4.6505056461871322E-2</v>
      </c>
      <c r="R46" s="30"/>
      <c r="S46" s="107"/>
    </row>
    <row r="47" spans="1:19" s="31" customFormat="1" ht="48" x14ac:dyDescent="0.2">
      <c r="A47" s="16" t="s">
        <v>26</v>
      </c>
      <c r="B47" s="17" t="s">
        <v>55</v>
      </c>
      <c r="C47" s="17" t="s">
        <v>55</v>
      </c>
      <c r="D47" s="18" t="s">
        <v>55</v>
      </c>
      <c r="E47" s="18" t="s">
        <v>34</v>
      </c>
      <c r="F47" s="18"/>
      <c r="G47" s="18"/>
      <c r="H47" s="19" t="s">
        <v>5</v>
      </c>
      <c r="I47" s="40" t="s">
        <v>120</v>
      </c>
      <c r="J47" s="21" t="s">
        <v>115</v>
      </c>
      <c r="K47" s="15">
        <v>1362100047</v>
      </c>
      <c r="L47" s="15">
        <v>475771061.44</v>
      </c>
      <c r="M47" s="160">
        <f>387030061.44</f>
        <v>387030061.44</v>
      </c>
      <c r="N47" s="15">
        <v>77827112</v>
      </c>
      <c r="O47" s="15">
        <v>77827112</v>
      </c>
      <c r="P47" s="99">
        <f t="shared" si="16"/>
        <v>0.2841421687727172</v>
      </c>
      <c r="Q47" s="100">
        <f t="shared" si="17"/>
        <v>5.7137588513716572E-2</v>
      </c>
      <c r="R47" s="30"/>
      <c r="S47" s="107"/>
    </row>
    <row r="48" spans="1:19" s="31" customFormat="1" ht="36" x14ac:dyDescent="0.2">
      <c r="A48" s="16" t="s">
        <v>26</v>
      </c>
      <c r="B48" s="17" t="s">
        <v>55</v>
      </c>
      <c r="C48" s="17" t="s">
        <v>55</v>
      </c>
      <c r="D48" s="18" t="s">
        <v>55</v>
      </c>
      <c r="E48" s="18" t="s">
        <v>35</v>
      </c>
      <c r="F48" s="18"/>
      <c r="G48" s="18"/>
      <c r="H48" s="19" t="s">
        <v>5</v>
      </c>
      <c r="I48" s="40" t="s">
        <v>121</v>
      </c>
      <c r="J48" s="21" t="s">
        <v>116</v>
      </c>
      <c r="K48" s="15">
        <v>6182112899.5600004</v>
      </c>
      <c r="L48" s="15">
        <v>4540574190</v>
      </c>
      <c r="M48" s="160">
        <v>3657361602</v>
      </c>
      <c r="N48" s="15">
        <v>218541026</v>
      </c>
      <c r="O48" s="15">
        <v>94504680</v>
      </c>
      <c r="P48" s="99">
        <f t="shared" si="16"/>
        <v>0.59160381918296989</v>
      </c>
      <c r="Q48" s="100">
        <f t="shared" si="17"/>
        <v>3.5350539459665029E-2</v>
      </c>
      <c r="R48" s="30"/>
      <c r="S48" s="107"/>
    </row>
    <row r="49" spans="1:19" s="31" customFormat="1" ht="36" x14ac:dyDescent="0.2">
      <c r="A49" s="16" t="s">
        <v>26</v>
      </c>
      <c r="B49" s="17" t="s">
        <v>55</v>
      </c>
      <c r="C49" s="17" t="s">
        <v>55</v>
      </c>
      <c r="D49" s="18" t="s">
        <v>55</v>
      </c>
      <c r="E49" s="18" t="s">
        <v>36</v>
      </c>
      <c r="F49" s="18"/>
      <c r="G49" s="18"/>
      <c r="H49" s="19" t="s">
        <v>5</v>
      </c>
      <c r="I49" s="40" t="s">
        <v>122</v>
      </c>
      <c r="J49" s="21" t="s">
        <v>117</v>
      </c>
      <c r="K49" s="15">
        <v>806108198</v>
      </c>
      <c r="L49" s="15">
        <v>20835168</v>
      </c>
      <c r="M49" s="160">
        <v>20835168</v>
      </c>
      <c r="N49" s="15">
        <v>500000</v>
      </c>
      <c r="O49" s="15">
        <v>500000</v>
      </c>
      <c r="P49" s="99">
        <f t="shared" si="16"/>
        <v>2.584661469973042E-2</v>
      </c>
      <c r="Q49" s="100">
        <f t="shared" si="17"/>
        <v>6.2026412985319865E-4</v>
      </c>
      <c r="R49" s="30"/>
      <c r="S49" s="107"/>
    </row>
    <row r="50" spans="1:19" s="31" customFormat="1" ht="24" x14ac:dyDescent="0.2">
      <c r="A50" s="16" t="s">
        <v>26</v>
      </c>
      <c r="B50" s="17" t="s">
        <v>55</v>
      </c>
      <c r="C50" s="17" t="s">
        <v>55</v>
      </c>
      <c r="D50" s="18" t="s">
        <v>55</v>
      </c>
      <c r="E50" s="18" t="s">
        <v>37</v>
      </c>
      <c r="F50" s="18"/>
      <c r="G50" s="18"/>
      <c r="H50" s="19" t="s">
        <v>5</v>
      </c>
      <c r="I50" s="40" t="s">
        <v>123</v>
      </c>
      <c r="J50" s="21" t="s">
        <v>118</v>
      </c>
      <c r="K50" s="15">
        <v>130987600</v>
      </c>
      <c r="L50" s="15">
        <v>130987600</v>
      </c>
      <c r="M50" s="160">
        <f>19741300+1083112</f>
        <v>20824412</v>
      </c>
      <c r="N50" s="15">
        <v>17670313</v>
      </c>
      <c r="O50" s="15">
        <v>17670313</v>
      </c>
      <c r="P50" s="99">
        <f t="shared" si="16"/>
        <v>0.15898002559020855</v>
      </c>
      <c r="Q50" s="100">
        <f t="shared" si="17"/>
        <v>0.13490065471846191</v>
      </c>
      <c r="R50" s="30"/>
      <c r="S50" s="107"/>
    </row>
    <row r="51" spans="1:19" s="34" customFormat="1" ht="30" customHeight="1" x14ac:dyDescent="0.2">
      <c r="A51" s="22" t="s">
        <v>26</v>
      </c>
      <c r="B51" s="109" t="s">
        <v>75</v>
      </c>
      <c r="C51" s="23"/>
      <c r="D51" s="25"/>
      <c r="E51" s="25"/>
      <c r="F51" s="25"/>
      <c r="G51" s="25"/>
      <c r="H51" s="24">
        <v>20</v>
      </c>
      <c r="I51" s="39" t="s">
        <v>221</v>
      </c>
      <c r="J51" s="27" t="s">
        <v>7</v>
      </c>
      <c r="K51" s="28">
        <f>K53+K56+K59</f>
        <v>4542932000</v>
      </c>
      <c r="L51" s="28">
        <f t="shared" ref="L51:O51" si="18">L53+L56+L59</f>
        <v>96972585</v>
      </c>
      <c r="M51" s="159">
        <f t="shared" si="18"/>
        <v>20944181</v>
      </c>
      <c r="N51" s="28">
        <f t="shared" si="18"/>
        <v>20944181</v>
      </c>
      <c r="O51" s="28">
        <f t="shared" si="18"/>
        <v>20944181</v>
      </c>
      <c r="P51" s="99">
        <f t="shared" ref="P51:P79" si="19">+M51/K51</f>
        <v>4.6102783400676041E-3</v>
      </c>
      <c r="Q51" s="100">
        <f t="shared" ref="Q51:Q79" si="20">+N51/K51</f>
        <v>4.6102783400676041E-3</v>
      </c>
      <c r="R51" s="33"/>
    </row>
    <row r="52" spans="1:19" s="34" customFormat="1" ht="30" customHeight="1" x14ac:dyDescent="0.2">
      <c r="A52" s="22" t="s">
        <v>26</v>
      </c>
      <c r="B52" s="109">
        <v>3</v>
      </c>
      <c r="C52" s="23"/>
      <c r="D52" s="25"/>
      <c r="E52" s="25"/>
      <c r="F52" s="25"/>
      <c r="G52" s="25"/>
      <c r="H52" s="24">
        <v>21</v>
      </c>
      <c r="I52" s="39" t="s">
        <v>221</v>
      </c>
      <c r="J52" s="27" t="s">
        <v>7</v>
      </c>
      <c r="K52" s="28">
        <f>K54</f>
        <v>298062900000</v>
      </c>
      <c r="L52" s="28">
        <f t="shared" ref="L52:O52" si="21">L54</f>
        <v>298062900000</v>
      </c>
      <c r="M52" s="159">
        <f t="shared" si="21"/>
        <v>298062900000</v>
      </c>
      <c r="N52" s="28">
        <f t="shared" si="21"/>
        <v>298062900000</v>
      </c>
      <c r="O52" s="28">
        <f t="shared" si="21"/>
        <v>298062900000</v>
      </c>
      <c r="P52" s="99"/>
      <c r="Q52" s="100"/>
      <c r="R52" s="33"/>
    </row>
    <row r="53" spans="1:19" s="34" customFormat="1" ht="30" customHeight="1" x14ac:dyDescent="0.2">
      <c r="A53" s="22" t="s">
        <v>26</v>
      </c>
      <c r="B53" s="109" t="s">
        <v>75</v>
      </c>
      <c r="C53" s="109" t="s">
        <v>75</v>
      </c>
      <c r="D53" s="110" t="s">
        <v>28</v>
      </c>
      <c r="E53" s="25" t="s">
        <v>150</v>
      </c>
      <c r="F53" s="25"/>
      <c r="G53" s="25"/>
      <c r="H53" s="24">
        <v>20</v>
      </c>
      <c r="I53" s="39" t="s">
        <v>151</v>
      </c>
      <c r="J53" s="27" t="s">
        <v>152</v>
      </c>
      <c r="K53" s="28">
        <v>459332000</v>
      </c>
      <c r="L53" s="28">
        <v>0</v>
      </c>
      <c r="M53" s="159">
        <v>0</v>
      </c>
      <c r="N53" s="28">
        <v>0</v>
      </c>
      <c r="O53" s="28">
        <v>0</v>
      </c>
      <c r="P53" s="99">
        <f t="shared" ref="P53" si="22">+M53/K53</f>
        <v>0</v>
      </c>
      <c r="Q53" s="100">
        <f t="shared" ref="Q53" si="23">+N53/K53</f>
        <v>0</v>
      </c>
      <c r="R53" s="33"/>
    </row>
    <row r="54" spans="1:19" s="34" customFormat="1" ht="30" customHeight="1" x14ac:dyDescent="0.2">
      <c r="A54" s="22" t="s">
        <v>26</v>
      </c>
      <c r="B54" s="109" t="s">
        <v>75</v>
      </c>
      <c r="C54" s="109" t="s">
        <v>75</v>
      </c>
      <c r="D54" s="110" t="s">
        <v>92</v>
      </c>
      <c r="E54" s="25"/>
      <c r="F54" s="25"/>
      <c r="G54" s="25"/>
      <c r="H54" s="24">
        <v>21</v>
      </c>
      <c r="I54" s="39" t="s">
        <v>127</v>
      </c>
      <c r="J54" s="27" t="s">
        <v>128</v>
      </c>
      <c r="K54" s="28">
        <f>SUM(K55)</f>
        <v>298062900000</v>
      </c>
      <c r="L54" s="28">
        <f t="shared" ref="L54:O54" si="24">SUM(L55)</f>
        <v>298062900000</v>
      </c>
      <c r="M54" s="159">
        <f t="shared" si="24"/>
        <v>298062900000</v>
      </c>
      <c r="N54" s="28">
        <f t="shared" si="24"/>
        <v>298062900000</v>
      </c>
      <c r="O54" s="28">
        <f t="shared" si="24"/>
        <v>298062900000</v>
      </c>
      <c r="P54" s="99">
        <f t="shared" si="19"/>
        <v>1</v>
      </c>
      <c r="Q54" s="100">
        <f t="shared" si="20"/>
        <v>1</v>
      </c>
      <c r="R54" s="33"/>
    </row>
    <row r="55" spans="1:19" s="34" customFormat="1" ht="45" customHeight="1" x14ac:dyDescent="0.2">
      <c r="A55" s="16" t="s">
        <v>26</v>
      </c>
      <c r="B55" s="115" t="s">
        <v>75</v>
      </c>
      <c r="C55" s="115" t="s">
        <v>75</v>
      </c>
      <c r="D55" s="116" t="s">
        <v>92</v>
      </c>
      <c r="E55" s="19" t="s">
        <v>129</v>
      </c>
      <c r="F55" s="25"/>
      <c r="G55" s="25"/>
      <c r="H55" s="41">
        <v>21</v>
      </c>
      <c r="I55" s="40" t="s">
        <v>130</v>
      </c>
      <c r="J55" s="21" t="s">
        <v>131</v>
      </c>
      <c r="K55" s="15">
        <v>298062900000</v>
      </c>
      <c r="L55" s="15">
        <v>298062900000</v>
      </c>
      <c r="M55" s="160">
        <v>298062900000</v>
      </c>
      <c r="N55" s="15">
        <v>298062900000</v>
      </c>
      <c r="O55" s="15">
        <v>298062900000</v>
      </c>
      <c r="P55" s="99">
        <f t="shared" si="19"/>
        <v>1</v>
      </c>
      <c r="Q55" s="100">
        <f t="shared" si="20"/>
        <v>1</v>
      </c>
      <c r="R55" s="33"/>
    </row>
    <row r="56" spans="1:19" s="34" customFormat="1" ht="54.75" customHeight="1" x14ac:dyDescent="0.2">
      <c r="A56" s="22" t="s">
        <v>26</v>
      </c>
      <c r="B56" s="109" t="s">
        <v>75</v>
      </c>
      <c r="C56" s="109" t="s">
        <v>92</v>
      </c>
      <c r="D56" s="110" t="s">
        <v>55</v>
      </c>
      <c r="E56" s="25" t="s">
        <v>132</v>
      </c>
      <c r="F56" s="25"/>
      <c r="G56" s="25"/>
      <c r="H56" s="24">
        <v>20</v>
      </c>
      <c r="I56" s="39" t="s">
        <v>133</v>
      </c>
      <c r="J56" s="27" t="s">
        <v>134</v>
      </c>
      <c r="K56" s="28">
        <f>SUM(K57:K58)</f>
        <v>90000000</v>
      </c>
      <c r="L56" s="28">
        <f t="shared" ref="L56:O56" si="25">SUM(L57:L58)</f>
        <v>90000000</v>
      </c>
      <c r="M56" s="159">
        <f t="shared" si="25"/>
        <v>13971596</v>
      </c>
      <c r="N56" s="28">
        <f t="shared" si="25"/>
        <v>13971596</v>
      </c>
      <c r="O56" s="28">
        <f t="shared" si="25"/>
        <v>13971596</v>
      </c>
      <c r="P56" s="99">
        <f t="shared" si="19"/>
        <v>0.15523995555555556</v>
      </c>
      <c r="Q56" s="100">
        <f t="shared" si="20"/>
        <v>0.15523995555555556</v>
      </c>
      <c r="R56" s="33"/>
    </row>
    <row r="57" spans="1:19" s="34" customFormat="1" ht="30" customHeight="1" x14ac:dyDescent="0.2">
      <c r="A57" s="16" t="s">
        <v>26</v>
      </c>
      <c r="B57" s="17">
        <v>3</v>
      </c>
      <c r="C57" s="17" t="s">
        <v>92</v>
      </c>
      <c r="D57" s="45" t="s">
        <v>55</v>
      </c>
      <c r="E57" s="45" t="s">
        <v>135</v>
      </c>
      <c r="F57" s="45" t="s">
        <v>29</v>
      </c>
      <c r="G57" s="45"/>
      <c r="H57" s="41">
        <v>20</v>
      </c>
      <c r="I57" s="40" t="s">
        <v>136</v>
      </c>
      <c r="J57" s="46" t="s">
        <v>138</v>
      </c>
      <c r="K57" s="15">
        <v>45000000</v>
      </c>
      <c r="L57" s="15">
        <v>45000000</v>
      </c>
      <c r="M57" s="160">
        <v>13971596</v>
      </c>
      <c r="N57" s="160">
        <v>13971596</v>
      </c>
      <c r="O57" s="160">
        <v>13971596</v>
      </c>
      <c r="P57" s="99">
        <f t="shared" si="19"/>
        <v>0.31047991111111112</v>
      </c>
      <c r="Q57" s="100">
        <f t="shared" si="20"/>
        <v>0.31047991111111112</v>
      </c>
      <c r="R57" s="33"/>
    </row>
    <row r="58" spans="1:19" s="34" customFormat="1" ht="30" customHeight="1" x14ac:dyDescent="0.2">
      <c r="A58" s="16" t="s">
        <v>26</v>
      </c>
      <c r="B58" s="17" t="s">
        <v>75</v>
      </c>
      <c r="C58" s="17" t="s">
        <v>92</v>
      </c>
      <c r="D58" s="45" t="s">
        <v>55</v>
      </c>
      <c r="E58" s="45" t="s">
        <v>135</v>
      </c>
      <c r="F58" s="45" t="s">
        <v>58</v>
      </c>
      <c r="G58" s="45"/>
      <c r="H58" s="41">
        <v>20</v>
      </c>
      <c r="I58" s="40" t="s">
        <v>137</v>
      </c>
      <c r="J58" s="46" t="s">
        <v>139</v>
      </c>
      <c r="K58" s="15">
        <v>45000000</v>
      </c>
      <c r="L58" s="15">
        <v>45000000</v>
      </c>
      <c r="M58" s="160" t="s">
        <v>25</v>
      </c>
      <c r="N58" s="15" t="s">
        <v>25</v>
      </c>
      <c r="O58" s="15" t="s">
        <v>25</v>
      </c>
      <c r="P58" s="99">
        <f t="shared" si="19"/>
        <v>0</v>
      </c>
      <c r="Q58" s="100">
        <f t="shared" si="20"/>
        <v>0</v>
      </c>
      <c r="R58" s="33"/>
    </row>
    <row r="59" spans="1:19" s="31" customFormat="1" ht="30" customHeight="1" x14ac:dyDescent="0.2">
      <c r="A59" s="49" t="s">
        <v>26</v>
      </c>
      <c r="B59" s="111" t="s">
        <v>75</v>
      </c>
      <c r="C59" s="24">
        <v>10</v>
      </c>
      <c r="D59" s="111" t="s">
        <v>28</v>
      </c>
      <c r="E59" s="42" t="s">
        <v>0</v>
      </c>
      <c r="F59" s="42"/>
      <c r="G59" s="42"/>
      <c r="H59" s="24">
        <v>20</v>
      </c>
      <c r="I59" s="39" t="s">
        <v>140</v>
      </c>
      <c r="J59" s="43" t="s">
        <v>141</v>
      </c>
      <c r="K59" s="28">
        <f>SUM(K60:K62)</f>
        <v>3993600000</v>
      </c>
      <c r="L59" s="28">
        <f t="shared" ref="L59:O59" si="26">SUM(L60:L62)</f>
        <v>6972585</v>
      </c>
      <c r="M59" s="159">
        <f t="shared" si="26"/>
        <v>6972585</v>
      </c>
      <c r="N59" s="28">
        <f t="shared" si="26"/>
        <v>6972585</v>
      </c>
      <c r="O59" s="28">
        <f t="shared" si="26"/>
        <v>6972585</v>
      </c>
      <c r="P59" s="99">
        <f t="shared" si="19"/>
        <v>1.7459397536057693E-3</v>
      </c>
      <c r="Q59" s="100">
        <f t="shared" si="20"/>
        <v>1.7459397536057693E-3</v>
      </c>
      <c r="R59" s="30"/>
    </row>
    <row r="60" spans="1:19" s="31" customFormat="1" ht="30" customHeight="1" x14ac:dyDescent="0.2">
      <c r="A60" s="44" t="s">
        <v>26</v>
      </c>
      <c r="B60" s="18" t="s">
        <v>75</v>
      </c>
      <c r="C60" s="18">
        <v>10</v>
      </c>
      <c r="D60" s="45" t="s">
        <v>28</v>
      </c>
      <c r="E60" s="118" t="s">
        <v>29</v>
      </c>
      <c r="F60" s="45"/>
      <c r="G60" s="45"/>
      <c r="H60" s="47">
        <v>20</v>
      </c>
      <c r="I60" s="48" t="s">
        <v>142</v>
      </c>
      <c r="J60" s="46" t="s">
        <v>144</v>
      </c>
      <c r="K60" s="15">
        <v>3993600000</v>
      </c>
      <c r="L60" s="15">
        <v>6972585</v>
      </c>
      <c r="M60" s="160">
        <v>6972585</v>
      </c>
      <c r="N60" s="15">
        <v>6972585</v>
      </c>
      <c r="O60" s="15">
        <v>6972585</v>
      </c>
      <c r="P60" s="99">
        <f t="shared" si="19"/>
        <v>1.7459397536057693E-3</v>
      </c>
      <c r="Q60" s="100">
        <f t="shared" si="20"/>
        <v>1.7459397536057693E-3</v>
      </c>
      <c r="R60" s="30"/>
    </row>
    <row r="61" spans="1:19" s="34" customFormat="1" ht="30" customHeight="1" x14ac:dyDescent="0.2">
      <c r="A61" s="44" t="s">
        <v>26</v>
      </c>
      <c r="B61" s="18" t="s">
        <v>75</v>
      </c>
      <c r="C61" s="17" t="s">
        <v>145</v>
      </c>
      <c r="D61" s="19" t="s">
        <v>28</v>
      </c>
      <c r="E61" s="19" t="s">
        <v>58</v>
      </c>
      <c r="F61" s="19"/>
      <c r="G61" s="19"/>
      <c r="H61" s="47">
        <v>20</v>
      </c>
      <c r="I61" s="48" t="s">
        <v>146</v>
      </c>
      <c r="J61" s="21" t="s">
        <v>148</v>
      </c>
      <c r="K61" s="15">
        <v>0</v>
      </c>
      <c r="L61" s="15">
        <v>0</v>
      </c>
      <c r="M61" s="160">
        <v>0</v>
      </c>
      <c r="N61" s="15">
        <v>0</v>
      </c>
      <c r="O61" s="15">
        <v>0</v>
      </c>
      <c r="P61" s="99">
        <v>0</v>
      </c>
      <c r="Q61" s="100">
        <v>0</v>
      </c>
      <c r="R61" s="33"/>
    </row>
    <row r="62" spans="1:19" s="34" customFormat="1" ht="30" customHeight="1" x14ac:dyDescent="0.2">
      <c r="A62" s="16" t="s">
        <v>26</v>
      </c>
      <c r="B62" s="17" t="s">
        <v>75</v>
      </c>
      <c r="C62" s="17" t="s">
        <v>145</v>
      </c>
      <c r="D62" s="18" t="s">
        <v>28</v>
      </c>
      <c r="E62" s="19" t="s">
        <v>32</v>
      </c>
      <c r="F62" s="19"/>
      <c r="G62" s="19"/>
      <c r="H62" s="47">
        <v>20</v>
      </c>
      <c r="I62" s="48" t="s">
        <v>147</v>
      </c>
      <c r="J62" s="21" t="s">
        <v>149</v>
      </c>
      <c r="K62" s="15">
        <v>0</v>
      </c>
      <c r="L62" s="15">
        <v>0</v>
      </c>
      <c r="M62" s="160">
        <v>0</v>
      </c>
      <c r="N62" s="15">
        <v>0</v>
      </c>
      <c r="O62" s="15">
        <v>0</v>
      </c>
      <c r="P62" s="99">
        <v>0</v>
      </c>
      <c r="Q62" s="100">
        <v>0</v>
      </c>
      <c r="R62" s="30"/>
    </row>
    <row r="63" spans="1:19" s="34" customFormat="1" ht="42" customHeight="1" x14ac:dyDescent="0.2">
      <c r="A63" s="22" t="s">
        <v>26</v>
      </c>
      <c r="B63" s="23">
        <v>5</v>
      </c>
      <c r="C63" s="23"/>
      <c r="D63" s="42"/>
      <c r="E63" s="42"/>
      <c r="F63" s="42"/>
      <c r="G63" s="42"/>
      <c r="H63" s="41">
        <v>20</v>
      </c>
      <c r="I63" s="53" t="s">
        <v>20</v>
      </c>
      <c r="J63" s="43" t="s">
        <v>21</v>
      </c>
      <c r="K63" s="28">
        <f t="shared" ref="K63:O63" si="27">+K64</f>
        <v>63476900000</v>
      </c>
      <c r="L63" s="28">
        <f t="shared" si="27"/>
        <v>30917515536</v>
      </c>
      <c r="M63" s="159">
        <f t="shared" si="27"/>
        <v>19858873344</v>
      </c>
      <c r="N63" s="28">
        <f t="shared" si="27"/>
        <v>516239025</v>
      </c>
      <c r="O63" s="28">
        <f t="shared" si="27"/>
        <v>444426891</v>
      </c>
      <c r="P63" s="99">
        <f t="shared" si="19"/>
        <v>0.31285197204022253</v>
      </c>
      <c r="Q63" s="100">
        <f t="shared" si="20"/>
        <v>8.1327069374843453E-3</v>
      </c>
      <c r="R63" s="33"/>
    </row>
    <row r="64" spans="1:19" s="34" customFormat="1" ht="30" customHeight="1" x14ac:dyDescent="0.2">
      <c r="A64" s="49" t="s">
        <v>26</v>
      </c>
      <c r="B64" s="111" t="s">
        <v>153</v>
      </c>
      <c r="C64" s="109" t="s">
        <v>28</v>
      </c>
      <c r="D64" s="119" t="s">
        <v>55</v>
      </c>
      <c r="E64" s="119"/>
      <c r="F64" s="42"/>
      <c r="G64" s="42"/>
      <c r="H64" s="41">
        <v>20</v>
      </c>
      <c r="I64" s="53" t="s">
        <v>155</v>
      </c>
      <c r="J64" s="43" t="s">
        <v>156</v>
      </c>
      <c r="K64" s="28">
        <f>SUM(K65)</f>
        <v>63476900000</v>
      </c>
      <c r="L64" s="28">
        <f t="shared" ref="L64:O64" si="28">SUM(L65)</f>
        <v>30917515536</v>
      </c>
      <c r="M64" s="159">
        <f t="shared" si="28"/>
        <v>19858873344</v>
      </c>
      <c r="N64" s="28">
        <f t="shared" si="28"/>
        <v>516239025</v>
      </c>
      <c r="O64" s="28">
        <f>SUM(O65)</f>
        <v>444426891</v>
      </c>
      <c r="P64" s="99">
        <f t="shared" si="19"/>
        <v>0.31285197204022253</v>
      </c>
      <c r="Q64" s="100">
        <f t="shared" si="20"/>
        <v>8.1327069374843453E-3</v>
      </c>
      <c r="R64" s="33"/>
    </row>
    <row r="65" spans="1:18" s="34" customFormat="1" ht="36" x14ac:dyDescent="0.2">
      <c r="A65" s="44" t="s">
        <v>26</v>
      </c>
      <c r="B65" s="117" t="s">
        <v>153</v>
      </c>
      <c r="C65" s="115" t="s">
        <v>28</v>
      </c>
      <c r="D65" s="118" t="s">
        <v>55</v>
      </c>
      <c r="E65" s="118" t="s">
        <v>35</v>
      </c>
      <c r="F65" s="45"/>
      <c r="G65" s="45"/>
      <c r="H65" s="47">
        <v>20</v>
      </c>
      <c r="I65" s="52" t="s">
        <v>157</v>
      </c>
      <c r="J65" s="46" t="s">
        <v>116</v>
      </c>
      <c r="K65" s="15">
        <v>63476900000</v>
      </c>
      <c r="L65" s="15">
        <v>30917515536</v>
      </c>
      <c r="M65" s="160">
        <v>19858873344</v>
      </c>
      <c r="N65" s="15">
        <v>516239025</v>
      </c>
      <c r="O65" s="15">
        <v>444426891</v>
      </c>
      <c r="P65" s="99">
        <f t="shared" ref="P65:P73" si="29">+M65/K65</f>
        <v>0.31285197204022253</v>
      </c>
      <c r="Q65" s="100">
        <f t="shared" ref="Q65:Q73" si="30">+N65/K65</f>
        <v>8.1327069374843453E-3</v>
      </c>
      <c r="R65" s="33"/>
    </row>
    <row r="66" spans="1:18" s="34" customFormat="1" ht="36" x14ac:dyDescent="0.2">
      <c r="A66" s="49" t="s">
        <v>26</v>
      </c>
      <c r="B66" s="111" t="s">
        <v>154</v>
      </c>
      <c r="C66" s="109"/>
      <c r="D66" s="119"/>
      <c r="E66" s="119"/>
      <c r="F66" s="42"/>
      <c r="G66" s="42"/>
      <c r="H66" s="41"/>
      <c r="I66" s="53" t="s">
        <v>158</v>
      </c>
      <c r="J66" s="43" t="s">
        <v>159</v>
      </c>
      <c r="K66" s="28">
        <f>K67+K72</f>
        <v>3922148000</v>
      </c>
      <c r="L66" s="28">
        <f t="shared" ref="L66:O66" si="31">L67+L72</f>
        <v>4100000</v>
      </c>
      <c r="M66" s="159">
        <f t="shared" si="31"/>
        <v>4100000</v>
      </c>
      <c r="N66" s="28">
        <f t="shared" si="31"/>
        <v>656000</v>
      </c>
      <c r="O66" s="28">
        <f t="shared" si="31"/>
        <v>656000</v>
      </c>
      <c r="P66" s="99">
        <f t="shared" si="29"/>
        <v>1.0453455606468701E-3</v>
      </c>
      <c r="Q66" s="100">
        <f t="shared" si="30"/>
        <v>1.672552897034992E-4</v>
      </c>
      <c r="R66" s="33"/>
    </row>
    <row r="67" spans="1:18" s="34" customFormat="1" ht="14.25" x14ac:dyDescent="0.2">
      <c r="A67" s="44" t="s">
        <v>26</v>
      </c>
      <c r="B67" s="111" t="s">
        <v>154</v>
      </c>
      <c r="C67" s="109" t="s">
        <v>28</v>
      </c>
      <c r="D67" s="119" t="s">
        <v>55</v>
      </c>
      <c r="E67" s="119"/>
      <c r="F67" s="42"/>
      <c r="G67" s="42"/>
      <c r="H67" s="41"/>
      <c r="I67" s="53" t="s">
        <v>160</v>
      </c>
      <c r="J67" s="43" t="s">
        <v>161</v>
      </c>
      <c r="K67" s="28">
        <f>SUM(K68:K71)</f>
        <v>912648000</v>
      </c>
      <c r="L67" s="28">
        <f t="shared" ref="L67:O67" si="32">SUM(L68:L71)</f>
        <v>4100000</v>
      </c>
      <c r="M67" s="159">
        <f t="shared" si="32"/>
        <v>4100000</v>
      </c>
      <c r="N67" s="28">
        <f t="shared" si="32"/>
        <v>656000</v>
      </c>
      <c r="O67" s="28">
        <f t="shared" si="32"/>
        <v>656000</v>
      </c>
      <c r="P67" s="99">
        <f t="shared" si="29"/>
        <v>4.4924220509988521E-3</v>
      </c>
      <c r="Q67" s="100">
        <f t="shared" si="30"/>
        <v>7.1878752815981626E-4</v>
      </c>
      <c r="R67" s="33"/>
    </row>
    <row r="68" spans="1:18" s="34" customFormat="1" ht="30" customHeight="1" x14ac:dyDescent="0.2">
      <c r="A68" s="44" t="s">
        <v>26</v>
      </c>
      <c r="B68" s="117" t="s">
        <v>154</v>
      </c>
      <c r="C68" s="115" t="s">
        <v>28</v>
      </c>
      <c r="D68" s="118" t="s">
        <v>55</v>
      </c>
      <c r="E68" s="118" t="s">
        <v>29</v>
      </c>
      <c r="F68" s="45"/>
      <c r="G68" s="45"/>
      <c r="H68" s="47"/>
      <c r="I68" s="52" t="s">
        <v>162</v>
      </c>
      <c r="J68" s="46" t="s">
        <v>166</v>
      </c>
      <c r="K68" s="15">
        <v>314625802</v>
      </c>
      <c r="L68" s="15" t="s">
        <v>25</v>
      </c>
      <c r="M68" s="160" t="s">
        <v>25</v>
      </c>
      <c r="N68" s="15" t="s">
        <v>25</v>
      </c>
      <c r="O68" s="15" t="s">
        <v>25</v>
      </c>
      <c r="P68" s="99">
        <f t="shared" si="29"/>
        <v>0</v>
      </c>
      <c r="Q68" s="100">
        <f t="shared" si="30"/>
        <v>0</v>
      </c>
      <c r="R68" s="33"/>
    </row>
    <row r="69" spans="1:18" s="34" customFormat="1" ht="24" x14ac:dyDescent="0.2">
      <c r="A69" s="44" t="s">
        <v>26</v>
      </c>
      <c r="B69" s="117" t="s">
        <v>154</v>
      </c>
      <c r="C69" s="115" t="s">
        <v>28</v>
      </c>
      <c r="D69" s="118" t="s">
        <v>55</v>
      </c>
      <c r="E69" s="118" t="s">
        <v>32</v>
      </c>
      <c r="F69" s="45"/>
      <c r="G69" s="45"/>
      <c r="H69" s="47"/>
      <c r="I69" s="52" t="s">
        <v>163</v>
      </c>
      <c r="J69" s="46" t="s">
        <v>167</v>
      </c>
      <c r="K69" s="15">
        <v>596782598</v>
      </c>
      <c r="L69" s="15">
        <v>4000000</v>
      </c>
      <c r="M69" s="160">
        <v>4000000</v>
      </c>
      <c r="N69" s="15">
        <v>556000</v>
      </c>
      <c r="O69" s="15">
        <v>556000</v>
      </c>
      <c r="P69" s="99">
        <f t="shared" si="29"/>
        <v>6.70260830896413E-3</v>
      </c>
      <c r="Q69" s="100">
        <f t="shared" si="30"/>
        <v>9.3166255494601404E-4</v>
      </c>
      <c r="R69" s="33"/>
    </row>
    <row r="70" spans="1:18" s="34" customFormat="1" ht="18.75" customHeight="1" x14ac:dyDescent="0.2">
      <c r="A70" s="44" t="s">
        <v>26</v>
      </c>
      <c r="B70" s="117" t="s">
        <v>154</v>
      </c>
      <c r="C70" s="115" t="s">
        <v>28</v>
      </c>
      <c r="D70" s="118" t="s">
        <v>55</v>
      </c>
      <c r="E70" s="118" t="s">
        <v>60</v>
      </c>
      <c r="F70" s="45"/>
      <c r="G70" s="45"/>
      <c r="H70" s="47"/>
      <c r="I70" s="52" t="s">
        <v>164</v>
      </c>
      <c r="J70" s="46" t="s">
        <v>168</v>
      </c>
      <c r="K70" s="15">
        <v>1239600</v>
      </c>
      <c r="L70" s="15">
        <v>100000</v>
      </c>
      <c r="M70" s="160">
        <v>100000</v>
      </c>
      <c r="N70" s="15">
        <v>100000</v>
      </c>
      <c r="O70" s="15">
        <v>100000</v>
      </c>
      <c r="P70" s="99">
        <f t="shared" si="29"/>
        <v>8.0671184252984834E-2</v>
      </c>
      <c r="Q70" s="100">
        <f t="shared" si="30"/>
        <v>8.0671184252984834E-2</v>
      </c>
      <c r="R70" s="33"/>
    </row>
    <row r="71" spans="1:18" s="34" customFormat="1" ht="28.5" customHeight="1" x14ac:dyDescent="0.2">
      <c r="A71" s="44" t="s">
        <v>26</v>
      </c>
      <c r="B71" s="117" t="s">
        <v>154</v>
      </c>
      <c r="C71" s="115" t="s">
        <v>28</v>
      </c>
      <c r="D71" s="118" t="s">
        <v>55</v>
      </c>
      <c r="E71" s="118" t="s">
        <v>33</v>
      </c>
      <c r="F71" s="45"/>
      <c r="G71" s="45"/>
      <c r="H71" s="47"/>
      <c r="I71" s="52" t="s">
        <v>165</v>
      </c>
      <c r="J71" s="46" t="s">
        <v>169</v>
      </c>
      <c r="K71" s="15">
        <v>0</v>
      </c>
      <c r="L71" s="15" t="s">
        <v>25</v>
      </c>
      <c r="M71" s="160" t="s">
        <v>25</v>
      </c>
      <c r="N71" s="15" t="s">
        <v>25</v>
      </c>
      <c r="O71" s="15" t="s">
        <v>25</v>
      </c>
      <c r="P71" s="99">
        <v>0</v>
      </c>
      <c r="Q71" s="100">
        <v>0</v>
      </c>
      <c r="R71" s="33"/>
    </row>
    <row r="72" spans="1:18" s="34" customFormat="1" ht="28.5" customHeight="1" x14ac:dyDescent="0.2">
      <c r="A72" s="49" t="s">
        <v>26</v>
      </c>
      <c r="B72" s="111" t="s">
        <v>154</v>
      </c>
      <c r="C72" s="109" t="s">
        <v>28</v>
      </c>
      <c r="D72" s="119" t="s">
        <v>92</v>
      </c>
      <c r="E72" s="119"/>
      <c r="F72" s="42"/>
      <c r="G72" s="42"/>
      <c r="H72" s="41"/>
      <c r="I72" s="53" t="s">
        <v>170</v>
      </c>
      <c r="J72" s="43" t="s">
        <v>172</v>
      </c>
      <c r="K72" s="28">
        <f>SUM(K73)</f>
        <v>3009500000</v>
      </c>
      <c r="L72" s="28">
        <f t="shared" ref="L72:O72" si="33">SUM(L73)</f>
        <v>0</v>
      </c>
      <c r="M72" s="159">
        <f t="shared" si="33"/>
        <v>0</v>
      </c>
      <c r="N72" s="28">
        <f t="shared" si="33"/>
        <v>0</v>
      </c>
      <c r="O72" s="28">
        <f t="shared" si="33"/>
        <v>0</v>
      </c>
      <c r="P72" s="99">
        <f t="shared" si="29"/>
        <v>0</v>
      </c>
      <c r="Q72" s="100">
        <f t="shared" si="30"/>
        <v>0</v>
      </c>
      <c r="R72" s="33"/>
    </row>
    <row r="73" spans="1:18" s="31" customFormat="1" ht="43.5" customHeight="1" thickBot="1" x14ac:dyDescent="0.25">
      <c r="A73" s="44" t="s">
        <v>26</v>
      </c>
      <c r="B73" s="117" t="s">
        <v>154</v>
      </c>
      <c r="C73" s="115" t="s">
        <v>28</v>
      </c>
      <c r="D73" s="118" t="s">
        <v>92</v>
      </c>
      <c r="E73" s="118" t="s">
        <v>29</v>
      </c>
      <c r="F73" s="45"/>
      <c r="G73" s="45"/>
      <c r="H73" s="51">
        <v>20</v>
      </c>
      <c r="I73" s="52" t="s">
        <v>171</v>
      </c>
      <c r="J73" s="46" t="s">
        <v>173</v>
      </c>
      <c r="K73" s="15">
        <v>3009500000</v>
      </c>
      <c r="L73" s="15" t="s">
        <v>25</v>
      </c>
      <c r="M73" s="160" t="s">
        <v>25</v>
      </c>
      <c r="N73" s="15" t="s">
        <v>25</v>
      </c>
      <c r="O73" s="15" t="s">
        <v>25</v>
      </c>
      <c r="P73" s="99">
        <f t="shared" si="29"/>
        <v>0</v>
      </c>
      <c r="Q73" s="100">
        <f t="shared" si="30"/>
        <v>0</v>
      </c>
      <c r="R73" s="33"/>
    </row>
    <row r="74" spans="1:18" s="59" customFormat="1" ht="30" customHeight="1" thickBot="1" x14ac:dyDescent="0.25">
      <c r="A74" s="141" t="s">
        <v>22</v>
      </c>
      <c r="B74" s="142"/>
      <c r="C74" s="142"/>
      <c r="D74" s="142"/>
      <c r="E74" s="142"/>
      <c r="F74" s="142"/>
      <c r="G74" s="142"/>
      <c r="H74" s="142"/>
      <c r="I74" s="142"/>
      <c r="J74" s="142"/>
      <c r="K74" s="57">
        <f>K75+K76+K94+K95+K100+K104</f>
        <v>264400817108</v>
      </c>
      <c r="L74" s="57">
        <f t="shared" ref="L74:O74" si="34">L75+L76+L94+L95+L100+L104</f>
        <v>10100410655</v>
      </c>
      <c r="M74" s="157">
        <f t="shared" si="34"/>
        <v>3786954500</v>
      </c>
      <c r="N74" s="57">
        <f t="shared" si="34"/>
        <v>45918924</v>
      </c>
      <c r="O74" s="57">
        <f t="shared" si="34"/>
        <v>41849900</v>
      </c>
      <c r="P74" s="95">
        <f t="shared" si="19"/>
        <v>1.4322779110221659E-2</v>
      </c>
      <c r="Q74" s="96">
        <f t="shared" si="20"/>
        <v>1.7367164179845731E-4</v>
      </c>
      <c r="R74" s="58"/>
    </row>
    <row r="75" spans="1:18" s="37" customFormat="1" ht="46.15" customHeight="1" x14ac:dyDescent="0.25">
      <c r="A75" s="60">
        <v>2103</v>
      </c>
      <c r="B75" s="61"/>
      <c r="C75" s="62"/>
      <c r="D75" s="63"/>
      <c r="E75" s="63"/>
      <c r="F75" s="63"/>
      <c r="G75" s="63"/>
      <c r="H75" s="64">
        <v>20</v>
      </c>
      <c r="I75" s="65" t="s">
        <v>23</v>
      </c>
      <c r="J75" s="66" t="s">
        <v>203</v>
      </c>
      <c r="K75" s="67">
        <f>K80</f>
        <v>20685088814</v>
      </c>
      <c r="L75" s="67">
        <f t="shared" ref="L75:O75" si="35">L80</f>
        <v>3700000000</v>
      </c>
      <c r="M75" s="158">
        <f t="shared" si="35"/>
        <v>21527688</v>
      </c>
      <c r="N75" s="67">
        <f t="shared" si="35"/>
        <v>20689820</v>
      </c>
      <c r="O75" s="67">
        <f t="shared" si="35"/>
        <v>17049563</v>
      </c>
      <c r="P75" s="97">
        <f t="shared" si="19"/>
        <v>1.0407346177517844E-3</v>
      </c>
      <c r="Q75" s="98">
        <f t="shared" si="20"/>
        <v>1.0002287244711657E-3</v>
      </c>
      <c r="R75" s="38"/>
    </row>
    <row r="76" spans="1:18" s="37" customFormat="1" ht="46.15" customHeight="1" x14ac:dyDescent="0.25">
      <c r="A76" s="60">
        <v>2103</v>
      </c>
      <c r="B76" s="61"/>
      <c r="C76" s="62"/>
      <c r="D76" s="63"/>
      <c r="E76" s="63"/>
      <c r="F76" s="63"/>
      <c r="G76" s="63"/>
      <c r="H76" s="64">
        <v>21</v>
      </c>
      <c r="I76" s="65" t="s">
        <v>23</v>
      </c>
      <c r="J76" s="66" t="s">
        <v>203</v>
      </c>
      <c r="K76" s="67">
        <f>K77+K81+K91</f>
        <v>36515728294</v>
      </c>
      <c r="L76" s="67">
        <f>L77+L81+L91</f>
        <v>3136728165</v>
      </c>
      <c r="M76" s="158">
        <f t="shared" ref="M76:O76" si="36">M77+M81+M91</f>
        <v>1906203719</v>
      </c>
      <c r="N76" s="67">
        <f t="shared" si="36"/>
        <v>11136855</v>
      </c>
      <c r="O76" s="67">
        <f t="shared" si="36"/>
        <v>11136855</v>
      </c>
      <c r="P76" s="97"/>
      <c r="Q76" s="98"/>
      <c r="R76" s="38"/>
    </row>
    <row r="77" spans="1:18" s="55" customFormat="1" ht="72" customHeight="1" x14ac:dyDescent="0.25">
      <c r="A77" s="22">
        <v>2103</v>
      </c>
      <c r="B77" s="24">
        <v>1900</v>
      </c>
      <c r="C77" s="23">
        <v>4</v>
      </c>
      <c r="D77" s="42"/>
      <c r="E77" s="42"/>
      <c r="F77" s="42"/>
      <c r="G77" s="42"/>
      <c r="H77" s="41">
        <v>21</v>
      </c>
      <c r="I77" s="50" t="s">
        <v>174</v>
      </c>
      <c r="J77" s="43" t="s">
        <v>175</v>
      </c>
      <c r="K77" s="28">
        <f>SUM(K78:K79)</f>
        <v>8200817108</v>
      </c>
      <c r="L77" s="28">
        <f>SUM(L78:L79)</f>
        <v>3136728165</v>
      </c>
      <c r="M77" s="159">
        <f t="shared" ref="M77:O77" si="37">SUM(M78:M79)</f>
        <v>1906203719</v>
      </c>
      <c r="N77" s="28">
        <f t="shared" si="37"/>
        <v>11136855</v>
      </c>
      <c r="O77" s="28">
        <f t="shared" si="37"/>
        <v>11136855</v>
      </c>
      <c r="P77" s="99">
        <f t="shared" si="19"/>
        <v>0.23244070607799244</v>
      </c>
      <c r="Q77" s="100">
        <f t="shared" si="20"/>
        <v>1.3580177259575584E-3</v>
      </c>
      <c r="R77" s="54"/>
    </row>
    <row r="78" spans="1:18" s="55" customFormat="1" ht="46.15" customHeight="1" x14ac:dyDescent="0.25">
      <c r="A78" s="16" t="s">
        <v>8</v>
      </c>
      <c r="B78" s="18" t="s">
        <v>176</v>
      </c>
      <c r="C78" s="17" t="s">
        <v>177</v>
      </c>
      <c r="D78" s="45" t="s">
        <v>178</v>
      </c>
      <c r="E78" s="45" t="s">
        <v>179</v>
      </c>
      <c r="F78" s="45" t="s">
        <v>180</v>
      </c>
      <c r="G78" s="118" t="s">
        <v>55</v>
      </c>
      <c r="H78" s="47">
        <v>21</v>
      </c>
      <c r="I78" s="48" t="s">
        <v>182</v>
      </c>
      <c r="J78" s="46" t="s">
        <v>185</v>
      </c>
      <c r="K78" s="15">
        <v>5677211000</v>
      </c>
      <c r="L78" s="15">
        <v>1644728165</v>
      </c>
      <c r="M78" s="160">
        <v>1364277719</v>
      </c>
      <c r="N78" s="15">
        <v>11136855</v>
      </c>
      <c r="O78" s="15">
        <v>11136855</v>
      </c>
      <c r="P78" s="99">
        <f t="shared" si="19"/>
        <v>0.24030773543558623</v>
      </c>
      <c r="Q78" s="100">
        <f t="shared" si="20"/>
        <v>1.9616771333670706E-3</v>
      </c>
      <c r="R78" s="54"/>
    </row>
    <row r="79" spans="1:18" s="55" customFormat="1" ht="46.15" customHeight="1" x14ac:dyDescent="0.25">
      <c r="A79" s="16" t="s">
        <v>8</v>
      </c>
      <c r="B79" s="18" t="s">
        <v>176</v>
      </c>
      <c r="C79" s="17" t="s">
        <v>177</v>
      </c>
      <c r="D79" s="45" t="s">
        <v>178</v>
      </c>
      <c r="E79" s="45" t="s">
        <v>179</v>
      </c>
      <c r="F79" s="45" t="s">
        <v>181</v>
      </c>
      <c r="G79" s="118" t="s">
        <v>55</v>
      </c>
      <c r="H79" s="47">
        <v>21</v>
      </c>
      <c r="I79" s="48" t="s">
        <v>183</v>
      </c>
      <c r="J79" s="46" t="s">
        <v>185</v>
      </c>
      <c r="K79" s="15">
        <v>2523606108</v>
      </c>
      <c r="L79" s="15">
        <v>1492000000</v>
      </c>
      <c r="M79" s="160">
        <v>541926000</v>
      </c>
      <c r="N79" s="15" t="s">
        <v>25</v>
      </c>
      <c r="O79" s="15" t="s">
        <v>25</v>
      </c>
      <c r="P79" s="99">
        <f t="shared" si="19"/>
        <v>0.21474270421285571</v>
      </c>
      <c r="Q79" s="100">
        <f t="shared" si="20"/>
        <v>0</v>
      </c>
      <c r="R79" s="54"/>
    </row>
    <row r="80" spans="1:18" s="37" customFormat="1" ht="72" x14ac:dyDescent="0.25">
      <c r="A80" s="22">
        <v>2103</v>
      </c>
      <c r="B80" s="24">
        <v>1900</v>
      </c>
      <c r="C80" s="23">
        <v>5</v>
      </c>
      <c r="D80" s="42"/>
      <c r="E80" s="42"/>
      <c r="F80" s="42"/>
      <c r="G80" s="42"/>
      <c r="H80" s="41">
        <v>20</v>
      </c>
      <c r="I80" s="50" t="s">
        <v>186</v>
      </c>
      <c r="J80" s="43" t="s">
        <v>187</v>
      </c>
      <c r="K80" s="28">
        <f>SUM(K82:K86)</f>
        <v>20685088814</v>
      </c>
      <c r="L80" s="28">
        <f t="shared" ref="L80:O80" si="38">SUM(L82:L86)</f>
        <v>3700000000</v>
      </c>
      <c r="M80" s="159">
        <f t="shared" si="38"/>
        <v>21527688</v>
      </c>
      <c r="N80" s="28">
        <f t="shared" si="38"/>
        <v>20689820</v>
      </c>
      <c r="O80" s="28">
        <f t="shared" si="38"/>
        <v>17049563</v>
      </c>
      <c r="P80" s="99">
        <f t="shared" ref="P80:P93" si="39">+M80/K80</f>
        <v>1.0407346177517844E-3</v>
      </c>
      <c r="Q80" s="100">
        <f t="shared" ref="Q80:Q93" si="40">+N80/K80</f>
        <v>1.0002287244711657E-3</v>
      </c>
      <c r="R80" s="38"/>
    </row>
    <row r="81" spans="1:18" s="37" customFormat="1" ht="72" x14ac:dyDescent="0.25">
      <c r="A81" s="22">
        <v>2103</v>
      </c>
      <c r="B81" s="24">
        <v>1900</v>
      </c>
      <c r="C81" s="23">
        <v>5</v>
      </c>
      <c r="D81" s="42"/>
      <c r="E81" s="42"/>
      <c r="F81" s="42"/>
      <c r="G81" s="42"/>
      <c r="H81" s="41">
        <v>21</v>
      </c>
      <c r="I81" s="50" t="s">
        <v>186</v>
      </c>
      <c r="J81" s="43" t="s">
        <v>187</v>
      </c>
      <c r="K81" s="28">
        <f>SUM(K87:K90)</f>
        <v>14314911186</v>
      </c>
      <c r="L81" s="28">
        <f t="shared" ref="L81:O81" si="41">SUM(L87:L90)</f>
        <v>0</v>
      </c>
      <c r="M81" s="159">
        <f t="shared" si="41"/>
        <v>0</v>
      </c>
      <c r="N81" s="28">
        <f t="shared" si="41"/>
        <v>0</v>
      </c>
      <c r="O81" s="28">
        <f t="shared" si="41"/>
        <v>0</v>
      </c>
      <c r="P81" s="99">
        <f t="shared" si="39"/>
        <v>0</v>
      </c>
      <c r="Q81" s="100">
        <f t="shared" si="40"/>
        <v>0</v>
      </c>
      <c r="R81" s="38"/>
    </row>
    <row r="82" spans="1:18" s="37" customFormat="1" ht="24" x14ac:dyDescent="0.25">
      <c r="A82" s="16" t="s">
        <v>8</v>
      </c>
      <c r="B82" s="18" t="s">
        <v>176</v>
      </c>
      <c r="C82" s="17" t="s">
        <v>177</v>
      </c>
      <c r="D82" s="45" t="s">
        <v>143</v>
      </c>
      <c r="E82" s="45" t="s">
        <v>179</v>
      </c>
      <c r="F82" s="45" t="s">
        <v>181</v>
      </c>
      <c r="G82" s="45" t="s">
        <v>55</v>
      </c>
      <c r="H82" s="47" t="s">
        <v>5</v>
      </c>
      <c r="I82" s="48" t="s">
        <v>192</v>
      </c>
      <c r="J82" s="46" t="s">
        <v>185</v>
      </c>
      <c r="K82" s="15">
        <v>4327588814</v>
      </c>
      <c r="L82" s="15">
        <v>774780000</v>
      </c>
      <c r="M82" s="160" t="s">
        <v>25</v>
      </c>
      <c r="N82" s="15" t="s">
        <v>25</v>
      </c>
      <c r="O82" s="15" t="s">
        <v>25</v>
      </c>
      <c r="P82" s="99">
        <f t="shared" si="39"/>
        <v>0</v>
      </c>
      <c r="Q82" s="100">
        <f t="shared" si="40"/>
        <v>0</v>
      </c>
      <c r="R82" s="38"/>
    </row>
    <row r="83" spans="1:18" s="37" customFormat="1" ht="24" x14ac:dyDescent="0.25">
      <c r="A83" s="16" t="s">
        <v>8</v>
      </c>
      <c r="B83" s="18" t="s">
        <v>176</v>
      </c>
      <c r="C83" s="17" t="s">
        <v>177</v>
      </c>
      <c r="D83" s="45" t="s">
        <v>143</v>
      </c>
      <c r="E83" s="45" t="s">
        <v>179</v>
      </c>
      <c r="F83" s="45" t="s">
        <v>180</v>
      </c>
      <c r="G83" s="45" t="s">
        <v>55</v>
      </c>
      <c r="H83" s="47" t="s">
        <v>5</v>
      </c>
      <c r="I83" s="48" t="s">
        <v>193</v>
      </c>
      <c r="J83" s="46" t="s">
        <v>185</v>
      </c>
      <c r="K83" s="15">
        <v>446000000</v>
      </c>
      <c r="L83" s="15">
        <v>94297142.859999999</v>
      </c>
      <c r="M83" s="160">
        <v>21527688</v>
      </c>
      <c r="N83" s="15">
        <v>20689820</v>
      </c>
      <c r="O83" s="15">
        <v>17049563</v>
      </c>
      <c r="P83" s="99">
        <f t="shared" si="39"/>
        <v>4.826835874439462E-2</v>
      </c>
      <c r="Q83" s="100">
        <f t="shared" si="40"/>
        <v>4.6389730941704038E-2</v>
      </c>
      <c r="R83" s="38"/>
    </row>
    <row r="84" spans="1:18" s="37" customFormat="1" ht="24" x14ac:dyDescent="0.25">
      <c r="A84" s="16" t="s">
        <v>8</v>
      </c>
      <c r="B84" s="18" t="s">
        <v>176</v>
      </c>
      <c r="C84" s="17" t="s">
        <v>177</v>
      </c>
      <c r="D84" s="45" t="s">
        <v>143</v>
      </c>
      <c r="E84" s="45" t="s">
        <v>179</v>
      </c>
      <c r="F84" s="45" t="s">
        <v>188</v>
      </c>
      <c r="G84" s="45" t="s">
        <v>55</v>
      </c>
      <c r="H84" s="47" t="s">
        <v>5</v>
      </c>
      <c r="I84" s="48" t="s">
        <v>194</v>
      </c>
      <c r="J84" s="46" t="s">
        <v>185</v>
      </c>
      <c r="K84" s="15">
        <v>6655500000</v>
      </c>
      <c r="L84" s="15">
        <v>1407162857.1400001</v>
      </c>
      <c r="M84" s="160" t="s">
        <v>25</v>
      </c>
      <c r="N84" s="15" t="s">
        <v>25</v>
      </c>
      <c r="O84" s="15" t="s">
        <v>25</v>
      </c>
      <c r="P84" s="99">
        <f t="shared" si="39"/>
        <v>0</v>
      </c>
      <c r="Q84" s="100">
        <f t="shared" si="40"/>
        <v>0</v>
      </c>
      <c r="R84" s="38"/>
    </row>
    <row r="85" spans="1:18" s="37" customFormat="1" ht="24" x14ac:dyDescent="0.25">
      <c r="A85" s="16" t="s">
        <v>8</v>
      </c>
      <c r="B85" s="18" t="s">
        <v>176</v>
      </c>
      <c r="C85" s="17" t="s">
        <v>177</v>
      </c>
      <c r="D85" s="45" t="s">
        <v>143</v>
      </c>
      <c r="E85" s="45" t="s">
        <v>179</v>
      </c>
      <c r="F85" s="45" t="s">
        <v>189</v>
      </c>
      <c r="G85" s="45" t="s">
        <v>55</v>
      </c>
      <c r="H85" s="47" t="s">
        <v>5</v>
      </c>
      <c r="I85" s="48" t="s">
        <v>195</v>
      </c>
      <c r="J85" s="46" t="s">
        <v>185</v>
      </c>
      <c r="K85" s="15">
        <v>4212000000</v>
      </c>
      <c r="L85" s="15">
        <v>890537142.86000001</v>
      </c>
      <c r="M85" s="160" t="s">
        <v>25</v>
      </c>
      <c r="N85" s="15" t="s">
        <v>25</v>
      </c>
      <c r="O85" s="15" t="s">
        <v>25</v>
      </c>
      <c r="P85" s="99">
        <f t="shared" si="39"/>
        <v>0</v>
      </c>
      <c r="Q85" s="100">
        <f t="shared" si="40"/>
        <v>0</v>
      </c>
      <c r="R85" s="38"/>
    </row>
    <row r="86" spans="1:18" s="37" customFormat="1" ht="24" x14ac:dyDescent="0.25">
      <c r="A86" s="16" t="s">
        <v>8</v>
      </c>
      <c r="B86" s="18" t="s">
        <v>176</v>
      </c>
      <c r="C86" s="17" t="s">
        <v>177</v>
      </c>
      <c r="D86" s="45" t="s">
        <v>143</v>
      </c>
      <c r="E86" s="45" t="s">
        <v>179</v>
      </c>
      <c r="F86" s="45" t="s">
        <v>190</v>
      </c>
      <c r="G86" s="45" t="s">
        <v>55</v>
      </c>
      <c r="H86" s="47" t="s">
        <v>5</v>
      </c>
      <c r="I86" s="48" t="s">
        <v>196</v>
      </c>
      <c r="J86" s="46" t="s">
        <v>185</v>
      </c>
      <c r="K86" s="15">
        <v>5044000000</v>
      </c>
      <c r="L86" s="15">
        <v>533222857.13999999</v>
      </c>
      <c r="M86" s="160" t="s">
        <v>25</v>
      </c>
      <c r="N86" s="15" t="s">
        <v>25</v>
      </c>
      <c r="O86" s="15" t="s">
        <v>25</v>
      </c>
      <c r="P86" s="99">
        <f t="shared" si="39"/>
        <v>0</v>
      </c>
      <c r="Q86" s="100">
        <f t="shared" si="40"/>
        <v>0</v>
      </c>
      <c r="R86" s="38"/>
    </row>
    <row r="87" spans="1:18" s="37" customFormat="1" ht="24" x14ac:dyDescent="0.25">
      <c r="A87" s="16" t="s">
        <v>8</v>
      </c>
      <c r="B87" s="18" t="s">
        <v>176</v>
      </c>
      <c r="C87" s="17" t="s">
        <v>177</v>
      </c>
      <c r="D87" s="45" t="s">
        <v>143</v>
      </c>
      <c r="E87" s="45" t="s">
        <v>179</v>
      </c>
      <c r="F87" s="45" t="s">
        <v>189</v>
      </c>
      <c r="G87" s="45" t="s">
        <v>55</v>
      </c>
      <c r="H87" s="47" t="s">
        <v>191</v>
      </c>
      <c r="I87" s="48" t="s">
        <v>197</v>
      </c>
      <c r="J87" s="46" t="s">
        <v>185</v>
      </c>
      <c r="K87" s="15">
        <v>4212000000</v>
      </c>
      <c r="L87" s="15" t="s">
        <v>25</v>
      </c>
      <c r="M87" s="160" t="s">
        <v>25</v>
      </c>
      <c r="N87" s="15" t="s">
        <v>25</v>
      </c>
      <c r="O87" s="15" t="s">
        <v>25</v>
      </c>
      <c r="P87" s="99">
        <f t="shared" si="39"/>
        <v>0</v>
      </c>
      <c r="Q87" s="100">
        <f t="shared" si="40"/>
        <v>0</v>
      </c>
      <c r="R87" s="38"/>
    </row>
    <row r="88" spans="1:18" s="37" customFormat="1" ht="24" x14ac:dyDescent="0.25">
      <c r="A88" s="16" t="s">
        <v>8</v>
      </c>
      <c r="B88" s="18" t="s">
        <v>176</v>
      </c>
      <c r="C88" s="17" t="s">
        <v>177</v>
      </c>
      <c r="D88" s="45" t="s">
        <v>143</v>
      </c>
      <c r="E88" s="45" t="s">
        <v>179</v>
      </c>
      <c r="F88" s="45" t="s">
        <v>188</v>
      </c>
      <c r="G88" s="45" t="s">
        <v>55</v>
      </c>
      <c r="H88" s="47" t="s">
        <v>191</v>
      </c>
      <c r="I88" s="48" t="s">
        <v>194</v>
      </c>
      <c r="J88" s="46" t="s">
        <v>185</v>
      </c>
      <c r="K88" s="15">
        <v>6655500000</v>
      </c>
      <c r="L88" s="15" t="s">
        <v>25</v>
      </c>
      <c r="M88" s="160" t="s">
        <v>25</v>
      </c>
      <c r="N88" s="15" t="s">
        <v>25</v>
      </c>
      <c r="O88" s="15" t="s">
        <v>25</v>
      </c>
      <c r="P88" s="99">
        <f t="shared" si="39"/>
        <v>0</v>
      </c>
      <c r="Q88" s="100">
        <f t="shared" si="40"/>
        <v>0</v>
      </c>
      <c r="R88" s="38"/>
    </row>
    <row r="89" spans="1:18" s="37" customFormat="1" ht="24" x14ac:dyDescent="0.25">
      <c r="A89" s="16" t="s">
        <v>8</v>
      </c>
      <c r="B89" s="18" t="s">
        <v>176</v>
      </c>
      <c r="C89" s="17" t="s">
        <v>177</v>
      </c>
      <c r="D89" s="45" t="s">
        <v>143</v>
      </c>
      <c r="E89" s="45" t="s">
        <v>179</v>
      </c>
      <c r="F89" s="45" t="s">
        <v>180</v>
      </c>
      <c r="G89" s="45" t="s">
        <v>55</v>
      </c>
      <c r="H89" s="47" t="s">
        <v>191</v>
      </c>
      <c r="I89" s="48" t="s">
        <v>193</v>
      </c>
      <c r="J89" s="46" t="s">
        <v>185</v>
      </c>
      <c r="K89" s="15">
        <v>446000000</v>
      </c>
      <c r="L89" s="15" t="s">
        <v>25</v>
      </c>
      <c r="M89" s="160" t="s">
        <v>25</v>
      </c>
      <c r="N89" s="15" t="s">
        <v>25</v>
      </c>
      <c r="O89" s="15" t="s">
        <v>25</v>
      </c>
      <c r="P89" s="99">
        <f t="shared" si="39"/>
        <v>0</v>
      </c>
      <c r="Q89" s="100">
        <f t="shared" si="40"/>
        <v>0</v>
      </c>
      <c r="R89" s="38"/>
    </row>
    <row r="90" spans="1:18" s="55" customFormat="1" ht="24" x14ac:dyDescent="0.25">
      <c r="A90" s="16" t="s">
        <v>8</v>
      </c>
      <c r="B90" s="18" t="s">
        <v>176</v>
      </c>
      <c r="C90" s="17" t="s">
        <v>177</v>
      </c>
      <c r="D90" s="45" t="s">
        <v>143</v>
      </c>
      <c r="E90" s="45" t="s">
        <v>179</v>
      </c>
      <c r="F90" s="45" t="s">
        <v>181</v>
      </c>
      <c r="G90" s="45" t="s">
        <v>55</v>
      </c>
      <c r="H90" s="47" t="s">
        <v>191</v>
      </c>
      <c r="I90" s="48" t="s">
        <v>192</v>
      </c>
      <c r="J90" s="46" t="s">
        <v>185</v>
      </c>
      <c r="K90" s="15">
        <v>3001411186</v>
      </c>
      <c r="L90" s="15" t="s">
        <v>25</v>
      </c>
      <c r="M90" s="160" t="s">
        <v>25</v>
      </c>
      <c r="N90" s="15" t="s">
        <v>25</v>
      </c>
      <c r="O90" s="15" t="s">
        <v>25</v>
      </c>
      <c r="P90" s="99">
        <f t="shared" si="39"/>
        <v>0</v>
      </c>
      <c r="Q90" s="100">
        <f t="shared" si="40"/>
        <v>0</v>
      </c>
      <c r="R90" s="54"/>
    </row>
    <row r="91" spans="1:18" s="55" customFormat="1" ht="60.75" customHeight="1" x14ac:dyDescent="0.25">
      <c r="A91" s="22">
        <v>2103</v>
      </c>
      <c r="B91" s="24">
        <v>1900</v>
      </c>
      <c r="C91" s="23">
        <v>6</v>
      </c>
      <c r="D91" s="42"/>
      <c r="E91" s="42"/>
      <c r="F91" s="42"/>
      <c r="G91" s="42"/>
      <c r="H91" s="41">
        <v>21</v>
      </c>
      <c r="I91" s="50" t="s">
        <v>198</v>
      </c>
      <c r="J91" s="43" t="s">
        <v>199</v>
      </c>
      <c r="K91" s="28">
        <f>SUM(K92:K93)</f>
        <v>14000000000</v>
      </c>
      <c r="L91" s="28">
        <f t="shared" ref="L91:O91" si="42">SUM(L92:L93)</f>
        <v>0</v>
      </c>
      <c r="M91" s="159">
        <f t="shared" si="42"/>
        <v>0</v>
      </c>
      <c r="N91" s="28">
        <f t="shared" si="42"/>
        <v>0</v>
      </c>
      <c r="O91" s="28">
        <f t="shared" si="42"/>
        <v>0</v>
      </c>
      <c r="P91" s="99">
        <f t="shared" si="39"/>
        <v>0</v>
      </c>
      <c r="Q91" s="100">
        <f t="shared" si="40"/>
        <v>0</v>
      </c>
      <c r="R91" s="54"/>
    </row>
    <row r="92" spans="1:18" s="37" customFormat="1" ht="24" x14ac:dyDescent="0.25">
      <c r="A92" s="16" t="s">
        <v>8</v>
      </c>
      <c r="B92" s="18" t="s">
        <v>176</v>
      </c>
      <c r="C92" s="17" t="s">
        <v>177</v>
      </c>
      <c r="D92" s="45" t="s">
        <v>126</v>
      </c>
      <c r="E92" s="45" t="s">
        <v>179</v>
      </c>
      <c r="F92" s="45" t="s">
        <v>181</v>
      </c>
      <c r="G92" s="45" t="s">
        <v>55</v>
      </c>
      <c r="H92" s="47" t="s">
        <v>191</v>
      </c>
      <c r="I92" s="48" t="s">
        <v>201</v>
      </c>
      <c r="J92" s="46" t="s">
        <v>185</v>
      </c>
      <c r="K92" s="15">
        <v>13000000000</v>
      </c>
      <c r="L92" s="15" t="s">
        <v>25</v>
      </c>
      <c r="M92" s="160" t="s">
        <v>25</v>
      </c>
      <c r="N92" s="15" t="s">
        <v>25</v>
      </c>
      <c r="O92" s="15" t="s">
        <v>25</v>
      </c>
      <c r="P92" s="99">
        <f t="shared" si="39"/>
        <v>0</v>
      </c>
      <c r="Q92" s="100">
        <f t="shared" si="40"/>
        <v>0</v>
      </c>
      <c r="R92" s="38"/>
    </row>
    <row r="93" spans="1:18" s="37" customFormat="1" ht="24" x14ac:dyDescent="0.25">
      <c r="A93" s="16" t="s">
        <v>8</v>
      </c>
      <c r="B93" s="18" t="s">
        <v>176</v>
      </c>
      <c r="C93" s="17" t="s">
        <v>177</v>
      </c>
      <c r="D93" s="45" t="s">
        <v>126</v>
      </c>
      <c r="E93" s="45" t="s">
        <v>179</v>
      </c>
      <c r="F93" s="45" t="s">
        <v>200</v>
      </c>
      <c r="G93" s="45" t="s">
        <v>55</v>
      </c>
      <c r="H93" s="47" t="s">
        <v>191</v>
      </c>
      <c r="I93" s="48" t="s">
        <v>202</v>
      </c>
      <c r="J93" s="46" t="s">
        <v>185</v>
      </c>
      <c r="K93" s="15">
        <v>1000000000</v>
      </c>
      <c r="L93" s="15" t="s">
        <v>25</v>
      </c>
      <c r="M93" s="160" t="s">
        <v>25</v>
      </c>
      <c r="N93" s="15" t="s">
        <v>25</v>
      </c>
      <c r="O93" s="15" t="s">
        <v>25</v>
      </c>
      <c r="P93" s="99">
        <f t="shared" si="39"/>
        <v>0</v>
      </c>
      <c r="Q93" s="100">
        <f t="shared" si="40"/>
        <v>0</v>
      </c>
      <c r="R93" s="38"/>
    </row>
    <row r="94" spans="1:18" s="37" customFormat="1" ht="60" customHeight="1" x14ac:dyDescent="0.25">
      <c r="A94" s="22" t="s">
        <v>8</v>
      </c>
      <c r="B94" s="24">
        <v>2106</v>
      </c>
      <c r="C94" s="23">
        <v>1900</v>
      </c>
      <c r="D94" s="42">
        <v>2</v>
      </c>
      <c r="E94" s="42">
        <v>0</v>
      </c>
      <c r="F94" s="42"/>
      <c r="G94" s="42"/>
      <c r="H94" s="41">
        <v>20</v>
      </c>
      <c r="I94" s="50" t="s">
        <v>210</v>
      </c>
      <c r="J94" s="43" t="s">
        <v>204</v>
      </c>
      <c r="K94" s="28">
        <f>K96+K97</f>
        <v>152000000000</v>
      </c>
      <c r="L94" s="28">
        <f t="shared" ref="L94:O94" si="43">L96+L97</f>
        <v>248593310</v>
      </c>
      <c r="M94" s="159">
        <f t="shared" si="43"/>
        <v>248593310</v>
      </c>
      <c r="N94" s="28">
        <f t="shared" si="43"/>
        <v>0</v>
      </c>
      <c r="O94" s="28">
        <f t="shared" si="43"/>
        <v>0</v>
      </c>
      <c r="P94" s="99">
        <f t="shared" ref="P94:P99" si="44">+M94/K94</f>
        <v>1.635482302631579E-3</v>
      </c>
      <c r="Q94" s="100">
        <f t="shared" ref="Q94:Q99" si="45">+N94/K94</f>
        <v>0</v>
      </c>
      <c r="R94" s="38"/>
    </row>
    <row r="95" spans="1:18" s="37" customFormat="1" ht="60" customHeight="1" x14ac:dyDescent="0.25">
      <c r="A95" s="22" t="s">
        <v>8</v>
      </c>
      <c r="B95" s="24">
        <v>2106</v>
      </c>
      <c r="C95" s="23">
        <v>1900</v>
      </c>
      <c r="D95" s="42">
        <v>2</v>
      </c>
      <c r="E95" s="42">
        <v>0</v>
      </c>
      <c r="F95" s="42"/>
      <c r="G95" s="42"/>
      <c r="H95" s="41">
        <v>21</v>
      </c>
      <c r="I95" s="50" t="s">
        <v>210</v>
      </c>
      <c r="J95" s="43" t="s">
        <v>204</v>
      </c>
      <c r="K95" s="28">
        <f>K98+K99</f>
        <v>38000000000</v>
      </c>
      <c r="L95" s="28">
        <f t="shared" ref="L95:O95" si="46">L98+L99</f>
        <v>3015089180</v>
      </c>
      <c r="M95" s="159">
        <f t="shared" si="46"/>
        <v>1610629783</v>
      </c>
      <c r="N95" s="28">
        <f t="shared" si="46"/>
        <v>14092249</v>
      </c>
      <c r="O95" s="28">
        <f t="shared" si="46"/>
        <v>13663482</v>
      </c>
      <c r="P95" s="99">
        <f t="shared" si="44"/>
        <v>4.2384994289473683E-2</v>
      </c>
      <c r="Q95" s="100">
        <f t="shared" si="45"/>
        <v>3.7084865789473685E-4</v>
      </c>
      <c r="R95" s="38"/>
    </row>
    <row r="96" spans="1:18" s="37" customFormat="1" ht="24" x14ac:dyDescent="0.25">
      <c r="A96" s="16" t="s">
        <v>8</v>
      </c>
      <c r="B96" s="18" t="s">
        <v>205</v>
      </c>
      <c r="C96" s="17" t="s">
        <v>177</v>
      </c>
      <c r="D96" s="45" t="s">
        <v>125</v>
      </c>
      <c r="E96" s="45" t="s">
        <v>179</v>
      </c>
      <c r="F96" s="45" t="s">
        <v>206</v>
      </c>
      <c r="G96" s="45" t="s">
        <v>55</v>
      </c>
      <c r="H96" s="47" t="s">
        <v>5</v>
      </c>
      <c r="I96" s="48" t="s">
        <v>208</v>
      </c>
      <c r="J96" s="46" t="s">
        <v>185</v>
      </c>
      <c r="K96" s="15">
        <v>7250000000</v>
      </c>
      <c r="L96" s="15">
        <v>248593310</v>
      </c>
      <c r="M96" s="160">
        <v>248593310</v>
      </c>
      <c r="N96" s="15" t="s">
        <v>25</v>
      </c>
      <c r="O96" s="15" t="s">
        <v>25</v>
      </c>
      <c r="P96" s="99">
        <f t="shared" si="44"/>
        <v>3.4288732413793106E-2</v>
      </c>
      <c r="Q96" s="100">
        <f t="shared" si="45"/>
        <v>0</v>
      </c>
      <c r="R96" s="38"/>
    </row>
    <row r="97" spans="1:18" s="37" customFormat="1" ht="24" x14ac:dyDescent="0.25">
      <c r="A97" s="16" t="s">
        <v>8</v>
      </c>
      <c r="B97" s="18" t="s">
        <v>205</v>
      </c>
      <c r="C97" s="17" t="s">
        <v>177</v>
      </c>
      <c r="D97" s="45" t="s">
        <v>125</v>
      </c>
      <c r="E97" s="45" t="s">
        <v>179</v>
      </c>
      <c r="F97" s="45" t="s">
        <v>207</v>
      </c>
      <c r="G97" s="45" t="s">
        <v>55</v>
      </c>
      <c r="H97" s="47" t="s">
        <v>5</v>
      </c>
      <c r="I97" s="48" t="s">
        <v>209</v>
      </c>
      <c r="J97" s="46" t="s">
        <v>185</v>
      </c>
      <c r="K97" s="15">
        <v>144750000000</v>
      </c>
      <c r="L97" s="15" t="s">
        <v>25</v>
      </c>
      <c r="M97" s="160" t="s">
        <v>25</v>
      </c>
      <c r="N97" s="15" t="s">
        <v>25</v>
      </c>
      <c r="O97" s="15" t="s">
        <v>25</v>
      </c>
      <c r="P97" s="99">
        <f t="shared" si="44"/>
        <v>0</v>
      </c>
      <c r="Q97" s="100">
        <f t="shared" si="45"/>
        <v>0</v>
      </c>
      <c r="R97" s="38"/>
    </row>
    <row r="98" spans="1:18" s="37" customFormat="1" ht="24" x14ac:dyDescent="0.25">
      <c r="A98" s="16" t="s">
        <v>8</v>
      </c>
      <c r="B98" s="18" t="s">
        <v>205</v>
      </c>
      <c r="C98" s="17" t="s">
        <v>177</v>
      </c>
      <c r="D98" s="45" t="s">
        <v>125</v>
      </c>
      <c r="E98" s="45" t="s">
        <v>179</v>
      </c>
      <c r="F98" s="45" t="s">
        <v>207</v>
      </c>
      <c r="G98" s="45" t="s">
        <v>55</v>
      </c>
      <c r="H98" s="47" t="s">
        <v>191</v>
      </c>
      <c r="I98" s="48" t="s">
        <v>209</v>
      </c>
      <c r="J98" s="46" t="s">
        <v>185</v>
      </c>
      <c r="K98" s="15">
        <v>20000000000</v>
      </c>
      <c r="L98" s="15" t="s">
        <v>25</v>
      </c>
      <c r="M98" s="160" t="s">
        <v>25</v>
      </c>
      <c r="N98" s="15" t="s">
        <v>25</v>
      </c>
      <c r="O98" s="15" t="s">
        <v>25</v>
      </c>
      <c r="P98" s="99">
        <f t="shared" si="44"/>
        <v>0</v>
      </c>
      <c r="Q98" s="100">
        <f t="shared" si="45"/>
        <v>0</v>
      </c>
      <c r="R98" s="38"/>
    </row>
    <row r="99" spans="1:18" s="37" customFormat="1" ht="24" x14ac:dyDescent="0.25">
      <c r="A99" s="16" t="s">
        <v>8</v>
      </c>
      <c r="B99" s="18" t="s">
        <v>205</v>
      </c>
      <c r="C99" s="17" t="s">
        <v>177</v>
      </c>
      <c r="D99" s="45" t="s">
        <v>125</v>
      </c>
      <c r="E99" s="45" t="s">
        <v>179</v>
      </c>
      <c r="F99" s="45" t="s">
        <v>206</v>
      </c>
      <c r="G99" s="45" t="s">
        <v>55</v>
      </c>
      <c r="H99" s="47" t="s">
        <v>191</v>
      </c>
      <c r="I99" s="48" t="s">
        <v>208</v>
      </c>
      <c r="J99" s="46" t="s">
        <v>185</v>
      </c>
      <c r="K99" s="15">
        <v>18000000000</v>
      </c>
      <c r="L99" s="15">
        <v>3015089180</v>
      </c>
      <c r="M99" s="160">
        <v>1610629783</v>
      </c>
      <c r="N99" s="15">
        <v>14092249</v>
      </c>
      <c r="O99" s="15">
        <v>13663482</v>
      </c>
      <c r="P99" s="99">
        <f t="shared" si="44"/>
        <v>8.9479432388888891E-2</v>
      </c>
      <c r="Q99" s="100">
        <f t="shared" si="45"/>
        <v>7.8290272222222227E-4</v>
      </c>
      <c r="R99" s="38"/>
    </row>
    <row r="100" spans="1:18" s="37" customFormat="1" ht="97.5" customHeight="1" x14ac:dyDescent="0.25">
      <c r="A100" s="22" t="s">
        <v>8</v>
      </c>
      <c r="B100" s="24">
        <v>2199</v>
      </c>
      <c r="C100" s="23">
        <v>1900</v>
      </c>
      <c r="D100" s="42">
        <v>2</v>
      </c>
      <c r="E100" s="42">
        <v>0</v>
      </c>
      <c r="F100" s="42"/>
      <c r="G100" s="42"/>
      <c r="H100" s="41">
        <v>20</v>
      </c>
      <c r="I100" s="50" t="s">
        <v>211</v>
      </c>
      <c r="J100" s="43" t="s">
        <v>213</v>
      </c>
      <c r="K100" s="28">
        <f>SUM(K101:K103)</f>
        <v>15746609054</v>
      </c>
      <c r="L100" s="28">
        <f t="shared" ref="L100:O100" si="47">SUM(L101:L103)</f>
        <v>0</v>
      </c>
      <c r="M100" s="159">
        <f t="shared" si="47"/>
        <v>0</v>
      </c>
      <c r="N100" s="28">
        <f t="shared" si="47"/>
        <v>0</v>
      </c>
      <c r="O100" s="28">
        <f t="shared" si="47"/>
        <v>0</v>
      </c>
      <c r="P100" s="99">
        <f t="shared" ref="P100:P104" si="48">+M100/K100</f>
        <v>0</v>
      </c>
      <c r="Q100" s="100">
        <f t="shared" ref="Q100:Q104" si="49">+N100/K100</f>
        <v>0</v>
      </c>
      <c r="R100" s="38"/>
    </row>
    <row r="101" spans="1:18" s="37" customFormat="1" ht="24" x14ac:dyDescent="0.25">
      <c r="A101" s="16" t="s">
        <v>8</v>
      </c>
      <c r="B101" s="18" t="s">
        <v>214</v>
      </c>
      <c r="C101" s="17" t="s">
        <v>177</v>
      </c>
      <c r="D101" s="45" t="s">
        <v>125</v>
      </c>
      <c r="E101" s="45" t="s">
        <v>179</v>
      </c>
      <c r="F101" s="45" t="s">
        <v>215</v>
      </c>
      <c r="G101" s="45" t="s">
        <v>55</v>
      </c>
      <c r="H101" s="47">
        <v>20</v>
      </c>
      <c r="I101" s="48" t="s">
        <v>218</v>
      </c>
      <c r="J101" s="46" t="s">
        <v>185</v>
      </c>
      <c r="K101" s="15">
        <v>1900000000</v>
      </c>
      <c r="L101" s="15" t="s">
        <v>25</v>
      </c>
      <c r="M101" s="160" t="s">
        <v>25</v>
      </c>
      <c r="N101" s="15" t="s">
        <v>25</v>
      </c>
      <c r="O101" s="15" t="s">
        <v>25</v>
      </c>
      <c r="P101" s="99">
        <f t="shared" si="48"/>
        <v>0</v>
      </c>
      <c r="Q101" s="100">
        <f t="shared" si="49"/>
        <v>0</v>
      </c>
      <c r="R101" s="38"/>
    </row>
    <row r="102" spans="1:18" s="37" customFormat="1" ht="24" x14ac:dyDescent="0.25">
      <c r="A102" s="16" t="s">
        <v>8</v>
      </c>
      <c r="B102" s="18" t="s">
        <v>214</v>
      </c>
      <c r="C102" s="17" t="s">
        <v>177</v>
      </c>
      <c r="D102" s="45" t="s">
        <v>125</v>
      </c>
      <c r="E102" s="45" t="s">
        <v>179</v>
      </c>
      <c r="F102" s="45" t="s">
        <v>216</v>
      </c>
      <c r="G102" s="45" t="s">
        <v>55</v>
      </c>
      <c r="H102" s="47">
        <v>20</v>
      </c>
      <c r="I102" s="48" t="s">
        <v>218</v>
      </c>
      <c r="J102" s="46" t="s">
        <v>185</v>
      </c>
      <c r="K102" s="15">
        <v>5966799142</v>
      </c>
      <c r="L102" s="15" t="s">
        <v>25</v>
      </c>
      <c r="M102" s="160" t="s">
        <v>25</v>
      </c>
      <c r="N102" s="15" t="s">
        <v>25</v>
      </c>
      <c r="O102" s="15" t="s">
        <v>25</v>
      </c>
      <c r="P102" s="99">
        <f t="shared" si="48"/>
        <v>0</v>
      </c>
      <c r="Q102" s="100">
        <f t="shared" si="49"/>
        <v>0</v>
      </c>
      <c r="R102" s="38"/>
    </row>
    <row r="103" spans="1:18" s="37" customFormat="1" ht="24" x14ac:dyDescent="0.25">
      <c r="A103" s="16" t="s">
        <v>8</v>
      </c>
      <c r="B103" s="18" t="s">
        <v>214</v>
      </c>
      <c r="C103" s="17" t="s">
        <v>177</v>
      </c>
      <c r="D103" s="45" t="s">
        <v>125</v>
      </c>
      <c r="E103" s="45" t="s">
        <v>179</v>
      </c>
      <c r="F103" s="45" t="s">
        <v>217</v>
      </c>
      <c r="G103" s="45" t="s">
        <v>55</v>
      </c>
      <c r="H103" s="47">
        <v>20</v>
      </c>
      <c r="I103" s="48" t="s">
        <v>218</v>
      </c>
      <c r="J103" s="46" t="s">
        <v>185</v>
      </c>
      <c r="K103" s="15">
        <v>7879809912</v>
      </c>
      <c r="L103" s="15" t="s">
        <v>25</v>
      </c>
      <c r="M103" s="160" t="s">
        <v>25</v>
      </c>
      <c r="N103" s="15" t="s">
        <v>25</v>
      </c>
      <c r="O103" s="15" t="s">
        <v>25</v>
      </c>
      <c r="P103" s="99">
        <f t="shared" si="48"/>
        <v>0</v>
      </c>
      <c r="Q103" s="100">
        <f t="shared" si="49"/>
        <v>0</v>
      </c>
      <c r="R103" s="38"/>
    </row>
    <row r="104" spans="1:18" s="37" customFormat="1" ht="108" x14ac:dyDescent="0.25">
      <c r="A104" s="22" t="s">
        <v>8</v>
      </c>
      <c r="B104" s="24">
        <v>2199</v>
      </c>
      <c r="C104" s="23">
        <v>1900</v>
      </c>
      <c r="D104" s="42">
        <v>2</v>
      </c>
      <c r="E104" s="42">
        <v>0</v>
      </c>
      <c r="F104" s="42"/>
      <c r="G104" s="42"/>
      <c r="H104" s="41">
        <v>20</v>
      </c>
      <c r="I104" s="50" t="s">
        <v>211</v>
      </c>
      <c r="J104" s="43" t="s">
        <v>212</v>
      </c>
      <c r="K104" s="28">
        <v>1453390946</v>
      </c>
      <c r="L104" s="28" t="s">
        <v>25</v>
      </c>
      <c r="M104" s="159" t="s">
        <v>25</v>
      </c>
      <c r="N104" s="28" t="s">
        <v>25</v>
      </c>
      <c r="O104" s="28">
        <v>0</v>
      </c>
      <c r="P104" s="99">
        <f t="shared" si="48"/>
        <v>0</v>
      </c>
      <c r="Q104" s="100">
        <f t="shared" si="49"/>
        <v>0</v>
      </c>
      <c r="R104" s="38"/>
    </row>
    <row r="105" spans="1:18" s="77" customFormat="1" ht="30" customHeight="1" thickBot="1" x14ac:dyDescent="0.3">
      <c r="A105" s="143" t="s">
        <v>24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76">
        <f>+K10+K74</f>
        <v>669506391108</v>
      </c>
      <c r="L105" s="76">
        <f t="shared" ref="L105:O105" si="50">+L10+L74</f>
        <v>367190804701.44</v>
      </c>
      <c r="M105" s="161">
        <f t="shared" si="50"/>
        <v>329231401456.44</v>
      </c>
      <c r="N105" s="76">
        <f t="shared" si="50"/>
        <v>301537603424</v>
      </c>
      <c r="O105" s="76">
        <f t="shared" si="50"/>
        <v>301337255117</v>
      </c>
      <c r="P105" s="101">
        <f t="shared" ref="P105" si="51">+M105/K105</f>
        <v>0.491752440050017</v>
      </c>
      <c r="Q105" s="102">
        <f t="shared" ref="Q105" si="52">+N105/K105</f>
        <v>0.45038793867967436</v>
      </c>
      <c r="R105" s="36"/>
    </row>
    <row r="106" spans="1:18" x14ac:dyDescent="0.2">
      <c r="A106" s="78"/>
      <c r="B106" s="79"/>
      <c r="C106" s="80"/>
      <c r="D106" s="80"/>
      <c r="E106" s="80"/>
      <c r="F106" s="80"/>
      <c r="G106" s="80"/>
      <c r="H106" s="80"/>
      <c r="I106" s="80"/>
      <c r="J106" s="81"/>
      <c r="K106" s="82"/>
      <c r="L106" s="56"/>
      <c r="M106" s="83"/>
      <c r="N106" s="84"/>
      <c r="O106" s="83"/>
      <c r="P106" s="103"/>
      <c r="Q106" s="104"/>
      <c r="R106" s="85"/>
    </row>
    <row r="107" spans="1:18" ht="29.25" customHeight="1" x14ac:dyDescent="0.2">
      <c r="K107" s="89">
        <v>669506391108</v>
      </c>
      <c r="L107" s="89">
        <v>367190804701.44</v>
      </c>
      <c r="M107" s="89">
        <v>329231401456.44</v>
      </c>
      <c r="N107" s="89">
        <v>301537603424</v>
      </c>
      <c r="O107" s="89">
        <v>301337255117</v>
      </c>
      <c r="Q107" s="106"/>
    </row>
    <row r="108" spans="1:18" x14ac:dyDescent="0.2">
      <c r="K108" s="89"/>
      <c r="L108" s="89"/>
      <c r="M108" s="89"/>
      <c r="N108" s="89"/>
      <c r="O108" s="89"/>
      <c r="P108" s="106"/>
      <c r="Q108" s="106"/>
    </row>
    <row r="109" spans="1:18" x14ac:dyDescent="0.2">
      <c r="K109" s="120">
        <f>K107-K105</f>
        <v>0</v>
      </c>
      <c r="L109" s="120">
        <f t="shared" ref="L109:O109" si="53">L107-L105</f>
        <v>0</v>
      </c>
      <c r="M109" s="89">
        <f t="shared" si="53"/>
        <v>0</v>
      </c>
      <c r="N109" s="120">
        <f t="shared" si="53"/>
        <v>0</v>
      </c>
      <c r="O109" s="120">
        <f t="shared" si="53"/>
        <v>0</v>
      </c>
    </row>
    <row r="110" spans="1:18" x14ac:dyDescent="0.2">
      <c r="K110" s="89"/>
      <c r="L110" s="89"/>
      <c r="M110" s="89"/>
      <c r="N110" s="89"/>
      <c r="O110" s="89"/>
      <c r="P110" s="106"/>
      <c r="Q110" s="106"/>
    </row>
    <row r="111" spans="1:18" x14ac:dyDescent="0.2">
      <c r="K111" s="89"/>
      <c r="L111" s="89"/>
      <c r="M111" s="89"/>
      <c r="N111" s="89"/>
      <c r="O111" s="89"/>
    </row>
    <row r="112" spans="1:18" x14ac:dyDescent="0.2">
      <c r="K112" s="89"/>
      <c r="L112" s="89"/>
      <c r="M112" s="89"/>
      <c r="N112" s="89"/>
      <c r="O112" s="89"/>
    </row>
    <row r="113" spans="1:15" x14ac:dyDescent="0.2">
      <c r="K113" s="89"/>
      <c r="L113" s="90"/>
      <c r="M113" s="90"/>
      <c r="N113" s="90"/>
      <c r="O113" s="90"/>
    </row>
    <row r="114" spans="1:15" x14ac:dyDescent="0.2">
      <c r="K114" s="89"/>
      <c r="L114" s="90"/>
      <c r="M114" s="90"/>
      <c r="N114" s="90"/>
      <c r="O114" s="90"/>
    </row>
    <row r="115" spans="1:15" x14ac:dyDescent="0.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90"/>
      <c r="L115" s="90"/>
      <c r="M115" s="90"/>
      <c r="N115" s="90"/>
      <c r="O115" s="90"/>
    </row>
    <row r="116" spans="1:15" x14ac:dyDescent="0.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90"/>
      <c r="L116" s="90"/>
      <c r="M116" s="90"/>
      <c r="N116" s="90"/>
      <c r="O116" s="90"/>
    </row>
  </sheetData>
  <autoFilter ref="A11:Q106" xr:uid="{00000000-0009-0000-0000-000000000000}"/>
  <mergeCells count="19">
    <mergeCell ref="A10:J10"/>
    <mergeCell ref="A74:J74"/>
    <mergeCell ref="A105:J105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A1873E-1562-4779-A527-C82287EDB539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PAGINA WEB FEBRERO DE 2019 (Gastos)</dc:title>
  <dc:creator>Myriam Concepcion Pinzon Tellez</dc:creator>
  <cp:lastModifiedBy>Janier Cuervo Ordoñez</cp:lastModifiedBy>
  <cp:lastPrinted>2019-03-11T16:38:24Z</cp:lastPrinted>
  <dcterms:created xsi:type="dcterms:W3CDTF">2018-09-03T11:52:35Z</dcterms:created>
  <dcterms:modified xsi:type="dcterms:W3CDTF">2019-03-21T15:51:23Z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