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VAF\2018\PRESUPUESTO\INFORMES\PAGINA WEB\"/>
    </mc:Choice>
  </mc:AlternateContent>
  <bookViews>
    <workbookView xWindow="0" yWindow="0" windowWidth="28800" windowHeight="11610"/>
  </bookViews>
  <sheets>
    <sheet name="VIGENCIA SIIF" sheetId="19" r:id="rId1"/>
    <sheet name="CONSOLIDADO VIGENCIA" sheetId="16" state="hidden" r:id="rId2"/>
    <sheet name="CONSOLIDADO RESERVA" sheetId="17" state="hidden" r:id="rId3"/>
    <sheet name="CONSOLIDADO C X P" sheetId="18" state="hidden" r:id="rId4"/>
    <sheet name="MES VIGENCIA" sheetId="22" state="hidden" r:id="rId5"/>
    <sheet name="MES RESERVA" sheetId="23" state="hidden" r:id="rId6"/>
    <sheet name="MES C X P" sheetId="24" state="hidden" r:id="rId7"/>
  </sheets>
  <definedNames>
    <definedName name="_xlnm._FilterDatabase" localSheetId="3" hidden="1">'CONSOLIDADO C X P'!$A$4:$T$38</definedName>
    <definedName name="_xlnm._FilterDatabase" localSheetId="2" hidden="1">'CONSOLIDADO RESERVA'!$A$4:$U$47</definedName>
    <definedName name="_xlnm._FilterDatabase" localSheetId="1" hidden="1">'CONSOLIDADO VIGENCIA'!$A$4:$Z$121</definedName>
    <definedName name="_xlnm._FilterDatabase" localSheetId="5" hidden="1">'MES RESERVA'!$A$4:$U$51</definedName>
    <definedName name="_xlnm._FilterDatabase" localSheetId="4" hidden="1">'MES VIGENCIA'!$A$4:$Z$4</definedName>
    <definedName name="_xlnm._FilterDatabase" localSheetId="0" hidden="1">'VIGENCIA SIIF'!$A$8:$U$136</definedName>
    <definedName name="_xlnm.Print_Area" localSheetId="1">'CONSOLIDADO VIGENCIA'!$O$4:$S$20</definedName>
    <definedName name="_xlnm.Print_Area" localSheetId="0">'VIGENCIA SIIF'!$A$1:$S$137</definedName>
    <definedName name="_xlnm.Print_Titles" localSheetId="0">'VIGENCIA SIIF'!$1:$8</definedName>
  </definedNames>
  <calcPr calcId="171027"/>
</workbook>
</file>

<file path=xl/calcChain.xml><?xml version="1.0" encoding="utf-8"?>
<calcChain xmlns="http://schemas.openxmlformats.org/spreadsheetml/2006/main">
  <c r="P135" i="19" l="1"/>
  <c r="P134" i="19" s="1"/>
  <c r="P133" i="19"/>
  <c r="P132" i="19"/>
  <c r="P130" i="19"/>
  <c r="P128" i="19"/>
  <c r="P127" i="19"/>
  <c r="N135" i="19"/>
  <c r="N134" i="19" s="1"/>
  <c r="N133" i="19"/>
  <c r="N132" i="19"/>
  <c r="N130" i="19"/>
  <c r="N128" i="19"/>
  <c r="N127" i="19"/>
  <c r="L134" i="19"/>
  <c r="L131" i="19"/>
  <c r="L127" i="19"/>
  <c r="L126" i="19" s="1"/>
  <c r="J134" i="19"/>
  <c r="J131" i="19"/>
  <c r="J127" i="19"/>
  <c r="J126" i="19" s="1"/>
  <c r="J93" i="19"/>
  <c r="J17" i="19"/>
  <c r="J18" i="19"/>
  <c r="S129" i="19"/>
  <c r="R129" i="19"/>
  <c r="M93" i="19"/>
  <c r="M94" i="19"/>
  <c r="K127" i="19"/>
  <c r="K94" i="19"/>
  <c r="K93" i="19" s="1"/>
  <c r="K17" i="19"/>
  <c r="K18" i="19"/>
  <c r="J16" i="19" l="1"/>
  <c r="K16" i="19"/>
  <c r="N131" i="19"/>
  <c r="P131" i="19"/>
  <c r="I126" i="19"/>
  <c r="I94" i="19"/>
  <c r="I93" i="19" s="1"/>
  <c r="I28" i="19" l="1"/>
  <c r="I27" i="19" s="1"/>
  <c r="J28" i="19"/>
  <c r="J27" i="19" s="1"/>
  <c r="K28" i="19"/>
  <c r="K27" i="19" s="1"/>
  <c r="L28" i="19"/>
  <c r="L27" i="19" s="1"/>
  <c r="M28" i="19"/>
  <c r="M27" i="19" s="1"/>
  <c r="N28" i="19"/>
  <c r="N27" i="19" s="1"/>
  <c r="O28" i="19"/>
  <c r="O27" i="19" s="1"/>
  <c r="P28" i="19"/>
  <c r="P27" i="19" s="1"/>
  <c r="Q28" i="19"/>
  <c r="Q27" i="19" s="1"/>
  <c r="I77" i="19"/>
  <c r="I17" i="19"/>
  <c r="I18" i="19"/>
  <c r="I14" i="19"/>
  <c r="I15" i="19"/>
  <c r="I13" i="19"/>
  <c r="R27" i="19" l="1"/>
  <c r="S27" i="19"/>
  <c r="I16" i="19"/>
  <c r="S28" i="19"/>
  <c r="R28" i="19"/>
  <c r="J118" i="19" l="1"/>
  <c r="J58" i="19" l="1"/>
  <c r="J57" i="19" s="1"/>
  <c r="Q135" i="19" l="1"/>
  <c r="Q133" i="19"/>
  <c r="Q132" i="19"/>
  <c r="Q130" i="19"/>
  <c r="Q128" i="19"/>
  <c r="Q127" i="19"/>
  <c r="Q124" i="19"/>
  <c r="Q123" i="19"/>
  <c r="Q122" i="19"/>
  <c r="Q121" i="19"/>
  <c r="Q120" i="19"/>
  <c r="Q119" i="19"/>
  <c r="Q118" i="19"/>
  <c r="Q113" i="19"/>
  <c r="Q110" i="19"/>
  <c r="Q109" i="19"/>
  <c r="Q102" i="19"/>
  <c r="Q100" i="19"/>
  <c r="Q98" i="19"/>
  <c r="Q97" i="19"/>
  <c r="Q96" i="19"/>
  <c r="Q92" i="19"/>
  <c r="Q91" i="19"/>
  <c r="Q89" i="19"/>
  <c r="Q88" i="19"/>
  <c r="Q86" i="19"/>
  <c r="Q85" i="19"/>
  <c r="Q84" i="19"/>
  <c r="Q83" i="19"/>
  <c r="Q81" i="19"/>
  <c r="Q80" i="19"/>
  <c r="Q78" i="19"/>
  <c r="Q77" i="19"/>
  <c r="Q76" i="19"/>
  <c r="Q74" i="19"/>
  <c r="Q73" i="19"/>
  <c r="Q72" i="19"/>
  <c r="Q71" i="19"/>
  <c r="Q70" i="19"/>
  <c r="Q69" i="19"/>
  <c r="Q68" i="19"/>
  <c r="Q66" i="19"/>
  <c r="Q65" i="19"/>
  <c r="Q64" i="19"/>
  <c r="Q63" i="19"/>
  <c r="Q62" i="19"/>
  <c r="Q60" i="19"/>
  <c r="Q58" i="19"/>
  <c r="Q57" i="19" s="1"/>
  <c r="Q55" i="19"/>
  <c r="Q53" i="19"/>
  <c r="Q52" i="19"/>
  <c r="Q51" i="19"/>
  <c r="Q50" i="19"/>
  <c r="Q46" i="19"/>
  <c r="Q45" i="19"/>
  <c r="Q44" i="19"/>
  <c r="Q43" i="19"/>
  <c r="Q41" i="19"/>
  <c r="Q40" i="19"/>
  <c r="Q39" i="19"/>
  <c r="Q38" i="19"/>
  <c r="Q35" i="19"/>
  <c r="Q34" i="19"/>
  <c r="Q33" i="19"/>
  <c r="Q31" i="19"/>
  <c r="Q30" i="19"/>
  <c r="Q26" i="19"/>
  <c r="Q25" i="19"/>
  <c r="Q24" i="19"/>
  <c r="Q23" i="19"/>
  <c r="Q22" i="19"/>
  <c r="Q21" i="19"/>
  <c r="Q20" i="19"/>
  <c r="Q18" i="19"/>
  <c r="Q17" i="19"/>
  <c r="Q15" i="19"/>
  <c r="Q14" i="19"/>
  <c r="Q13" i="19"/>
  <c r="P124" i="19"/>
  <c r="P123" i="19"/>
  <c r="P122" i="19"/>
  <c r="P121" i="19"/>
  <c r="P120" i="19"/>
  <c r="P119" i="19"/>
  <c r="P118" i="19"/>
  <c r="P113" i="19"/>
  <c r="P110" i="19"/>
  <c r="P109" i="19"/>
  <c r="P102" i="19"/>
  <c r="P100" i="19"/>
  <c r="P98" i="19"/>
  <c r="P97" i="19"/>
  <c r="P96" i="19"/>
  <c r="P92" i="19"/>
  <c r="P91" i="19"/>
  <c r="P89" i="19"/>
  <c r="P88" i="19"/>
  <c r="P86" i="19"/>
  <c r="P85" i="19"/>
  <c r="P84" i="19"/>
  <c r="P83" i="19"/>
  <c r="P81" i="19"/>
  <c r="P80" i="19"/>
  <c r="P78" i="19"/>
  <c r="P77" i="19"/>
  <c r="P76" i="19"/>
  <c r="P74" i="19"/>
  <c r="P73" i="19"/>
  <c r="P72" i="19"/>
  <c r="P71" i="19"/>
  <c r="P70" i="19"/>
  <c r="P69" i="19"/>
  <c r="P68" i="19"/>
  <c r="P66" i="19"/>
  <c r="P65" i="19"/>
  <c r="P64" i="19"/>
  <c r="P63" i="19"/>
  <c r="P62" i="19"/>
  <c r="P60" i="19"/>
  <c r="P58" i="19"/>
  <c r="P57" i="19" s="1"/>
  <c r="P55" i="19"/>
  <c r="P53" i="19"/>
  <c r="P52" i="19"/>
  <c r="P51" i="19"/>
  <c r="P50" i="19"/>
  <c r="P46" i="19"/>
  <c r="P45" i="19"/>
  <c r="P44" i="19"/>
  <c r="P43" i="19"/>
  <c r="P41" i="19"/>
  <c r="P40" i="19"/>
  <c r="P39" i="19"/>
  <c r="P38" i="19"/>
  <c r="P35" i="19"/>
  <c r="P34" i="19"/>
  <c r="P33" i="19"/>
  <c r="P31" i="19"/>
  <c r="P30" i="19"/>
  <c r="P26" i="19"/>
  <c r="P25" i="19"/>
  <c r="P24" i="19"/>
  <c r="P23" i="19"/>
  <c r="P22" i="19"/>
  <c r="P21" i="19"/>
  <c r="P20" i="19"/>
  <c r="P18" i="19"/>
  <c r="P17" i="19"/>
  <c r="P15" i="19"/>
  <c r="P14" i="19"/>
  <c r="P13" i="19"/>
  <c r="O135" i="19"/>
  <c r="O133" i="19"/>
  <c r="O132" i="19"/>
  <c r="O130" i="19"/>
  <c r="O128" i="19"/>
  <c r="O127" i="19"/>
  <c r="O124" i="19"/>
  <c r="O123" i="19"/>
  <c r="O122" i="19"/>
  <c r="O121" i="19"/>
  <c r="O120" i="19"/>
  <c r="O119" i="19"/>
  <c r="O118" i="19"/>
  <c r="O113" i="19"/>
  <c r="O110" i="19"/>
  <c r="O109" i="19"/>
  <c r="O102" i="19"/>
  <c r="O100" i="19"/>
  <c r="O98" i="19"/>
  <c r="O97" i="19"/>
  <c r="O96" i="19"/>
  <c r="O92" i="19"/>
  <c r="O91" i="19"/>
  <c r="O89" i="19"/>
  <c r="O88" i="19"/>
  <c r="O86" i="19"/>
  <c r="O85" i="19"/>
  <c r="O84" i="19"/>
  <c r="O83" i="19"/>
  <c r="O81" i="19"/>
  <c r="O80" i="19"/>
  <c r="O78" i="19"/>
  <c r="O77" i="19"/>
  <c r="O76" i="19"/>
  <c r="O74" i="19"/>
  <c r="O73" i="19"/>
  <c r="O72" i="19"/>
  <c r="O71" i="19"/>
  <c r="O70" i="19"/>
  <c r="O69" i="19"/>
  <c r="O68" i="19"/>
  <c r="O66" i="19"/>
  <c r="O65" i="19"/>
  <c r="O64" i="19"/>
  <c r="O63" i="19"/>
  <c r="O62" i="19"/>
  <c r="O60" i="19"/>
  <c r="O58" i="19"/>
  <c r="O57" i="19" s="1"/>
  <c r="O55" i="19"/>
  <c r="O53" i="19"/>
  <c r="O52" i="19"/>
  <c r="O51" i="19"/>
  <c r="O50" i="19"/>
  <c r="O46" i="19"/>
  <c r="O45" i="19"/>
  <c r="O44" i="19"/>
  <c r="O43" i="19"/>
  <c r="O41" i="19"/>
  <c r="O40" i="19"/>
  <c r="O39" i="19"/>
  <c r="O38" i="19"/>
  <c r="O35" i="19"/>
  <c r="O34" i="19"/>
  <c r="O33" i="19"/>
  <c r="O31" i="19"/>
  <c r="O30" i="19"/>
  <c r="O26" i="19"/>
  <c r="O25" i="19"/>
  <c r="O24" i="19"/>
  <c r="O23" i="19"/>
  <c r="O22" i="19"/>
  <c r="O21" i="19"/>
  <c r="O20" i="19"/>
  <c r="O18" i="19"/>
  <c r="O17" i="19"/>
  <c r="O15" i="19"/>
  <c r="O14" i="19"/>
  <c r="O13" i="19"/>
  <c r="N124" i="19"/>
  <c r="N123" i="19"/>
  <c r="N122" i="19"/>
  <c r="N121" i="19"/>
  <c r="N120" i="19"/>
  <c r="N119" i="19"/>
  <c r="N118" i="19"/>
  <c r="N113" i="19"/>
  <c r="N110" i="19"/>
  <c r="N109" i="19"/>
  <c r="N102" i="19"/>
  <c r="N100" i="19"/>
  <c r="N98" i="19"/>
  <c r="N97" i="19"/>
  <c r="N96" i="19"/>
  <c r="N92" i="19"/>
  <c r="N91" i="19"/>
  <c r="N89" i="19"/>
  <c r="N88" i="19"/>
  <c r="N86" i="19"/>
  <c r="N85" i="19"/>
  <c r="N84" i="19"/>
  <c r="N83" i="19"/>
  <c r="N81" i="19"/>
  <c r="N80" i="19"/>
  <c r="N78" i="19"/>
  <c r="N77" i="19"/>
  <c r="N76" i="19"/>
  <c r="N74" i="19"/>
  <c r="N73" i="19"/>
  <c r="N72" i="19"/>
  <c r="N71" i="19"/>
  <c r="N70" i="19"/>
  <c r="N69" i="19"/>
  <c r="N68" i="19"/>
  <c r="N66" i="19"/>
  <c r="N65" i="19"/>
  <c r="N64" i="19"/>
  <c r="N63" i="19"/>
  <c r="N62" i="19"/>
  <c r="N60" i="19"/>
  <c r="N58" i="19"/>
  <c r="N57" i="19" s="1"/>
  <c r="N55" i="19"/>
  <c r="N53" i="19"/>
  <c r="N52" i="19"/>
  <c r="N51" i="19"/>
  <c r="N50" i="19"/>
  <c r="N46" i="19"/>
  <c r="N45" i="19"/>
  <c r="N44" i="19"/>
  <c r="N43" i="19"/>
  <c r="N41" i="19"/>
  <c r="N40" i="19"/>
  <c r="N39" i="19"/>
  <c r="N38" i="19"/>
  <c r="N35" i="19"/>
  <c r="N34" i="19"/>
  <c r="N33" i="19"/>
  <c r="N31" i="19"/>
  <c r="N30" i="19"/>
  <c r="N26" i="19"/>
  <c r="N25" i="19"/>
  <c r="N24" i="19"/>
  <c r="N23" i="19"/>
  <c r="N22" i="19"/>
  <c r="N21" i="19"/>
  <c r="N20" i="19"/>
  <c r="N18" i="19"/>
  <c r="N17" i="19"/>
  <c r="N15" i="19"/>
  <c r="N14" i="19"/>
  <c r="N13" i="19"/>
  <c r="M127" i="19"/>
  <c r="M124" i="19"/>
  <c r="M123" i="19"/>
  <c r="M122" i="19"/>
  <c r="M121" i="19"/>
  <c r="M120" i="19"/>
  <c r="M119" i="19"/>
  <c r="M118" i="19"/>
  <c r="M113" i="19"/>
  <c r="M110" i="19"/>
  <c r="M109" i="19"/>
  <c r="M102" i="19"/>
  <c r="M100" i="19"/>
  <c r="M98" i="19"/>
  <c r="M97" i="19"/>
  <c r="M96" i="19"/>
  <c r="M92" i="19"/>
  <c r="M91" i="19"/>
  <c r="M89" i="19"/>
  <c r="M88" i="19"/>
  <c r="M86" i="19"/>
  <c r="M85" i="19"/>
  <c r="M84" i="19"/>
  <c r="M83" i="19"/>
  <c r="M81" i="19"/>
  <c r="M80" i="19"/>
  <c r="M78" i="19"/>
  <c r="M77" i="19"/>
  <c r="M76" i="19"/>
  <c r="M74" i="19"/>
  <c r="M73" i="19"/>
  <c r="M72" i="19"/>
  <c r="M71" i="19"/>
  <c r="M70" i="19"/>
  <c r="M69" i="19"/>
  <c r="M68" i="19"/>
  <c r="M66" i="19"/>
  <c r="M65" i="19"/>
  <c r="M64" i="19"/>
  <c r="M63" i="19"/>
  <c r="M62" i="19"/>
  <c r="M60" i="19"/>
  <c r="M58" i="19"/>
  <c r="M57" i="19" s="1"/>
  <c r="M55" i="19"/>
  <c r="M53" i="19"/>
  <c r="M52" i="19"/>
  <c r="M51" i="19"/>
  <c r="M50" i="19"/>
  <c r="M46" i="19"/>
  <c r="M45" i="19"/>
  <c r="M44" i="19"/>
  <c r="M43" i="19"/>
  <c r="M41" i="19"/>
  <c r="M40" i="19"/>
  <c r="M39" i="19"/>
  <c r="M38" i="19"/>
  <c r="M35" i="19"/>
  <c r="M34" i="19"/>
  <c r="M33" i="19"/>
  <c r="M31" i="19"/>
  <c r="M30" i="19"/>
  <c r="M26" i="19"/>
  <c r="M25" i="19"/>
  <c r="M24" i="19"/>
  <c r="M23" i="19"/>
  <c r="M22" i="19"/>
  <c r="M21" i="19"/>
  <c r="M20" i="19"/>
  <c r="M18" i="19"/>
  <c r="M17" i="19"/>
  <c r="M15" i="19"/>
  <c r="M14" i="19"/>
  <c r="M13" i="19"/>
  <c r="L124" i="19"/>
  <c r="L123" i="19"/>
  <c r="L122" i="19"/>
  <c r="L121" i="19"/>
  <c r="L120" i="19"/>
  <c r="L119" i="19"/>
  <c r="L118" i="19"/>
  <c r="L113" i="19"/>
  <c r="L110" i="19"/>
  <c r="L109" i="19"/>
  <c r="L102" i="19"/>
  <c r="L100" i="19"/>
  <c r="L98" i="19"/>
  <c r="L97" i="19"/>
  <c r="L96" i="19"/>
  <c r="L92" i="19"/>
  <c r="L91" i="19"/>
  <c r="L89" i="19"/>
  <c r="L88" i="19"/>
  <c r="L86" i="19"/>
  <c r="L85" i="19"/>
  <c r="L84" i="19"/>
  <c r="L83" i="19"/>
  <c r="L81" i="19"/>
  <c r="L80" i="19"/>
  <c r="L78" i="19"/>
  <c r="L77" i="19"/>
  <c r="L76" i="19"/>
  <c r="L74" i="19"/>
  <c r="L73" i="19"/>
  <c r="L72" i="19"/>
  <c r="L71" i="19"/>
  <c r="L70" i="19"/>
  <c r="L69" i="19"/>
  <c r="L68" i="19"/>
  <c r="L66" i="19"/>
  <c r="L65" i="19"/>
  <c r="L64" i="19"/>
  <c r="L63" i="19"/>
  <c r="L62" i="19"/>
  <c r="L60" i="19"/>
  <c r="L58" i="19"/>
  <c r="L57" i="19" s="1"/>
  <c r="L55" i="19"/>
  <c r="L53" i="19"/>
  <c r="L52" i="19"/>
  <c r="L51" i="19"/>
  <c r="L50" i="19"/>
  <c r="L46" i="19"/>
  <c r="L45" i="19"/>
  <c r="L44" i="19"/>
  <c r="L43" i="19"/>
  <c r="L41" i="19"/>
  <c r="L40" i="19"/>
  <c r="L39" i="19"/>
  <c r="L38" i="19"/>
  <c r="L35" i="19"/>
  <c r="L34" i="19"/>
  <c r="L33" i="19"/>
  <c r="L31" i="19"/>
  <c r="L30" i="19"/>
  <c r="L26" i="19"/>
  <c r="L25" i="19"/>
  <c r="L24" i="19"/>
  <c r="L23" i="19"/>
  <c r="L22" i="19"/>
  <c r="L21" i="19"/>
  <c r="L20" i="19"/>
  <c r="L18" i="19"/>
  <c r="L17" i="19"/>
  <c r="L15" i="19"/>
  <c r="L14" i="19"/>
  <c r="L13" i="19"/>
  <c r="K124" i="19"/>
  <c r="K123" i="19"/>
  <c r="K122" i="19"/>
  <c r="K121" i="19"/>
  <c r="K120" i="19"/>
  <c r="K119" i="19"/>
  <c r="K118" i="19"/>
  <c r="K113" i="19"/>
  <c r="K112" i="19" s="1"/>
  <c r="K110" i="19"/>
  <c r="K109" i="19"/>
  <c r="K102" i="19"/>
  <c r="K100" i="19"/>
  <c r="K98" i="19"/>
  <c r="K97" i="19"/>
  <c r="K96" i="19"/>
  <c r="K92" i="19"/>
  <c r="K91" i="19"/>
  <c r="K89" i="19"/>
  <c r="K88" i="19"/>
  <c r="K86" i="19"/>
  <c r="K85" i="19"/>
  <c r="K84" i="19"/>
  <c r="K83" i="19"/>
  <c r="K81" i="19"/>
  <c r="K80" i="19"/>
  <c r="K78" i="19"/>
  <c r="K77" i="19"/>
  <c r="K76" i="19"/>
  <c r="K74" i="19"/>
  <c r="K73" i="19"/>
  <c r="K72" i="19"/>
  <c r="K71" i="19"/>
  <c r="K70" i="19"/>
  <c r="K69" i="19"/>
  <c r="K68" i="19"/>
  <c r="K66" i="19"/>
  <c r="K65" i="19"/>
  <c r="K64" i="19"/>
  <c r="K63" i="19"/>
  <c r="K62" i="19"/>
  <c r="K60" i="19"/>
  <c r="K58" i="19"/>
  <c r="K57" i="19" s="1"/>
  <c r="K55" i="19"/>
  <c r="K53" i="19"/>
  <c r="K52" i="19"/>
  <c r="K51" i="19"/>
  <c r="K50" i="19"/>
  <c r="K46" i="19"/>
  <c r="K45" i="19"/>
  <c r="K44" i="19"/>
  <c r="K43" i="19"/>
  <c r="K41" i="19"/>
  <c r="K40" i="19"/>
  <c r="K39" i="19"/>
  <c r="K38" i="19"/>
  <c r="K35" i="19"/>
  <c r="K34" i="19"/>
  <c r="K33" i="19"/>
  <c r="K31" i="19"/>
  <c r="K30" i="19"/>
  <c r="K26" i="19"/>
  <c r="K25" i="19"/>
  <c r="K24" i="19"/>
  <c r="K23" i="19"/>
  <c r="K22" i="19"/>
  <c r="K21" i="19"/>
  <c r="K20" i="19"/>
  <c r="K15" i="19"/>
  <c r="K14" i="19"/>
  <c r="K13" i="19"/>
  <c r="J124" i="19"/>
  <c r="J123" i="19"/>
  <c r="J122" i="19"/>
  <c r="J121" i="19"/>
  <c r="J120" i="19"/>
  <c r="J119" i="19"/>
  <c r="J113" i="19"/>
  <c r="J110" i="19"/>
  <c r="J109" i="19"/>
  <c r="J102" i="19"/>
  <c r="J100" i="19"/>
  <c r="J98" i="19"/>
  <c r="J97" i="19"/>
  <c r="J96" i="19"/>
  <c r="J92" i="19"/>
  <c r="J91" i="19"/>
  <c r="J89" i="19"/>
  <c r="J88" i="19"/>
  <c r="J86" i="19"/>
  <c r="J85" i="19"/>
  <c r="J84" i="19"/>
  <c r="J83" i="19"/>
  <c r="J81" i="19"/>
  <c r="J80" i="19"/>
  <c r="J78" i="19"/>
  <c r="J77" i="19"/>
  <c r="J76" i="19"/>
  <c r="J74" i="19"/>
  <c r="J73" i="19"/>
  <c r="J72" i="19"/>
  <c r="J71" i="19"/>
  <c r="J70" i="19"/>
  <c r="J69" i="19"/>
  <c r="J68" i="19"/>
  <c r="J66" i="19"/>
  <c r="J65" i="19"/>
  <c r="J64" i="19"/>
  <c r="J63" i="19"/>
  <c r="J62" i="19"/>
  <c r="J60" i="19"/>
  <c r="J55" i="19"/>
  <c r="J53" i="19"/>
  <c r="J52" i="19"/>
  <c r="J51" i="19"/>
  <c r="J50" i="19"/>
  <c r="J46" i="19"/>
  <c r="J45" i="19"/>
  <c r="J44" i="19"/>
  <c r="J43" i="19"/>
  <c r="J41" i="19"/>
  <c r="J40" i="19"/>
  <c r="J39" i="19"/>
  <c r="J38" i="19"/>
  <c r="J35" i="19"/>
  <c r="J34" i="19"/>
  <c r="J33" i="19"/>
  <c r="J31" i="19"/>
  <c r="J30" i="19"/>
  <c r="J26" i="19"/>
  <c r="J25" i="19"/>
  <c r="J24" i="19"/>
  <c r="J23" i="19"/>
  <c r="J22" i="19"/>
  <c r="J21" i="19"/>
  <c r="J20" i="19"/>
  <c r="J15" i="19"/>
  <c r="J14" i="19"/>
  <c r="J13" i="19"/>
  <c r="I134" i="19"/>
  <c r="I124" i="19"/>
  <c r="I123" i="19"/>
  <c r="I122" i="19"/>
  <c r="I121" i="19"/>
  <c r="I120" i="19"/>
  <c r="I119" i="19"/>
  <c r="I118" i="19"/>
  <c r="I113" i="19"/>
  <c r="I110" i="19"/>
  <c r="I109" i="19"/>
  <c r="I107" i="19" s="1"/>
  <c r="I102" i="19"/>
  <c r="I100" i="19"/>
  <c r="I98" i="19"/>
  <c r="I97" i="19"/>
  <c r="I96" i="19"/>
  <c r="I92" i="19"/>
  <c r="I91" i="19"/>
  <c r="I89" i="19"/>
  <c r="I88" i="19"/>
  <c r="I86" i="19"/>
  <c r="I85" i="19"/>
  <c r="I84" i="19"/>
  <c r="I83" i="19"/>
  <c r="I81" i="19"/>
  <c r="I80" i="19"/>
  <c r="I78" i="19"/>
  <c r="I76" i="19"/>
  <c r="I74" i="19"/>
  <c r="I73" i="19"/>
  <c r="I72" i="19"/>
  <c r="I71" i="19"/>
  <c r="I70" i="19"/>
  <c r="I69" i="19"/>
  <c r="I68" i="19"/>
  <c r="I66" i="19"/>
  <c r="I65" i="19"/>
  <c r="I64" i="19"/>
  <c r="I63" i="19"/>
  <c r="I62" i="19"/>
  <c r="I60" i="19"/>
  <c r="I58" i="19"/>
  <c r="I57" i="19" s="1"/>
  <c r="I55" i="19"/>
  <c r="I53" i="19"/>
  <c r="I52" i="19"/>
  <c r="I51" i="19"/>
  <c r="I50" i="19"/>
  <c r="I46" i="19"/>
  <c r="I45" i="19"/>
  <c r="I44" i="19"/>
  <c r="I43" i="19"/>
  <c r="I41" i="19"/>
  <c r="I40" i="19"/>
  <c r="I39" i="19"/>
  <c r="I38" i="19"/>
  <c r="I35" i="19"/>
  <c r="I34" i="19"/>
  <c r="I33" i="19"/>
  <c r="I31" i="19"/>
  <c r="I30" i="19"/>
  <c r="I26" i="19"/>
  <c r="I25" i="19"/>
  <c r="I24" i="19"/>
  <c r="I23" i="19"/>
  <c r="I22" i="19"/>
  <c r="I21" i="19"/>
  <c r="I20" i="19"/>
  <c r="K61" i="19" l="1"/>
  <c r="L12" i="19"/>
  <c r="I75" i="19"/>
  <c r="I95" i="19"/>
  <c r="I79" i="19"/>
  <c r="I67" i="19"/>
  <c r="I61" i="19"/>
  <c r="L67" i="19"/>
  <c r="R57" i="19"/>
  <c r="Q67" i="19"/>
  <c r="J67" i="19"/>
  <c r="N67" i="19"/>
  <c r="P67" i="19"/>
  <c r="K131" i="19"/>
  <c r="O67" i="19"/>
  <c r="M126" i="19"/>
  <c r="K67" i="19"/>
  <c r="M67" i="19"/>
  <c r="Q131" i="19"/>
  <c r="M131" i="19"/>
  <c r="I131" i="19"/>
  <c r="I125" i="19" s="1"/>
  <c r="O131" i="19"/>
  <c r="N126" i="19"/>
  <c r="P126" i="19"/>
  <c r="K126" i="19"/>
  <c r="S133" i="19"/>
  <c r="R133" i="19"/>
  <c r="O126" i="19"/>
  <c r="Q126" i="19"/>
  <c r="S130" i="19"/>
  <c r="S132" i="19"/>
  <c r="R130" i="19"/>
  <c r="R132" i="19"/>
  <c r="R127" i="19"/>
  <c r="S127" i="19"/>
  <c r="S128" i="19"/>
  <c r="R128" i="19"/>
  <c r="S126" i="19" l="1"/>
  <c r="R126" i="19"/>
  <c r="Q134" i="19"/>
  <c r="Q125" i="19" s="1"/>
  <c r="Q101" i="19" l="1"/>
  <c r="Q99" i="19"/>
  <c r="Q90" i="19"/>
  <c r="Q82" i="19"/>
  <c r="Q75" i="19"/>
  <c r="Q59" i="19"/>
  <c r="P101" i="19"/>
  <c r="P99" i="19"/>
  <c r="P59" i="19"/>
  <c r="Q87" i="19"/>
  <c r="Q79" i="19"/>
  <c r="P75" i="19" l="1"/>
  <c r="P95" i="19"/>
  <c r="P79" i="19"/>
  <c r="P82" i="19"/>
  <c r="P90" i="19"/>
  <c r="P87" i="19"/>
  <c r="Q95" i="19"/>
  <c r="Q61" i="19"/>
  <c r="Q56" i="19" s="1"/>
  <c r="P61" i="19"/>
  <c r="P56" i="19" l="1"/>
  <c r="K134" i="19"/>
  <c r="K125" i="19" s="1"/>
  <c r="S123" i="19" l="1"/>
  <c r="R123" i="19"/>
  <c r="P125" i="19" l="1"/>
  <c r="N125" i="19"/>
  <c r="L125" i="19"/>
  <c r="J125" i="19"/>
  <c r="P54" i="19" l="1"/>
  <c r="P112" i="19"/>
  <c r="P111" i="19" s="1"/>
  <c r="P107" i="19"/>
  <c r="P105" i="19" s="1"/>
  <c r="P42" i="19"/>
  <c r="P16" i="19"/>
  <c r="P108" i="19"/>
  <c r="P106" i="19" s="1"/>
  <c r="P104" i="19" s="1"/>
  <c r="O134" i="19"/>
  <c r="N107" i="19"/>
  <c r="N105" i="19" s="1"/>
  <c r="N101" i="19"/>
  <c r="N99" i="19"/>
  <c r="N87" i="19"/>
  <c r="N59" i="19"/>
  <c r="N54" i="19"/>
  <c r="N42" i="19"/>
  <c r="N108" i="19"/>
  <c r="N106" i="19" s="1"/>
  <c r="N104" i="19" s="1"/>
  <c r="M134" i="19"/>
  <c r="L112" i="19"/>
  <c r="L111" i="19" s="1"/>
  <c r="L108" i="19"/>
  <c r="L106" i="19" s="1"/>
  <c r="L104" i="19" s="1"/>
  <c r="L107" i="19"/>
  <c r="L105" i="19" s="1"/>
  <c r="L101" i="19"/>
  <c r="L99" i="19"/>
  <c r="L90" i="19"/>
  <c r="L87" i="19"/>
  <c r="L59" i="19"/>
  <c r="L54" i="19"/>
  <c r="L42" i="19"/>
  <c r="J112" i="19"/>
  <c r="J111" i="19" s="1"/>
  <c r="J108" i="19"/>
  <c r="J106" i="19" s="1"/>
  <c r="J104" i="19" s="1"/>
  <c r="J107" i="19"/>
  <c r="J105" i="19" s="1"/>
  <c r="J101" i="19"/>
  <c r="J99" i="19"/>
  <c r="J90" i="19"/>
  <c r="J59" i="19"/>
  <c r="J54" i="19"/>
  <c r="R134" i="19" l="1"/>
  <c r="M125" i="19"/>
  <c r="S134" i="19"/>
  <c r="O125" i="19"/>
  <c r="N12" i="19"/>
  <c r="N29" i="19"/>
  <c r="N79" i="19"/>
  <c r="N90" i="19"/>
  <c r="N95" i="19"/>
  <c r="L29" i="19"/>
  <c r="J12" i="19"/>
  <c r="J29" i="19"/>
  <c r="J32" i="19"/>
  <c r="J75" i="19"/>
  <c r="L16" i="19"/>
  <c r="L49" i="19"/>
  <c r="L48" i="19" s="1"/>
  <c r="L61" i="19"/>
  <c r="L82" i="19"/>
  <c r="L95" i="19"/>
  <c r="N61" i="19"/>
  <c r="N112" i="19"/>
  <c r="N111" i="19" s="1"/>
  <c r="N103" i="19" s="1"/>
  <c r="P29" i="19"/>
  <c r="J37" i="19"/>
  <c r="J42" i="19"/>
  <c r="J79" i="19"/>
  <c r="J82" i="19"/>
  <c r="N37" i="19"/>
  <c r="N36" i="19" s="1"/>
  <c r="N49" i="19"/>
  <c r="N48" i="19" s="1"/>
  <c r="L19" i="19"/>
  <c r="L32" i="19"/>
  <c r="L37" i="19"/>
  <c r="L36" i="19" s="1"/>
  <c r="L75" i="19"/>
  <c r="N32" i="19"/>
  <c r="J19" i="19"/>
  <c r="J61" i="19"/>
  <c r="J87" i="19"/>
  <c r="N16" i="19"/>
  <c r="N117" i="19"/>
  <c r="N116" i="19" s="1"/>
  <c r="N115" i="19" s="1"/>
  <c r="N114" i="19" s="1"/>
  <c r="P37" i="19"/>
  <c r="P36" i="19" s="1"/>
  <c r="P49" i="19"/>
  <c r="P48" i="19" s="1"/>
  <c r="J49" i="19"/>
  <c r="J48" i="19" s="1"/>
  <c r="J117" i="19"/>
  <c r="J116" i="19" s="1"/>
  <c r="J115" i="19" s="1"/>
  <c r="J114" i="19" s="1"/>
  <c r="L79" i="19"/>
  <c r="L117" i="19"/>
  <c r="L116" i="19" s="1"/>
  <c r="L115" i="19" s="1"/>
  <c r="L114" i="19" s="1"/>
  <c r="N82" i="19"/>
  <c r="P19" i="19"/>
  <c r="P32" i="19"/>
  <c r="N75" i="19"/>
  <c r="P12" i="19"/>
  <c r="P117" i="19"/>
  <c r="P116" i="19" s="1"/>
  <c r="P115" i="19" s="1"/>
  <c r="P114" i="19" s="1"/>
  <c r="P103" i="19"/>
  <c r="N19" i="19"/>
  <c r="L103" i="19"/>
  <c r="J95" i="19"/>
  <c r="J103" i="19"/>
  <c r="N56" i="19" l="1"/>
  <c r="N47" i="19" s="1"/>
  <c r="L56" i="19"/>
  <c r="L47" i="19" s="1"/>
  <c r="J56" i="19"/>
  <c r="J47" i="19" s="1"/>
  <c r="J36" i="19"/>
  <c r="J11" i="19"/>
  <c r="P11" i="19"/>
  <c r="P10" i="19" s="1"/>
  <c r="N11" i="19"/>
  <c r="N10" i="19" s="1"/>
  <c r="L11" i="19"/>
  <c r="L10" i="19" s="1"/>
  <c r="P47" i="19"/>
  <c r="N9" i="19" l="1"/>
  <c r="N136" i="19" s="1"/>
  <c r="L9" i="19"/>
  <c r="L136" i="19" s="1"/>
  <c r="P9" i="19"/>
  <c r="P136" i="19" s="1"/>
  <c r="J10" i="19"/>
  <c r="J9" i="19" l="1"/>
  <c r="J136" i="19" s="1"/>
  <c r="S135" i="19" l="1"/>
  <c r="R135" i="19"/>
  <c r="R124" i="19" l="1"/>
  <c r="R25" i="19" l="1"/>
  <c r="S25" i="19"/>
  <c r="R87" i="24"/>
  <c r="R84" i="24"/>
  <c r="P84" i="24"/>
  <c r="S87" i="24" l="1"/>
  <c r="S84" i="24" l="1"/>
  <c r="Q112" i="19" l="1"/>
  <c r="Q111" i="19" s="1"/>
  <c r="Q54" i="19"/>
  <c r="S124" i="19"/>
  <c r="S122" i="19"/>
  <c r="S121" i="19"/>
  <c r="S120" i="19"/>
  <c r="S119" i="19"/>
  <c r="S113" i="19"/>
  <c r="S110" i="19"/>
  <c r="S102" i="19"/>
  <c r="S100" i="19"/>
  <c r="S98" i="19"/>
  <c r="S97" i="19"/>
  <c r="S96" i="19"/>
  <c r="S92" i="19"/>
  <c r="S91" i="19"/>
  <c r="S89" i="19"/>
  <c r="S88" i="19"/>
  <c r="S86" i="19"/>
  <c r="S85" i="19"/>
  <c r="S84" i="19"/>
  <c r="S83" i="19"/>
  <c r="S81" i="19"/>
  <c r="S80" i="19"/>
  <c r="S78" i="19"/>
  <c r="S77" i="19"/>
  <c r="S76" i="19"/>
  <c r="S74" i="19"/>
  <c r="S73" i="19"/>
  <c r="S72" i="19"/>
  <c r="S71" i="19"/>
  <c r="S70" i="19"/>
  <c r="S69" i="19"/>
  <c r="S68" i="19"/>
  <c r="S66" i="19"/>
  <c r="S65" i="19"/>
  <c r="S64" i="19"/>
  <c r="S63" i="19"/>
  <c r="S62" i="19"/>
  <c r="S60" i="19"/>
  <c r="S53" i="19"/>
  <c r="S52" i="19"/>
  <c r="S51" i="19"/>
  <c r="S50" i="19"/>
  <c r="S46" i="19"/>
  <c r="S45" i="19"/>
  <c r="S44" i="19"/>
  <c r="S43" i="19"/>
  <c r="S41" i="19"/>
  <c r="S40" i="19"/>
  <c r="S39" i="19"/>
  <c r="S38" i="19"/>
  <c r="S35" i="19"/>
  <c r="S34" i="19"/>
  <c r="S33" i="19"/>
  <c r="S31" i="19"/>
  <c r="S30" i="19"/>
  <c r="S26" i="19"/>
  <c r="S24" i="19"/>
  <c r="S23" i="19"/>
  <c r="S22" i="19"/>
  <c r="S21" i="19"/>
  <c r="S20" i="19"/>
  <c r="S18" i="19"/>
  <c r="S17" i="19"/>
  <c r="S15" i="19"/>
  <c r="S14" i="19"/>
  <c r="S13" i="19"/>
  <c r="R122" i="19"/>
  <c r="R121" i="19"/>
  <c r="R120" i="19"/>
  <c r="R119" i="19"/>
  <c r="R113" i="19"/>
  <c r="R110" i="19"/>
  <c r="R109" i="19"/>
  <c r="R102" i="19"/>
  <c r="R98" i="19"/>
  <c r="R97" i="19"/>
  <c r="R96" i="19"/>
  <c r="R92" i="19"/>
  <c r="R91" i="19"/>
  <c r="R89" i="19"/>
  <c r="R88" i="19"/>
  <c r="R86" i="19"/>
  <c r="R85" i="19"/>
  <c r="R84" i="19"/>
  <c r="R83" i="19"/>
  <c r="R81" i="19"/>
  <c r="R80" i="19"/>
  <c r="R78" i="19"/>
  <c r="R77" i="19"/>
  <c r="R76" i="19"/>
  <c r="R74" i="19"/>
  <c r="R73" i="19"/>
  <c r="R72" i="19"/>
  <c r="R71" i="19"/>
  <c r="R70" i="19"/>
  <c r="R69" i="19"/>
  <c r="R68" i="19"/>
  <c r="R66" i="19"/>
  <c r="R65" i="19"/>
  <c r="R64" i="19"/>
  <c r="R63" i="19"/>
  <c r="R62" i="19"/>
  <c r="R60" i="19"/>
  <c r="R53" i="19"/>
  <c r="R52" i="19"/>
  <c r="R51" i="19"/>
  <c r="R50" i="19"/>
  <c r="R46" i="19"/>
  <c r="R45" i="19"/>
  <c r="R44" i="19"/>
  <c r="R43" i="19"/>
  <c r="R41" i="19"/>
  <c r="R40" i="19"/>
  <c r="R39" i="19"/>
  <c r="R38" i="19"/>
  <c r="R35" i="19"/>
  <c r="R34" i="19"/>
  <c r="R33" i="19"/>
  <c r="R31" i="19"/>
  <c r="R30" i="19"/>
  <c r="R26" i="19"/>
  <c r="R24" i="19"/>
  <c r="R23" i="19"/>
  <c r="R22" i="19"/>
  <c r="R21" i="19"/>
  <c r="R20" i="19"/>
  <c r="R18" i="19"/>
  <c r="R17" i="19"/>
  <c r="R15" i="19"/>
  <c r="R14" i="19"/>
  <c r="R13" i="19"/>
  <c r="K107" i="19"/>
  <c r="K105" i="19" s="1"/>
  <c r="K101" i="19"/>
  <c r="K54" i="19"/>
  <c r="I108" i="19"/>
  <c r="I101" i="19"/>
  <c r="I99" i="19"/>
  <c r="I54" i="19"/>
  <c r="K117" i="19" l="1"/>
  <c r="K116" i="19" s="1"/>
  <c r="K115" i="19" s="1"/>
  <c r="K114" i="19" s="1"/>
  <c r="R118" i="19"/>
  <c r="M117" i="19"/>
  <c r="S118" i="19"/>
  <c r="O117" i="19"/>
  <c r="M99" i="19"/>
  <c r="R99" i="19" s="1"/>
  <c r="R100" i="19"/>
  <c r="M54" i="19"/>
  <c r="R54" i="19" s="1"/>
  <c r="R55" i="19"/>
  <c r="O54" i="19"/>
  <c r="S54" i="19" s="1"/>
  <c r="S55" i="19"/>
  <c r="O107" i="19"/>
  <c r="S109" i="19"/>
  <c r="Q117" i="19"/>
  <c r="Q116" i="19" s="1"/>
  <c r="Q115" i="19" s="1"/>
  <c r="Q114" i="19" s="1"/>
  <c r="R58" i="19"/>
  <c r="S57" i="19"/>
  <c r="S58" i="19"/>
  <c r="O16" i="19"/>
  <c r="O29" i="19"/>
  <c r="K29" i="19"/>
  <c r="M12" i="19"/>
  <c r="M42" i="19"/>
  <c r="M49" i="19"/>
  <c r="O19" i="19"/>
  <c r="O32" i="19"/>
  <c r="Q42" i="19"/>
  <c r="Q12" i="19"/>
  <c r="Q37" i="19"/>
  <c r="Q49" i="19"/>
  <c r="Q48" i="19" s="1"/>
  <c r="K12" i="19"/>
  <c r="K42" i="19"/>
  <c r="M32" i="19"/>
  <c r="Q19" i="19"/>
  <c r="Q32" i="19"/>
  <c r="M37" i="19"/>
  <c r="K37" i="19"/>
  <c r="K49" i="19"/>
  <c r="K48" i="19" s="1"/>
  <c r="M19" i="19"/>
  <c r="K19" i="19"/>
  <c r="K32" i="19"/>
  <c r="M16" i="19"/>
  <c r="M29" i="19"/>
  <c r="O12" i="19"/>
  <c r="O37" i="19"/>
  <c r="O42" i="19"/>
  <c r="O49" i="19"/>
  <c r="Q16" i="19"/>
  <c r="Q29" i="19"/>
  <c r="M108" i="19"/>
  <c r="K59" i="19"/>
  <c r="K111" i="19"/>
  <c r="K103" i="19" s="1"/>
  <c r="K99" i="19"/>
  <c r="O112" i="19"/>
  <c r="Q108" i="19"/>
  <c r="Q106" i="19" s="1"/>
  <c r="Q104" i="19" s="1"/>
  <c r="Q107" i="19"/>
  <c r="O108" i="19"/>
  <c r="O59" i="19"/>
  <c r="K108" i="19"/>
  <c r="K106" i="19" s="1"/>
  <c r="K104" i="19" s="1"/>
  <c r="M101" i="19"/>
  <c r="R101" i="19" s="1"/>
  <c r="I12" i="19"/>
  <c r="M107" i="19"/>
  <c r="M59" i="19"/>
  <c r="O99" i="19"/>
  <c r="S99" i="19" s="1"/>
  <c r="O101" i="19"/>
  <c r="S101" i="19" s="1"/>
  <c r="K95" i="19"/>
  <c r="I59" i="19"/>
  <c r="M112" i="19"/>
  <c r="M61" i="19"/>
  <c r="M87" i="19"/>
  <c r="M90" i="19"/>
  <c r="I90" i="19"/>
  <c r="K87" i="19"/>
  <c r="K90" i="19"/>
  <c r="M75" i="19"/>
  <c r="M79" i="19"/>
  <c r="M82" i="19"/>
  <c r="O82" i="19"/>
  <c r="O90" i="19"/>
  <c r="O95" i="19"/>
  <c r="K75" i="19"/>
  <c r="O87" i="19"/>
  <c r="K79" i="19"/>
  <c r="K82" i="19"/>
  <c r="M95" i="19"/>
  <c r="O61" i="19"/>
  <c r="O75" i="19"/>
  <c r="O79" i="19"/>
  <c r="I117" i="19"/>
  <c r="I116" i="19" s="1"/>
  <c r="I42" i="19"/>
  <c r="I87" i="19"/>
  <c r="I49" i="19"/>
  <c r="I48" i="19" s="1"/>
  <c r="I105" i="19"/>
  <c r="I112" i="19"/>
  <c r="I111" i="19" s="1"/>
  <c r="I37" i="19"/>
  <c r="I36" i="19" s="1"/>
  <c r="I106" i="19"/>
  <c r="I104" i="19" s="1"/>
  <c r="I82" i="19"/>
  <c r="I32" i="19"/>
  <c r="I29" i="19"/>
  <c r="I19" i="19"/>
  <c r="M36" i="19" l="1"/>
  <c r="I56" i="19"/>
  <c r="I47" i="19" s="1"/>
  <c r="M56" i="19"/>
  <c r="K56" i="19"/>
  <c r="K47" i="19" s="1"/>
  <c r="O56" i="19"/>
  <c r="K11" i="19"/>
  <c r="K36" i="19"/>
  <c r="R16" i="19"/>
  <c r="R12" i="19"/>
  <c r="S16" i="19"/>
  <c r="S82" i="19"/>
  <c r="R61" i="19"/>
  <c r="Q105" i="19"/>
  <c r="Q103" i="19" s="1"/>
  <c r="S75" i="19"/>
  <c r="R59" i="19"/>
  <c r="M106" i="19"/>
  <c r="R108" i="19"/>
  <c r="O105" i="19"/>
  <c r="S105" i="19" s="1"/>
  <c r="S107" i="19"/>
  <c r="R131" i="19"/>
  <c r="S131" i="19"/>
  <c r="S79" i="19"/>
  <c r="S87" i="19"/>
  <c r="S90" i="19"/>
  <c r="R75" i="19"/>
  <c r="R67" i="19"/>
  <c r="O106" i="19"/>
  <c r="S108" i="19"/>
  <c r="O111" i="19"/>
  <c r="S112" i="19"/>
  <c r="O48" i="19"/>
  <c r="S48" i="19" s="1"/>
  <c r="S49" i="19"/>
  <c r="R29" i="19"/>
  <c r="R19" i="19"/>
  <c r="R42" i="19"/>
  <c r="S29" i="19"/>
  <c r="S117" i="19"/>
  <c r="O116" i="19"/>
  <c r="S32" i="19"/>
  <c r="S61" i="19"/>
  <c r="R82" i="19"/>
  <c r="R90" i="19"/>
  <c r="M111" i="19"/>
  <c r="R111" i="19" s="1"/>
  <c r="R112" i="19"/>
  <c r="S59" i="19"/>
  <c r="S37" i="19"/>
  <c r="R32" i="19"/>
  <c r="S19" i="19"/>
  <c r="M116" i="19"/>
  <c r="R117" i="19"/>
  <c r="S42" i="19"/>
  <c r="R95" i="19"/>
  <c r="S95" i="19"/>
  <c r="R79" i="19"/>
  <c r="S67" i="19"/>
  <c r="R87" i="19"/>
  <c r="M105" i="19"/>
  <c r="R105" i="19" s="1"/>
  <c r="R107" i="19"/>
  <c r="S12" i="19"/>
  <c r="R37" i="19"/>
  <c r="M48" i="19"/>
  <c r="R48" i="19" s="1"/>
  <c r="R49" i="19"/>
  <c r="Q47" i="19"/>
  <c r="O11" i="19"/>
  <c r="Q36" i="19"/>
  <c r="Q11" i="19"/>
  <c r="M11" i="19"/>
  <c r="O36" i="19"/>
  <c r="I115" i="19"/>
  <c r="I11" i="19"/>
  <c r="I10" i="19" s="1"/>
  <c r="I103" i="19"/>
  <c r="K10" i="19" l="1"/>
  <c r="M103" i="19"/>
  <c r="R103" i="19" s="1"/>
  <c r="S36" i="19"/>
  <c r="S11" i="19"/>
  <c r="O47" i="19"/>
  <c r="S56" i="19"/>
  <c r="M47" i="19"/>
  <c r="R56" i="19"/>
  <c r="M115" i="19"/>
  <c r="R116" i="19"/>
  <c r="O104" i="19"/>
  <c r="S104" i="19" s="1"/>
  <c r="S106" i="19"/>
  <c r="R11" i="19"/>
  <c r="R36" i="19"/>
  <c r="S116" i="19"/>
  <c r="O115" i="19"/>
  <c r="O103" i="19"/>
  <c r="S103" i="19" s="1"/>
  <c r="S111" i="19"/>
  <c r="R125" i="19"/>
  <c r="S125" i="19"/>
  <c r="M104" i="19"/>
  <c r="R104" i="19" s="1"/>
  <c r="R106" i="19"/>
  <c r="Q10" i="19"/>
  <c r="Q9" i="19" s="1"/>
  <c r="O10" i="19"/>
  <c r="M10" i="19"/>
  <c r="I114" i="19"/>
  <c r="I9" i="19" s="1"/>
  <c r="I136" i="19" s="1"/>
  <c r="S47" i="19" l="1"/>
  <c r="R47" i="19"/>
  <c r="K9" i="19"/>
  <c r="K136" i="19" s="1"/>
  <c r="R10" i="19"/>
  <c r="S115" i="19"/>
  <c r="O114" i="19"/>
  <c r="S114" i="19" s="1"/>
  <c r="S10" i="19"/>
  <c r="M114" i="19"/>
  <c r="R114" i="19" s="1"/>
  <c r="R115" i="19"/>
  <c r="Q136" i="19"/>
  <c r="M9" i="19" l="1"/>
  <c r="R9" i="19" s="1"/>
  <c r="O9" i="19"/>
  <c r="O136" i="19" s="1"/>
  <c r="M136" i="19" l="1"/>
  <c r="S9" i="19"/>
  <c r="S136" i="19"/>
  <c r="R136" i="19" l="1"/>
</calcChain>
</file>

<file path=xl/sharedStrings.xml><?xml version="1.0" encoding="utf-8"?>
<sst xmlns="http://schemas.openxmlformats.org/spreadsheetml/2006/main" count="6895" uniqueCount="511">
  <si>
    <t>AGENCIA NACIONAL DE HIDROCARBUROS</t>
  </si>
  <si>
    <t>RECURSOS ADIMINISTRADOS ( X )    ó     RECURSOS NACION: ()</t>
  </si>
  <si>
    <t>TOTAL PAGOS ACUMULADOS</t>
  </si>
  <si>
    <t>CTA</t>
  </si>
  <si>
    <t>SUBC</t>
  </si>
  <si>
    <t>OBJG</t>
  </si>
  <si>
    <t>OR</t>
  </si>
  <si>
    <t>R</t>
  </si>
  <si>
    <t>CONCEPTO</t>
  </si>
  <si>
    <t>PROG</t>
  </si>
  <si>
    <t>SUBP</t>
  </si>
  <si>
    <t>PROY</t>
  </si>
  <si>
    <t>SPRY</t>
  </si>
  <si>
    <t>E</t>
  </si>
  <si>
    <t>MES</t>
  </si>
  <si>
    <t>C</t>
  </si>
  <si>
    <t>A - FUNCIONAMIENTO</t>
  </si>
  <si>
    <t>GASTOS DE PERSONAL</t>
  </si>
  <si>
    <t>SERVICIOS PERSONALES INDIRECTOS</t>
  </si>
  <si>
    <t>20</t>
  </si>
  <si>
    <t>Honorarios</t>
  </si>
  <si>
    <t>GASTOS GENERALES</t>
  </si>
  <si>
    <t>ADQUISICION DE BIENES Y SERVICIOS</t>
  </si>
  <si>
    <t>GASTOS DE COMERCIALIZACION Y PRODUCCIÓN</t>
  </si>
  <si>
    <t>COMERCIAL</t>
  </si>
  <si>
    <t>OTROS GASTOS</t>
  </si>
  <si>
    <t>HONORARIOS</t>
  </si>
  <si>
    <t>C - INVERSION</t>
  </si>
  <si>
    <t xml:space="preserve">TOTAL </t>
  </si>
  <si>
    <t>APROPIACION VIGENTE</t>
  </si>
  <si>
    <t>CDP MES</t>
  </si>
  <si>
    <t>CDP ACUMULADOS</t>
  </si>
  <si>
    <t>COMPROMISOS MES</t>
  </si>
  <si>
    <t>COMPROMISOS ACUMULADOS</t>
  </si>
  <si>
    <t>OBLIGACIONES MES</t>
  </si>
  <si>
    <t>OBLIGACIONES ACUMULADAS</t>
  </si>
  <si>
    <t>PAGOS MES</t>
  </si>
  <si>
    <t>% EJE 
RP / APROP.VIG</t>
  </si>
  <si>
    <t>% EJECUCION 
OBLIG / APR.VIG</t>
  </si>
  <si>
    <t>SUBO</t>
  </si>
  <si>
    <t>SERVICIOS PERSONALES ASOCIADOS A LA NOMINA</t>
  </si>
  <si>
    <t>1</t>
  </si>
  <si>
    <t>Sueldos de Personal de Nómina</t>
  </si>
  <si>
    <t>Sueldos</t>
  </si>
  <si>
    <t>Sueldos de Vacaciones</t>
  </si>
  <si>
    <t>Incapacidades y Licencias</t>
  </si>
  <si>
    <t>Prima Técnica</t>
  </si>
  <si>
    <t>Prima Técnica Salarial</t>
  </si>
  <si>
    <t>Prima Técnica no Salarial</t>
  </si>
  <si>
    <t>Otros</t>
  </si>
  <si>
    <t>Bonificación por Servicios</t>
  </si>
  <si>
    <t>Bonificación Especial de Recreación</t>
  </si>
  <si>
    <t>Prima de Servicios</t>
  </si>
  <si>
    <t>Prima de Vacaciones</t>
  </si>
  <si>
    <t>Prima de Navidad</t>
  </si>
  <si>
    <t>Prima de Coordinación</t>
  </si>
  <si>
    <t>Bonificacion de direccion</t>
  </si>
  <si>
    <t>OTROS GASTOS PERSONALES (DISTRIBUCION</t>
  </si>
  <si>
    <t>Gastos de Personal</t>
  </si>
  <si>
    <t>Horas Extras, Días Festivos e Indemnización Por Vacaciones</t>
  </si>
  <si>
    <t>Horas Extras</t>
  </si>
  <si>
    <t>Indemnización por Vacaciones</t>
  </si>
  <si>
    <t>Remuneración Servicios Técnicos</t>
  </si>
  <si>
    <t>CONTRIBUCIONES INHERENTES A LA NÓMINA SECTOR PRIVADO Y PÚBLICO</t>
  </si>
  <si>
    <t>Administradas por el Sector Privado</t>
  </si>
  <si>
    <t>Cajas de Compensación Privadas</t>
  </si>
  <si>
    <t>Fondos Administradores de Pensiones</t>
  </si>
  <si>
    <t>Empresas Privadas Promotoras de Salud</t>
  </si>
  <si>
    <t>Administradoras Privadas de ARP</t>
  </si>
  <si>
    <t>Administradas por el Sector Público</t>
  </si>
  <si>
    <t>Fondo Nacional del Ahorro</t>
  </si>
  <si>
    <t>Fondos Administradores de Pensiones Publicos</t>
  </si>
  <si>
    <t>Aportes al ICBF</t>
  </si>
  <si>
    <t>Aportes al SENA</t>
  </si>
  <si>
    <t>Impuestos y Multas</t>
  </si>
  <si>
    <t>Impuestos y Contribuciones</t>
  </si>
  <si>
    <t>Impuesto de Vehículos</t>
  </si>
  <si>
    <t>Impuesto Predial</t>
  </si>
  <si>
    <t>Notariado</t>
  </si>
  <si>
    <t>Multas y Sanciones</t>
  </si>
  <si>
    <t xml:space="preserve">Multas  </t>
  </si>
  <si>
    <t>Adquisición de Bienes y Servicios</t>
  </si>
  <si>
    <t>Compra de Equipo</t>
  </si>
  <si>
    <t>Otras Compras de Equipos</t>
  </si>
  <si>
    <t>Enseres y Equipos de Oficina</t>
  </si>
  <si>
    <t>Mobiliario y Enseres</t>
  </si>
  <si>
    <t>Materiales y Suministros</t>
  </si>
  <si>
    <t>Combustibles y Lubricantes</t>
  </si>
  <si>
    <t>Papelería, Útiles de Escritorio y Oficina</t>
  </si>
  <si>
    <t>Productos de Aseo y Limpieza</t>
  </si>
  <si>
    <t>Productos de Cafetería y Restaurante</t>
  </si>
  <si>
    <t>Otros Materiales y Suministros</t>
  </si>
  <si>
    <t>Mantenimiento</t>
  </si>
  <si>
    <t>Comunicaciones y Transporte</t>
  </si>
  <si>
    <t>Correo</t>
  </si>
  <si>
    <t>Embalaje y Acarreo</t>
  </si>
  <si>
    <t>Transporte</t>
  </si>
  <si>
    <t>Impresos y Publicaciones</t>
  </si>
  <si>
    <t>Suscripciones</t>
  </si>
  <si>
    <t>Otros Gastos por Impresos y Publicaciones</t>
  </si>
  <si>
    <t>Servicios Públicos</t>
  </si>
  <si>
    <t>Acueducto, Alcantarillado y Aseo</t>
  </si>
  <si>
    <t>Energia</t>
  </si>
  <si>
    <t>Telefonía Movil Celular</t>
  </si>
  <si>
    <t>Teléfono, Fax y Otros</t>
  </si>
  <si>
    <t>Seguros</t>
  </si>
  <si>
    <t>Seguro de Infidelidad y Riesgos</t>
  </si>
  <si>
    <t>Otros Seguros</t>
  </si>
  <si>
    <t>Viáticos y Gastos de Viaje</t>
  </si>
  <si>
    <t>Viáticos y Gastos de Viaje al Interior</t>
  </si>
  <si>
    <t>Capacitación, Bienestar Social y Estímulos</t>
  </si>
  <si>
    <t>Elementos para Bienestar Social</t>
  </si>
  <si>
    <t>Servicios para Bienestar Social</t>
  </si>
  <si>
    <t>Servicios para Capacitación</t>
  </si>
  <si>
    <t>Otros Gastos por adquisición de Bienes</t>
  </si>
  <si>
    <t>Otros Gastos por adquisición de Servicios</t>
  </si>
  <si>
    <t>TRANSFERENCIAS CORRIENTES</t>
  </si>
  <si>
    <t xml:space="preserve">TRANSFERENCIAS AL SECTOR PÚBLICO </t>
  </si>
  <si>
    <t>ORDEN NACIONAL</t>
  </si>
  <si>
    <t/>
  </si>
  <si>
    <t>CUOTA DE AUDITAJE CONTRANAL</t>
  </si>
  <si>
    <t>EXCEDENTES</t>
  </si>
  <si>
    <t>OTRAS TRANSFERENCIAS</t>
  </si>
  <si>
    <t>SENTENCIAS Y CONCILIACIONES</t>
  </si>
  <si>
    <t>Servicios</t>
  </si>
  <si>
    <t>12</t>
  </si>
  <si>
    <t>MATERIALES Y SUMINISTROS</t>
  </si>
  <si>
    <t>COMBUSTIBLE Y LUBRICANTES</t>
  </si>
  <si>
    <t>PAPELERIA, UTILES DE ESCRITORIO Y OFICINA</t>
  </si>
  <si>
    <t>PRODUCTOS DE ASEO Y LIMPIEZA</t>
  </si>
  <si>
    <t>PRODUCTOS DE CAFETERIA Y RESTAURANTE</t>
  </si>
  <si>
    <t>MANTENIMIENTO</t>
  </si>
  <si>
    <t>MANTENIMIENTO DE BIENES INMUEBLES</t>
  </si>
  <si>
    <t>MANTENIMIENTO DE BIENES MUEBLES, EQUIPOS Y ENSERES</t>
  </si>
  <si>
    <t>MANTENIMIENTO EQUIPO DE NAVEGACION Y TRANSPORTE</t>
  </si>
  <si>
    <t>SERVICIO DE ASEO</t>
  </si>
  <si>
    <t>SERVICIO DE CAFETERIA Y RESTAURANTE</t>
  </si>
  <si>
    <t>SERVICIO DE SEGURIDAD Y VIGILANCIA</t>
  </si>
  <si>
    <t>CORREO</t>
  </si>
  <si>
    <t>OTROS GASTOS POR IMPRESOS Y PUBLICACIONES</t>
  </si>
  <si>
    <t>VIATICOS Y GASTOS DE VIAJE AL INTERIOR</t>
  </si>
  <si>
    <t>A</t>
  </si>
  <si>
    <t>OTROS GASTOS POR ADQUISICION DE SERVICIOS</t>
  </si>
  <si>
    <t>SERVICIOS</t>
  </si>
  <si>
    <t>25</t>
  </si>
  <si>
    <t>OTRAS COMPRAS DE EQUIPOS</t>
  </si>
  <si>
    <t>OTROS SEGUROS</t>
  </si>
  <si>
    <t>VIÁTICOS Y GASTOS DE VIAJE</t>
  </si>
  <si>
    <t>A-1-0-1-1-1</t>
  </si>
  <si>
    <t>A-1-0-1-1-2</t>
  </si>
  <si>
    <t>A-1-0-1-1-4</t>
  </si>
  <si>
    <t>A-1-0-1-4-1</t>
  </si>
  <si>
    <t>A-1-0-1-4-2</t>
  </si>
  <si>
    <t>A-1-0-1-5-2</t>
  </si>
  <si>
    <t>A-1-0-1-5-5</t>
  </si>
  <si>
    <t>A-1-0-1-5-14</t>
  </si>
  <si>
    <t>A-1-0-1-5-15</t>
  </si>
  <si>
    <t>A-1-0-1-5-16</t>
  </si>
  <si>
    <t>A-1-0-1-5-92</t>
  </si>
  <si>
    <t>A-1-0-1-9-1</t>
  </si>
  <si>
    <t>A-1-0-1-9-3</t>
  </si>
  <si>
    <t>A-1-0-2-12</t>
  </si>
  <si>
    <t>A-1-0-2-14</t>
  </si>
  <si>
    <t>A-1-0-5-1-1</t>
  </si>
  <si>
    <t>A-1-0-5-1-3</t>
  </si>
  <si>
    <t>A-1-0-5-1-4</t>
  </si>
  <si>
    <t>A-1-0-5-1-5</t>
  </si>
  <si>
    <t>A-1-0-5-2-2</t>
  </si>
  <si>
    <t>A-1-0-5-2-3</t>
  </si>
  <si>
    <t>A-1-0-5-6</t>
  </si>
  <si>
    <t>A-1-0-5-7</t>
  </si>
  <si>
    <t>A-2-0-3-50-2</t>
  </si>
  <si>
    <t>A-2-0-3-50-3</t>
  </si>
  <si>
    <t>A-2-0-3-50-8</t>
  </si>
  <si>
    <t>A-2-0-3-50-90</t>
  </si>
  <si>
    <t>A-2-0-3-51-1</t>
  </si>
  <si>
    <t>A-2-0-4-1-25</t>
  </si>
  <si>
    <t>A-2-0-4-11-2</t>
  </si>
  <si>
    <t>A-2-0-4-2-2</t>
  </si>
  <si>
    <t>A-2-0-4-21-1</t>
  </si>
  <si>
    <t>A-2-0-4-21-4</t>
  </si>
  <si>
    <t>A-2-0-4-21-5</t>
  </si>
  <si>
    <t>A-2-0-4-4-1</t>
  </si>
  <si>
    <t>A-2-0-4-4-15</t>
  </si>
  <si>
    <t>A-2-0-4-4-17</t>
  </si>
  <si>
    <t>A-2-0-4-4-18</t>
  </si>
  <si>
    <t>A-2-0-4-4-23</t>
  </si>
  <si>
    <t>A-2-0-4-40</t>
  </si>
  <si>
    <t>A-2-0-4-41-13</t>
  </si>
  <si>
    <t>A-2-0-4-5-1</t>
  </si>
  <si>
    <t>A-2-0-4-5-2</t>
  </si>
  <si>
    <t>A-2-0-4-5-6</t>
  </si>
  <si>
    <t>A-2-0-4-5-8</t>
  </si>
  <si>
    <t>A-2-0-4-5-9</t>
  </si>
  <si>
    <t>A-2-0-4-5-10</t>
  </si>
  <si>
    <t>A-2-0-4-5-12</t>
  </si>
  <si>
    <t>A-2-0-4-6-2</t>
  </si>
  <si>
    <t>A-2-0-4-6-3</t>
  </si>
  <si>
    <t>A-2-0-4-6-7</t>
  </si>
  <si>
    <t>A-2-0-4-7-5</t>
  </si>
  <si>
    <t>A-2-0-4-7-6</t>
  </si>
  <si>
    <t>A-2-0-4-8-1</t>
  </si>
  <si>
    <t>A-2-0-4-8-2</t>
  </si>
  <si>
    <t>A-2-0-4-8-5</t>
  </si>
  <si>
    <t>A-2-0-4-8-6</t>
  </si>
  <si>
    <t>A-2-0-4-9-5</t>
  </si>
  <si>
    <t>A-2-0-4-9-13</t>
  </si>
  <si>
    <t>A-3-2-1-1</t>
  </si>
  <si>
    <t>A-3-6-1-1</t>
  </si>
  <si>
    <t>A-5-1-2-1-0-6</t>
  </si>
  <si>
    <t>A-5-1-2-1-0-7</t>
  </si>
  <si>
    <t>A-5-1-2-1-0-8</t>
  </si>
  <si>
    <t>A-5-1-2-1-0-9</t>
  </si>
  <si>
    <t>A-5-1-2-1-0-11</t>
  </si>
  <si>
    <t>A-5-1-2-1-0-12</t>
  </si>
  <si>
    <t>A-5-1-2-1-0-14</t>
  </si>
  <si>
    <t>A-5-1-2-1-0-15</t>
  </si>
  <si>
    <t>A-5-1-2-1-0-24</t>
  </si>
  <si>
    <t>DESARROLLO DE CIENCIA Y TECNOLOGÍA PARA EL SECTOR DE HIDROCARBUROS</t>
  </si>
  <si>
    <t>4</t>
  </si>
  <si>
    <t>PRIMA TECNICA</t>
  </si>
  <si>
    <t>2</t>
  </si>
  <si>
    <t>PRIMA TECNICA NO SALARIAL</t>
  </si>
  <si>
    <t>5</t>
  </si>
  <si>
    <t>OTROS</t>
  </si>
  <si>
    <t>92</t>
  </si>
  <si>
    <t>BONIFICACION ESPECIAL DE RECREACION</t>
  </si>
  <si>
    <t>BONIFICACION DE DIRECCION</t>
  </si>
  <si>
    <t>9</t>
  </si>
  <si>
    <t>HORAS EXTRAS, DIAS FESTIVOS E INDEMNIZACION POR VACACIONES</t>
  </si>
  <si>
    <t>3</t>
  </si>
  <si>
    <t>HORAS EXTRAS</t>
  </si>
  <si>
    <t>INDEMNIZACION POR VACACIONES</t>
  </si>
  <si>
    <t>14</t>
  </si>
  <si>
    <t>REMUNERACION SERVICIOS TECNICOS</t>
  </si>
  <si>
    <t>CONTRIBUCIONES INHERENTES A LA NOMINA SECTOR PRIVADO Y PUBLICO</t>
  </si>
  <si>
    <t>6</t>
  </si>
  <si>
    <t>7</t>
  </si>
  <si>
    <t>FONDOS ADMINISTRADORES DE PENSIONES PUBLICOS</t>
  </si>
  <si>
    <t>APORTES AL ICBF</t>
  </si>
  <si>
    <t>APORTES AL SENA</t>
  </si>
  <si>
    <t>IMPUESTOS Y MULTAS</t>
  </si>
  <si>
    <t>50</t>
  </si>
  <si>
    <t>8</t>
  </si>
  <si>
    <t>90</t>
  </si>
  <si>
    <t>51</t>
  </si>
  <si>
    <t>IMPUESTO DE VEHICULO</t>
  </si>
  <si>
    <t>NOTARIADO</t>
  </si>
  <si>
    <t>OTROS IMPUESTOS</t>
  </si>
  <si>
    <t>MOBILIARIO Y ENSERES</t>
  </si>
  <si>
    <t>ELEMENTOS PARA BIENESTAR SOCIAL</t>
  </si>
  <si>
    <t>SERVICIOS DE BIENESTAR SOCIAL</t>
  </si>
  <si>
    <t>SERVICIOS DE CAPACITACION</t>
  </si>
  <si>
    <t>OTROS MATERIALES Y SUMINISTROS</t>
  </si>
  <si>
    <t>MANTENIMIENTO DE OTROS BIENES</t>
  </si>
  <si>
    <t>EMBALAJE Y ACARREO</t>
  </si>
  <si>
    <t>TRANSPORTE</t>
  </si>
  <si>
    <t>SUSCRIPCIONES</t>
  </si>
  <si>
    <t>ACUEDUCTO ALCANTARILLADO Y ASEO</t>
  </si>
  <si>
    <t>ENERGIA</t>
  </si>
  <si>
    <t>TELEFONIA MOVIL CELULAR</t>
  </si>
  <si>
    <t>TELEFONO,FAX Y OTROS</t>
  </si>
  <si>
    <t>SEGURO DE INFIDILIDAD Y RIESGOS FINANCIEROS</t>
  </si>
  <si>
    <t>OTROS GASTOS  ADQUISICION BIENES</t>
  </si>
  <si>
    <t>COMUINICACIONES Y TRANSPORTE</t>
  </si>
  <si>
    <t>SUELDOS DE PERSONAL DE NOMINA</t>
  </si>
  <si>
    <t>SUELDOS</t>
  </si>
  <si>
    <t>SUELDOS DE VACACIONES</t>
  </si>
  <si>
    <t>PRIMA TECNICA SALARIAL</t>
  </si>
  <si>
    <t>BONIFICACION POR SERVICIOS PRESTADOS</t>
  </si>
  <si>
    <t>15</t>
  </si>
  <si>
    <t>PRIMA DE VACACIONES</t>
  </si>
  <si>
    <t>PRIMA DE NAVIDAD</t>
  </si>
  <si>
    <t>16</t>
  </si>
  <si>
    <t>CAJAS DE COMPENSACION PRIVADAS</t>
  </si>
  <si>
    <t>FONDOS ADMINISTRADORES DE PENSIONES PRIVADOS</t>
  </si>
  <si>
    <t>EMPRESAS PRIVADAS PROMOTORAS DE SALUD</t>
  </si>
  <si>
    <t>ADMINISTRADORAS PRIVADAS DE APORTES PARA ACCIDENTES DE TRABAJO Y ENFERMEDADES PROFESIONALES</t>
  </si>
  <si>
    <t>FONDO NACIONAL DEL AHORRO</t>
  </si>
  <si>
    <t>SERVICIOS PÚBLICOS</t>
  </si>
  <si>
    <t>ARRENDAMIENTO</t>
  </si>
  <si>
    <t>A-2-0-4-40-15</t>
  </si>
  <si>
    <t>C-310-506-1</t>
  </si>
  <si>
    <t>C-410-506-5</t>
  </si>
  <si>
    <t>A-1-0-2-100</t>
  </si>
  <si>
    <t>Otros Servicios Personales Indirectos</t>
  </si>
  <si>
    <t>A-5-1-2-1-0-21</t>
  </si>
  <si>
    <t>A-5-1-2-1-0-27</t>
  </si>
  <si>
    <t>Administradoras privadas de aportes para accidentes de trabajo y enfermedades profesionales</t>
  </si>
  <si>
    <t>C-213-506-2</t>
  </si>
  <si>
    <t>GESTION DE TECNOLOGIAS DE INFORMACION Y COMUNICACIONES</t>
  </si>
  <si>
    <t>A-2-0-4-11-1</t>
  </si>
  <si>
    <t>Viáticos y Gastos de Viaje al Exterior</t>
  </si>
  <si>
    <t>Año Fiscal:</t>
  </si>
  <si>
    <t>Vigencia:</t>
  </si>
  <si>
    <t>Actual</t>
  </si>
  <si>
    <t>Periodo:</t>
  </si>
  <si>
    <t>UEJ</t>
  </si>
  <si>
    <t>NOMBRE UEJ</t>
  </si>
  <si>
    <t>RUBRO</t>
  </si>
  <si>
    <t>TIPO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</si>
  <si>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</si>
  <si>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</si>
  <si>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</si>
  <si>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</si>
  <si>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</si>
  <si>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</si>
  <si>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</si>
  <si>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</si>
  <si>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</si>
  <si>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</si>
  <si>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</si>
  <si>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</si>
  <si>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</si>
  <si>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</si>
  <si>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</si>
  <si>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</si>
  <si>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</si>
  <si>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</si>
  <si>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</si>
  <si>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</si>
  <si>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</si>
  <si>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21-11-00</t>
  </si>
  <si>
    <t>AGENCIA NACIONAL DE HIDROCARBUROS - ANH</t>
  </si>
  <si>
    <t>A-1-0-1-1</t>
  </si>
  <si>
    <t>0</t>
  </si>
  <si>
    <t>Propios</t>
  </si>
  <si>
    <t>CSF</t>
  </si>
  <si>
    <t>INCAPACIDADES Y LICENCIA DE MATERNIDAD</t>
  </si>
  <si>
    <t>A-1-0-1-4</t>
  </si>
  <si>
    <t>A-1-0-1-5</t>
  </si>
  <si>
    <t>PRIMA DE SERVICIO</t>
  </si>
  <si>
    <t>A-1-0-1-9</t>
  </si>
  <si>
    <t>A-1-0-2</t>
  </si>
  <si>
    <t>11</t>
  </si>
  <si>
    <t>100</t>
  </si>
  <si>
    <t>OTROS SERVICIOS PERSONALES INDIRECTOS</t>
  </si>
  <si>
    <t>A-1-0-5</t>
  </si>
  <si>
    <t>A-2-0-3</t>
  </si>
  <si>
    <t>IMPUESTO PREDIAL</t>
  </si>
  <si>
    <t>MULTAS</t>
  </si>
  <si>
    <t>A-2-0-4</t>
  </si>
  <si>
    <t>17</t>
  </si>
  <si>
    <t>18</t>
  </si>
  <si>
    <t>23</t>
  </si>
  <si>
    <t>10</t>
  </si>
  <si>
    <t>13</t>
  </si>
  <si>
    <t>VIATICOS Y GASTOS DE VIAJE AL EXTERIOR</t>
  </si>
  <si>
    <t>21</t>
  </si>
  <si>
    <t>40</t>
  </si>
  <si>
    <t>41</t>
  </si>
  <si>
    <t>EXCEDENTES FINANCIEROS -TRANSFERIR A LA NACION</t>
  </si>
  <si>
    <t>A-5-1-2-1</t>
  </si>
  <si>
    <t>VIGILANCIA Y SEGURIDAD</t>
  </si>
  <si>
    <t>SEGUROS GENERALES</t>
  </si>
  <si>
    <t>24</t>
  </si>
  <si>
    <t>506</t>
  </si>
  <si>
    <t>213</t>
  </si>
  <si>
    <t>C-213-506-2-0-1</t>
  </si>
  <si>
    <t>INFRAESTRUCTURA TECNOLOGICA Y SEGURIDAD INFORMATICA</t>
  </si>
  <si>
    <t>C-213-506-2-0-2</t>
  </si>
  <si>
    <t>SISTEMAS DE INFORMACION INTEGRADOS</t>
  </si>
  <si>
    <t>GOBIERNO EN LINEA, ARQUITECTURA EMPRESARIAL Y ASESORIAS INFORMATICAS</t>
  </si>
  <si>
    <t>C-213-506-2-0-4</t>
  </si>
  <si>
    <t>GMF</t>
  </si>
  <si>
    <t>310</t>
  </si>
  <si>
    <t>C-310-506-1-0-5</t>
  </si>
  <si>
    <t>CONOCIMIENTO DEL ENTORNO E INTELIGENCIA DE MERCADOS</t>
  </si>
  <si>
    <t>C-310-506-1-0-6</t>
  </si>
  <si>
    <t>COMUNICACIONES, MERCADEO, EVENTOS ESTRATÉGICOS Y PARTICIPACIÓN CIUDADANA</t>
  </si>
  <si>
    <t>C-310-506-1-0-9</t>
  </si>
  <si>
    <t>GMF 41000</t>
  </si>
  <si>
    <t>410</t>
  </si>
  <si>
    <t>C-410-506-5-0-9</t>
  </si>
  <si>
    <t>Reservas</t>
  </si>
  <si>
    <t>A-1-0-1-5-47</t>
  </si>
  <si>
    <t>47</t>
  </si>
  <si>
    <t>PRIMA DE COORDINACION</t>
  </si>
  <si>
    <t>Cuentas x Pagar</t>
  </si>
  <si>
    <t>A-1-0-1-10</t>
  </si>
  <si>
    <t>OTROS GASTOS PERSONALES - PREVIO CONCEPTO DGPPN</t>
  </si>
  <si>
    <t>29</t>
  </si>
  <si>
    <t>A-5-1-2-1-0-29</t>
  </si>
  <si>
    <t>ACUMULADO</t>
  </si>
  <si>
    <t>DIVULGACION Y PROMOCION DE LOS RECURSOS HIDROCARBURIFEROS COLOMBIANOS - PREVIO CONCEPTO DNP</t>
  </si>
  <si>
    <t>DESARROLLO DE LA EVALUACION DEL POTENCIAL DE HIDROCARBUROS DEL PAIS - PREVIO CONCEPTO DNP</t>
  </si>
  <si>
    <t>FORTALECIMIENTO DE LA GESTIÓN ARTICULADA PARA LA SOSTENIBILIDAD DEL SECTOR DE HIDROCARBUROS</t>
  </si>
  <si>
    <t>A-3-6-1-1-1</t>
  </si>
  <si>
    <t>CONCILIACIONES</t>
  </si>
  <si>
    <t>A-3-6-1-1-2</t>
  </si>
  <si>
    <t>SENTENCIAS</t>
  </si>
  <si>
    <t>ADQUISICION DE INFORMACION</t>
  </si>
  <si>
    <t>INTEGRACION LA INFORMACION TECNICA</t>
  </si>
  <si>
    <t>GMF 4*1000</t>
  </si>
  <si>
    <t>C-410-506-7-0-1</t>
  </si>
  <si>
    <t>MECANISMOS DE ARTICULACION</t>
  </si>
  <si>
    <t>CONOCIMIENTO AMBIENTAL Y SOCIAL</t>
  </si>
  <si>
    <t>C-410-506-7-0-9</t>
  </si>
  <si>
    <t>C-410-506-6-21</t>
  </si>
  <si>
    <t>C-410-506-7-20</t>
  </si>
  <si>
    <t>A-3-6-1-1-3</t>
  </si>
  <si>
    <t>LAUDOS ARBITRALES</t>
  </si>
  <si>
    <t>27</t>
  </si>
  <si>
    <t>VALOR MAXIMO A CONSTITUIR</t>
  </si>
  <si>
    <t>VALOR CONSTITUIDO</t>
  </si>
  <si>
    <t>A-3-2-1-17</t>
  </si>
  <si>
    <t>2106</t>
  </si>
  <si>
    <t>1900</t>
  </si>
  <si>
    <t>DESARROLLO DE LA EVALUACIÓN DEL POTENCIAL DE HIDROCARBUROS DEL PAÍS</t>
  </si>
  <si>
    <t>A-5-1-2-1-0-16</t>
  </si>
  <si>
    <t>PORMOCIÓN Y DIVULGACIÓN</t>
  </si>
  <si>
    <t>ADQUISICIÓN DE INFORMACIÓN</t>
  </si>
  <si>
    <t>INTEGRACIÓN LA INFORMACIÓN TÉCNICA</t>
  </si>
  <si>
    <t>MEJORAMIENTO DE INFORMACIÓN TÉCNICA</t>
  </si>
  <si>
    <t>Mantenimiento de bienes inmuebles</t>
  </si>
  <si>
    <t>Mantenimiento de bienes muebles, equipos y enseres</t>
  </si>
  <si>
    <t>Mantenimiento equipo de navegacion y transporte</t>
  </si>
  <si>
    <t>Servicio de aseo</t>
  </si>
  <si>
    <t>Servicio de cafeteria y restaurante</t>
  </si>
  <si>
    <t>Servicio de seguridad y vigilancia</t>
  </si>
  <si>
    <t>Mantenimiento de otros bienes</t>
  </si>
  <si>
    <t>Promoción y divulgación</t>
  </si>
  <si>
    <t>Viáticos y gastos de viaje</t>
  </si>
  <si>
    <t>Enero-Enero</t>
  </si>
  <si>
    <t>C-410-506-6-0-1-21</t>
  </si>
  <si>
    <t>C-410-506-6-0-2-21</t>
  </si>
  <si>
    <t>C-410-506-6-0-9-21</t>
  </si>
  <si>
    <t>Febrero</t>
  </si>
  <si>
    <t>Otros Impuestos</t>
  </si>
  <si>
    <t>INTERSUBSECTORIAL MINAS Y ENERGÍA</t>
  </si>
  <si>
    <t>2103</t>
  </si>
  <si>
    <t>C-2103-1900-2-20</t>
  </si>
  <si>
    <t>ADECUACIÓN DEL MODELO DE PROMOCIÓN DE LOS RECURSOS HIDROCARBURIFEROS FRENTE A LOS FACTORES EXTERNOS</t>
  </si>
  <si>
    <t>C-2106-1900-1-20</t>
  </si>
  <si>
    <t>C-2106-1900-1-21</t>
  </si>
  <si>
    <t>C-2199-1900-1-20</t>
  </si>
  <si>
    <t>2199</t>
  </si>
  <si>
    <t>GESTION SOCIO AMBIENTAL</t>
  </si>
  <si>
    <t>PROCESOS DE COMUNICACIÓN Y PARTICIPACION</t>
  </si>
  <si>
    <t>TOTAL</t>
  </si>
  <si>
    <t>A-1-0-5-1</t>
  </si>
  <si>
    <t>A-1-0-5-2</t>
  </si>
  <si>
    <t>A-2</t>
  </si>
  <si>
    <t>A-2-0-3-50</t>
  </si>
  <si>
    <t>A-2-0-3-51</t>
  </si>
  <si>
    <t>A-2-0-4-1</t>
  </si>
  <si>
    <t>A-2-0-4-2</t>
  </si>
  <si>
    <t>A-2-0-4-4</t>
  </si>
  <si>
    <t>A-2-0-4-5</t>
  </si>
  <si>
    <t>A-2-0-4-6</t>
  </si>
  <si>
    <t>A-2-0-4-7</t>
  </si>
  <si>
    <t>A-2-0-4-8</t>
  </si>
  <si>
    <t>A-2-0-4-9</t>
  </si>
  <si>
    <t>A-2-0-4-11</t>
  </si>
  <si>
    <t>A-2-0-4-21</t>
  </si>
  <si>
    <t>A-2-0-4-41</t>
  </si>
  <si>
    <t>A-3</t>
  </si>
  <si>
    <t>A-3-2</t>
  </si>
  <si>
    <t>A-3-2-1</t>
  </si>
  <si>
    <t>A-3-6</t>
  </si>
  <si>
    <t>A-5-1</t>
  </si>
  <si>
    <t>A-3-6-1</t>
  </si>
  <si>
    <t>A-5</t>
  </si>
  <si>
    <t>A-5-1-2</t>
  </si>
  <si>
    <t>C-2103-1900</t>
  </si>
  <si>
    <t>C-2106-1900-1-</t>
  </si>
  <si>
    <t>C-2106-1900-1</t>
  </si>
  <si>
    <t>A-1</t>
  </si>
  <si>
    <t>A-1-0-1</t>
  </si>
  <si>
    <t>C-2103-1900-2-0-1</t>
  </si>
  <si>
    <t>C-2103-1900-2-0-2</t>
  </si>
  <si>
    <t>C-2103-1900-2-0-3</t>
  </si>
  <si>
    <t>C-2103-1900-2-0-4</t>
  </si>
  <si>
    <t>GESTION DE LA INFORMACIÓN EN EL SECTOR MINERO ENERGETICO</t>
  </si>
  <si>
    <t>MANTENIMIENTO DE SOFTWARE</t>
  </si>
  <si>
    <t>CONOCIMIENTO CIENTIFICO Y TENCOLOGICO</t>
  </si>
  <si>
    <t>EVENTOS DE FORMACION Y CAPACITACION</t>
  </si>
  <si>
    <t>SEGMENTAR EL MERCADO</t>
  </si>
  <si>
    <t>DIVULGACION Y PROMOCION POETENCIAL HIDROCARBUROS</t>
  </si>
  <si>
    <t>FLEXIBILIZAR PROCESO DE ADJUDICACION</t>
  </si>
  <si>
    <t>SISTEMA DE INFORMACION INTEGRADOS</t>
  </si>
  <si>
    <t>A-2-0-4-5-13</t>
  </si>
  <si>
    <t>C-2103-1900-1-0-1</t>
  </si>
  <si>
    <t>C-2103-1900-1-0-2</t>
  </si>
  <si>
    <t>C-2103-1900-1-0-9</t>
  </si>
  <si>
    <t>C-2103-1900-3-0-1</t>
  </si>
  <si>
    <t>C-2103-1900-3-0-2</t>
  </si>
  <si>
    <t>C-2103-1900-3-0-3</t>
  </si>
  <si>
    <t>C-2103-1900-3-0-9</t>
  </si>
  <si>
    <t>C-2199-1900-1-0-1</t>
  </si>
  <si>
    <t>C-2199-1900-1-0-2</t>
  </si>
  <si>
    <t>C-2199-1900-1-0-3</t>
  </si>
  <si>
    <t>C-2199-1900-1-0-9</t>
  </si>
  <si>
    <t>C-2103-1900-2-0-9</t>
  </si>
  <si>
    <t>C-2106-1900-1-0-1</t>
  </si>
  <si>
    <t>C-2106-1900-1-0-2</t>
  </si>
  <si>
    <t>C-2106-1900-1-0-3</t>
  </si>
  <si>
    <t>C-2106-1900-1-0-9</t>
  </si>
  <si>
    <t>C-2103-1900-1</t>
  </si>
  <si>
    <t>C-2103-1900-2</t>
  </si>
  <si>
    <t>C-2103-1900-3</t>
  </si>
  <si>
    <t>C-2199-1900-1</t>
  </si>
  <si>
    <t>A-2-0-4-14</t>
  </si>
  <si>
    <t>GASTOS JUDICIALES</t>
  </si>
  <si>
    <t>Gastos Judiciales</t>
  </si>
  <si>
    <t xml:space="preserve">C-2103-1900-1  </t>
  </si>
  <si>
    <t xml:space="preserve">C-2103-1900-2-21  </t>
  </si>
  <si>
    <t xml:space="preserve">C-2103-1900-3 </t>
  </si>
  <si>
    <t>Enero</t>
  </si>
  <si>
    <t xml:space="preserve">ENERO </t>
  </si>
  <si>
    <t>EJECUCION PRESUPUESTAL DE GASTOS VIGENCIA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</si>
</sst>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8" formatCode="00"/>
    <numFmt numFmtId="169" formatCode="000"/>
    <numFmt numFmtId="171" formatCode="d/mm/yyyy;@"/>
    <numFmt numFmtId="174" formatCode="_-* #,##0_-;\-* #,##0_-;_-* &quot;-&quot;??_-;_-@_-"/>
    <numFmt numFmtId="176" formatCode="[$-1240A]&quot;$&quot;\ #,##0.00;\(&quot;$&quot;\ #,##0.00\)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Calibri"/>
      <family val="2"/>
      <scheme val="minor"/>
    </font>
    <font>
      <b/>
      <sz val="5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11"/>
      <name val="Calibri"/>
      <family val="2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</cellStyleXfs>
  <cellXfs count="197">
    <xf numFmtId="0" fontId="0" fillId="0" borderId="0" xfId="0"/>
    <xf numFmtId="0" fontId="5" fillId="0" borderId="17" xfId="2" applyNumberFormat="1" applyFont="1" applyFill="1" applyBorder="1" applyAlignment="1">
      <alignment horizontal="center" vertical="center"/>
    </xf>
    <xf numFmtId="0" fontId="5" fillId="0" borderId="18" xfId="2" applyNumberFormat="1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168" fontId="5" fillId="0" borderId="17" xfId="2" applyNumberFormat="1" applyFont="1" applyFill="1" applyBorder="1" applyAlignment="1">
      <alignment horizontal="center" vertical="center"/>
    </xf>
    <xf numFmtId="168" fontId="4" fillId="0" borderId="17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3" fillId="0" borderId="13" xfId="2" applyNumberFormat="1" applyFont="1" applyFill="1" applyBorder="1" applyAlignment="1">
      <alignment horizontal="center" vertical="center"/>
    </xf>
    <xf numFmtId="49" fontId="3" fillId="0" borderId="14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wrapText="1"/>
    </xf>
    <xf numFmtId="171" fontId="3" fillId="0" borderId="0" xfId="2" applyNumberFormat="1" applyFont="1" applyFill="1" applyBorder="1" applyAlignment="1">
      <alignment horizontal="right"/>
    </xf>
    <xf numFmtId="0" fontId="5" fillId="0" borderId="17" xfId="2" applyFont="1" applyFill="1" applyBorder="1" applyAlignment="1">
      <alignment vertical="center" wrapText="1"/>
    </xf>
    <xf numFmtId="49" fontId="4" fillId="0" borderId="17" xfId="2" applyNumberFormat="1" applyFont="1" applyFill="1" applyBorder="1" applyAlignment="1">
      <alignment horizontal="left" vertical="center" wrapText="1"/>
    </xf>
    <xf numFmtId="49" fontId="5" fillId="0" borderId="17" xfId="2" applyNumberFormat="1" applyFont="1" applyFill="1" applyBorder="1" applyAlignment="1">
      <alignment horizontal="left" vertical="center" wrapText="1"/>
    </xf>
    <xf numFmtId="49" fontId="7" fillId="0" borderId="12" xfId="2" applyNumberFormat="1" applyFont="1" applyFill="1" applyBorder="1" applyAlignment="1">
      <alignment horizontal="center" vertical="center"/>
    </xf>
    <xf numFmtId="1" fontId="7" fillId="0" borderId="2" xfId="2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center" vertical="center"/>
    </xf>
    <xf numFmtId="0" fontId="1" fillId="0" borderId="0" xfId="2" applyFont="1" applyFill="1" applyBorder="1"/>
    <xf numFmtId="0" fontId="1" fillId="0" borderId="0" xfId="2" applyFont="1" applyFill="1"/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3" fillId="0" borderId="7" xfId="2" applyNumberFormat="1" applyFont="1" applyFill="1" applyBorder="1"/>
    <xf numFmtId="169" fontId="3" fillId="0" borderId="7" xfId="2" applyNumberFormat="1" applyFont="1" applyFill="1" applyBorder="1"/>
    <xf numFmtId="0" fontId="1" fillId="0" borderId="7" xfId="2" applyFont="1" applyFill="1" applyBorder="1"/>
    <xf numFmtId="169" fontId="3" fillId="0" borderId="7" xfId="2" applyNumberFormat="1" applyFont="1" applyFill="1" applyBorder="1" applyAlignment="1">
      <alignment horizontal="right"/>
    </xf>
    <xf numFmtId="171" fontId="3" fillId="0" borderId="7" xfId="2" applyNumberFormat="1" applyFont="1" applyFill="1" applyBorder="1" applyAlignment="1"/>
    <xf numFmtId="169" fontId="3" fillId="0" borderId="7" xfId="2" applyNumberFormat="1" applyFont="1" applyFill="1" applyBorder="1" applyAlignment="1"/>
    <xf numFmtId="169" fontId="3" fillId="0" borderId="7" xfId="2" applyNumberFormat="1" applyFont="1" applyFill="1" applyBorder="1" applyAlignment="1">
      <alignment horizontal="left"/>
    </xf>
    <xf numFmtId="171" fontId="3" fillId="0" borderId="8" xfId="2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center" vertical="center" wrapText="1"/>
    </xf>
    <xf numFmtId="1" fontId="7" fillId="0" borderId="12" xfId="2" applyNumberFormat="1" applyFont="1" applyFill="1" applyBorder="1" applyAlignment="1">
      <alignment horizontal="center" vertical="center"/>
    </xf>
    <xf numFmtId="0" fontId="2" fillId="0" borderId="0" xfId="2" applyFont="1" applyFill="1"/>
    <xf numFmtId="10" fontId="3" fillId="0" borderId="0" xfId="3" applyNumberFormat="1" applyFont="1" applyFill="1" applyBorder="1" applyAlignment="1"/>
    <xf numFmtId="0" fontId="8" fillId="0" borderId="0" xfId="2" applyFont="1" applyFill="1" applyAlignment="1">
      <alignment horizontal="center"/>
    </xf>
    <xf numFmtId="1" fontId="4" fillId="0" borderId="18" xfId="2" applyNumberFormat="1" applyFont="1" applyFill="1" applyBorder="1" applyAlignment="1">
      <alignment horizontal="center" vertical="center"/>
    </xf>
    <xf numFmtId="1" fontId="4" fillId="0" borderId="17" xfId="2" applyNumberFormat="1" applyFont="1" applyFill="1" applyBorder="1" applyAlignment="1">
      <alignment horizontal="center" vertical="center"/>
    </xf>
    <xf numFmtId="49" fontId="4" fillId="0" borderId="17" xfId="2" applyNumberFormat="1" applyFont="1" applyFill="1" applyBorder="1" applyAlignment="1">
      <alignment horizontal="center" vertical="center"/>
    </xf>
    <xf numFmtId="0" fontId="8" fillId="0" borderId="0" xfId="2" applyFont="1" applyFill="1"/>
    <xf numFmtId="49" fontId="4" fillId="0" borderId="17" xfId="2" applyNumberFormat="1" applyFont="1" applyFill="1" applyBorder="1" applyAlignment="1">
      <alignment vertical="center" wrapText="1"/>
    </xf>
    <xf numFmtId="1" fontId="5" fillId="0" borderId="18" xfId="2" applyNumberFormat="1" applyFont="1" applyFill="1" applyBorder="1" applyAlignment="1">
      <alignment horizontal="center" vertical="center"/>
    </xf>
    <xf numFmtId="1" fontId="5" fillId="0" borderId="17" xfId="2" applyNumberFormat="1" applyFont="1" applyFill="1" applyBorder="1" applyAlignment="1">
      <alignment horizontal="center" vertical="center"/>
    </xf>
    <xf numFmtId="49" fontId="5" fillId="0" borderId="17" xfId="2" applyNumberFormat="1" applyFont="1" applyFill="1" applyBorder="1" applyAlignment="1">
      <alignment horizontal="center" vertical="center"/>
    </xf>
    <xf numFmtId="49" fontId="5" fillId="0" borderId="17" xfId="2" applyNumberFormat="1" applyFont="1" applyFill="1" applyBorder="1" applyAlignment="1">
      <alignment vertical="center" wrapText="1"/>
    </xf>
    <xf numFmtId="10" fontId="1" fillId="0" borderId="0" xfId="3" applyNumberFormat="1" applyFont="1" applyFill="1" applyBorder="1" applyAlignment="1"/>
    <xf numFmtId="0" fontId="9" fillId="0" borderId="0" xfId="2" applyFont="1" applyFill="1"/>
    <xf numFmtId="0" fontId="4" fillId="0" borderId="17" xfId="2" applyNumberFormat="1" applyFont="1" applyFill="1" applyBorder="1" applyAlignment="1">
      <alignment horizontal="center" vertical="center"/>
    </xf>
    <xf numFmtId="10" fontId="3" fillId="0" borderId="0" xfId="3" applyNumberFormat="1" applyFont="1" applyFill="1" applyBorder="1"/>
    <xf numFmtId="10" fontId="3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10" fontId="3" fillId="0" borderId="0" xfId="3" applyNumberFormat="1" applyFont="1" applyFill="1" applyBorder="1" applyAlignment="1">
      <alignment vertical="center"/>
    </xf>
    <xf numFmtId="10" fontId="3" fillId="0" borderId="0" xfId="2" applyNumberFormat="1" applyFont="1" applyFill="1" applyBorder="1" applyAlignment="1">
      <alignment horizontal="right"/>
    </xf>
    <xf numFmtId="0" fontId="4" fillId="0" borderId="17" xfId="2" applyFont="1" applyFill="1" applyBorder="1" applyAlignment="1">
      <alignment horizontal="center" vertical="center"/>
    </xf>
    <xf numFmtId="0" fontId="4" fillId="0" borderId="17" xfId="2" applyFont="1" applyFill="1" applyBorder="1" applyAlignment="1">
      <alignment vertical="center" wrapText="1"/>
    </xf>
    <xf numFmtId="0" fontId="4" fillId="0" borderId="18" xfId="2" applyNumberFormat="1" applyFont="1" applyFill="1" applyBorder="1" applyAlignment="1">
      <alignment horizontal="center" vertical="center"/>
    </xf>
    <xf numFmtId="40" fontId="4" fillId="0" borderId="17" xfId="2" applyNumberFormat="1" applyFont="1" applyFill="1" applyBorder="1" applyAlignment="1">
      <alignment vertical="center"/>
    </xf>
    <xf numFmtId="0" fontId="5" fillId="0" borderId="17" xfId="2" applyFont="1" applyFill="1" applyBorder="1" applyAlignment="1">
      <alignment horizontal="center" vertical="center" wrapText="1"/>
    </xf>
    <xf numFmtId="40" fontId="5" fillId="0" borderId="17" xfId="2" applyNumberFormat="1" applyFont="1" applyFill="1" applyBorder="1" applyAlignment="1">
      <alignment vertical="center"/>
    </xf>
    <xf numFmtId="10" fontId="3" fillId="0" borderId="0" xfId="3" applyNumberFormat="1" applyFont="1" applyFill="1" applyBorder="1" applyAlignment="1">
      <alignment horizontal="right"/>
    </xf>
    <xf numFmtId="0" fontId="8" fillId="0" borderId="0" xfId="2" applyFont="1" applyFill="1" applyAlignment="1">
      <alignment horizontal="right"/>
    </xf>
    <xf numFmtId="0" fontId="9" fillId="0" borderId="0" xfId="2" applyFont="1" applyFill="1" applyAlignment="1">
      <alignment vertical="center"/>
    </xf>
    <xf numFmtId="0" fontId="9" fillId="0" borderId="0" xfId="2" applyFont="1" applyFill="1" applyAlignment="1">
      <alignment horizontal="right" vertical="center"/>
    </xf>
    <xf numFmtId="49" fontId="2" fillId="0" borderId="4" xfId="2" applyNumberFormat="1" applyFont="1" applyFill="1" applyBorder="1" applyAlignment="1">
      <alignment horizontal="center" vertical="center"/>
    </xf>
    <xf numFmtId="1" fontId="2" fillId="0" borderId="0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horizontal="center" vertical="center"/>
    </xf>
    <xf numFmtId="0" fontId="11" fillId="0" borderId="0" xfId="2" applyFont="1" applyFill="1" applyBorder="1"/>
    <xf numFmtId="0" fontId="11" fillId="0" borderId="5" xfId="2" applyFont="1" applyFill="1" applyBorder="1"/>
    <xf numFmtId="0" fontId="11" fillId="0" borderId="0" xfId="2" applyFont="1" applyFill="1"/>
    <xf numFmtId="0" fontId="11" fillId="0" borderId="0" xfId="2" applyFont="1" applyFill="1" applyAlignment="1">
      <alignment horizontal="center" vertical="center"/>
    </xf>
    <xf numFmtId="0" fontId="11" fillId="0" borderId="0" xfId="2" applyFont="1" applyFill="1" applyAlignment="1">
      <alignment wrapText="1"/>
    </xf>
    <xf numFmtId="4" fontId="2" fillId="0" borderId="0" xfId="2" applyNumberFormat="1" applyFont="1" applyFill="1"/>
    <xf numFmtId="38" fontId="4" fillId="0" borderId="15" xfId="2" applyNumberFormat="1" applyFont="1" applyFill="1" applyBorder="1" applyAlignment="1">
      <alignment horizontal="right" vertical="center"/>
    </xf>
    <xf numFmtId="10" fontId="4" fillId="0" borderId="15" xfId="3" applyNumberFormat="1" applyFont="1" applyFill="1" applyBorder="1" applyAlignment="1">
      <alignment horizontal="right" vertical="center"/>
    </xf>
    <xf numFmtId="10" fontId="4" fillId="0" borderId="24" xfId="3" applyNumberFormat="1" applyFont="1" applyFill="1" applyBorder="1" applyAlignment="1">
      <alignment horizontal="right" vertical="center"/>
    </xf>
    <xf numFmtId="38" fontId="4" fillId="0" borderId="17" xfId="2" applyNumberFormat="1" applyFont="1" applyFill="1" applyBorder="1" applyAlignment="1">
      <alignment horizontal="right" vertical="center"/>
    </xf>
    <xf numFmtId="10" fontId="4" fillId="0" borderId="17" xfId="3" applyNumberFormat="1" applyFont="1" applyFill="1" applyBorder="1" applyAlignment="1">
      <alignment horizontal="right" vertical="center"/>
    </xf>
    <xf numFmtId="10" fontId="4" fillId="0" borderId="26" xfId="3" applyNumberFormat="1" applyFont="1" applyFill="1" applyBorder="1" applyAlignment="1">
      <alignment horizontal="right" vertical="center"/>
    </xf>
    <xf numFmtId="38" fontId="5" fillId="0" borderId="17" xfId="2" applyNumberFormat="1" applyFont="1" applyFill="1" applyBorder="1" applyAlignment="1">
      <alignment horizontal="right" vertical="center"/>
    </xf>
    <xf numFmtId="10" fontId="5" fillId="0" borderId="17" xfId="2" applyNumberFormat="1" applyFont="1" applyFill="1" applyBorder="1" applyAlignment="1">
      <alignment horizontal="right" vertical="center"/>
    </xf>
    <xf numFmtId="10" fontId="5" fillId="0" borderId="26" xfId="3" applyNumberFormat="1" applyFont="1" applyFill="1" applyBorder="1" applyAlignment="1">
      <alignment horizontal="right" vertical="center"/>
    </xf>
    <xf numFmtId="10" fontId="4" fillId="0" borderId="17" xfId="2" applyNumberFormat="1" applyFont="1" applyFill="1" applyBorder="1" applyAlignment="1">
      <alignment horizontal="right" vertical="center"/>
    </xf>
    <xf numFmtId="10" fontId="4" fillId="0" borderId="26" xfId="2" applyNumberFormat="1" applyFont="1" applyFill="1" applyBorder="1" applyAlignment="1">
      <alignment horizontal="right" vertical="center"/>
    </xf>
    <xf numFmtId="10" fontId="5" fillId="0" borderId="26" xfId="2" applyNumberFormat="1" applyFont="1" applyFill="1" applyBorder="1" applyAlignment="1">
      <alignment horizontal="right" vertical="center"/>
    </xf>
    <xf numFmtId="3" fontId="4" fillId="0" borderId="17" xfId="2" applyNumberFormat="1" applyFont="1" applyFill="1" applyBorder="1" applyAlignment="1">
      <alignment horizontal="right" vertical="center" wrapText="1"/>
    </xf>
    <xf numFmtId="38" fontId="4" fillId="0" borderId="22" xfId="2" applyNumberFormat="1" applyFont="1" applyFill="1" applyBorder="1" applyAlignment="1">
      <alignment horizontal="right" vertical="center"/>
    </xf>
    <xf numFmtId="10" fontId="4" fillId="0" borderId="9" xfId="2" applyNumberFormat="1" applyFont="1" applyFill="1" applyBorder="1" applyAlignment="1">
      <alignment horizontal="right" vertical="center"/>
    </xf>
    <xf numFmtId="10" fontId="4" fillId="0" borderId="22" xfId="2" applyNumberFormat="1" applyFont="1" applyFill="1" applyBorder="1" applyAlignment="1">
      <alignment horizontal="right" vertical="center"/>
    </xf>
    <xf numFmtId="0" fontId="12" fillId="0" borderId="31" xfId="4" applyNumberFormat="1" applyFont="1" applyFill="1" applyBorder="1" applyAlignment="1">
      <alignment horizontal="center" vertical="center" wrapText="1" readingOrder="1"/>
    </xf>
    <xf numFmtId="0" fontId="12" fillId="0" borderId="0" xfId="4" applyNumberFormat="1" applyFont="1" applyFill="1" applyBorder="1" applyAlignment="1">
      <alignment horizontal="center" vertical="center" wrapText="1" readingOrder="1"/>
    </xf>
    <xf numFmtId="0" fontId="13" fillId="0" borderId="0" xfId="4" applyFont="1" applyFill="1" applyBorder="1"/>
    <xf numFmtId="0" fontId="14" fillId="0" borderId="0" xfId="4" applyFont="1" applyFill="1" applyBorder="1"/>
    <xf numFmtId="0" fontId="15" fillId="0" borderId="31" xfId="0" applyNumberFormat="1" applyFont="1" applyFill="1" applyBorder="1" applyAlignment="1">
      <alignment horizontal="center" vertical="center" wrapText="1" readingOrder="1"/>
    </xf>
    <xf numFmtId="0" fontId="15" fillId="0" borderId="31" xfId="0" applyNumberFormat="1" applyFont="1" applyFill="1" applyBorder="1" applyAlignment="1">
      <alignment horizontal="left" vertical="center" wrapText="1" readingOrder="1"/>
    </xf>
    <xf numFmtId="0" fontId="15" fillId="0" borderId="31" xfId="0" applyNumberFormat="1" applyFont="1" applyFill="1" applyBorder="1" applyAlignment="1">
      <alignment vertical="center" wrapText="1" readingOrder="1"/>
    </xf>
    <xf numFmtId="176" fontId="15" fillId="0" borderId="31" xfId="0" applyNumberFormat="1" applyFont="1" applyFill="1" applyBorder="1" applyAlignment="1">
      <alignment horizontal="right" vertical="center" wrapText="1" readingOrder="1"/>
    </xf>
    <xf numFmtId="0" fontId="13" fillId="0" borderId="0" xfId="0" applyFont="1" applyFill="1" applyBorder="1"/>
    <xf numFmtId="174" fontId="10" fillId="0" borderId="0" xfId="1" applyNumberFormat="1" applyFont="1" applyFill="1" applyBorder="1" applyAlignment="1"/>
    <xf numFmtId="4" fontId="10" fillId="0" borderId="0" xfId="1" applyNumberFormat="1" applyFont="1" applyFill="1" applyBorder="1" applyAlignment="1"/>
    <xf numFmtId="4" fontId="10" fillId="0" borderId="0" xfId="1" applyNumberFormat="1" applyFont="1" applyFill="1" applyBorder="1"/>
    <xf numFmtId="4" fontId="10" fillId="0" borderId="0" xfId="3" applyNumberFormat="1" applyFont="1" applyFill="1" applyBorder="1"/>
    <xf numFmtId="3" fontId="14" fillId="0" borderId="0" xfId="4" applyNumberFormat="1" applyFont="1" applyFill="1" applyBorder="1"/>
    <xf numFmtId="0" fontId="16" fillId="0" borderId="31" xfId="0" applyNumberFormat="1" applyFont="1" applyFill="1" applyBorder="1" applyAlignment="1">
      <alignment horizontal="center" vertical="center" wrapText="1" readingOrder="1"/>
    </xf>
    <xf numFmtId="0" fontId="16" fillId="0" borderId="31" xfId="0" applyNumberFormat="1" applyFont="1" applyFill="1" applyBorder="1" applyAlignment="1">
      <alignment horizontal="left" vertical="center" wrapText="1" readingOrder="1"/>
    </xf>
    <xf numFmtId="0" fontId="16" fillId="0" borderId="31" xfId="0" applyNumberFormat="1" applyFont="1" applyFill="1" applyBorder="1" applyAlignment="1">
      <alignment vertical="center" wrapText="1" readingOrder="1"/>
    </xf>
    <xf numFmtId="176" fontId="16" fillId="0" borderId="31" xfId="0" applyNumberFormat="1" applyFont="1" applyFill="1" applyBorder="1" applyAlignment="1">
      <alignment horizontal="right" vertical="center" wrapText="1" readingOrder="1"/>
    </xf>
    <xf numFmtId="0" fontId="17" fillId="0" borderId="0" xfId="0" applyFont="1" applyFill="1" applyBorder="1"/>
    <xf numFmtId="0" fontId="18" fillId="0" borderId="31" xfId="0" applyNumberFormat="1" applyFont="1" applyFill="1" applyBorder="1" applyAlignment="1">
      <alignment horizontal="center" vertical="center" wrapText="1" readingOrder="1"/>
    </xf>
    <xf numFmtId="0" fontId="18" fillId="0" borderId="0" xfId="0" applyNumberFormat="1" applyFont="1" applyFill="1" applyBorder="1" applyAlignment="1">
      <alignment horizontal="center" vertical="center" wrapText="1" readingOrder="1"/>
    </xf>
    <xf numFmtId="0" fontId="19" fillId="0" borderId="31" xfId="0" applyNumberFormat="1" applyFont="1" applyFill="1" applyBorder="1" applyAlignment="1">
      <alignment horizontal="center" vertical="center" wrapText="1" readingOrder="1"/>
    </xf>
    <xf numFmtId="0" fontId="20" fillId="0" borderId="31" xfId="0" applyNumberFormat="1" applyFont="1" applyFill="1" applyBorder="1" applyAlignment="1">
      <alignment horizontal="center" vertical="center" wrapText="1" readingOrder="1"/>
    </xf>
    <xf numFmtId="0" fontId="20" fillId="0" borderId="31" xfId="0" applyNumberFormat="1" applyFont="1" applyFill="1" applyBorder="1" applyAlignment="1">
      <alignment horizontal="left" vertical="center" wrapText="1" readingOrder="1"/>
    </xf>
    <xf numFmtId="0" fontId="20" fillId="0" borderId="31" xfId="0" applyNumberFormat="1" applyFont="1" applyFill="1" applyBorder="1" applyAlignment="1">
      <alignment vertical="center" wrapText="1" readingOrder="1"/>
    </xf>
    <xf numFmtId="0" fontId="20" fillId="0" borderId="31" xfId="0" applyNumberFormat="1" applyFont="1" applyFill="1" applyBorder="1" applyAlignment="1">
      <alignment horizontal="right" vertical="center" wrapText="1" readingOrder="1"/>
    </xf>
    <xf numFmtId="10" fontId="5" fillId="0" borderId="17" xfId="3" applyNumberFormat="1" applyFont="1" applyFill="1" applyBorder="1" applyAlignment="1">
      <alignment horizontal="right" vertical="center"/>
    </xf>
    <xf numFmtId="10" fontId="1" fillId="0" borderId="0" xfId="3" applyNumberFormat="1" applyFont="1" applyFill="1" applyBorder="1" applyAlignment="1">
      <alignment vertical="center"/>
    </xf>
    <xf numFmtId="0" fontId="21" fillId="0" borderId="31" xfId="0" applyNumberFormat="1" applyFont="1" applyFill="1" applyBorder="1" applyAlignment="1">
      <alignment horizontal="center" vertical="center" wrapText="1" readingOrder="1"/>
    </xf>
    <xf numFmtId="0" fontId="21" fillId="0" borderId="0" xfId="0" applyNumberFormat="1" applyFont="1" applyFill="1" applyBorder="1" applyAlignment="1">
      <alignment horizontal="center" vertical="center" wrapText="1" readingOrder="1"/>
    </xf>
    <xf numFmtId="0" fontId="22" fillId="0" borderId="0" xfId="0" applyFont="1" applyFill="1" applyBorder="1"/>
    <xf numFmtId="0" fontId="23" fillId="0" borderId="31" xfId="0" applyNumberFormat="1" applyFont="1" applyFill="1" applyBorder="1" applyAlignment="1">
      <alignment horizontal="center" vertical="center" wrapText="1" readingOrder="1"/>
    </xf>
    <xf numFmtId="0" fontId="23" fillId="0" borderId="31" xfId="0" applyNumberFormat="1" applyFont="1" applyFill="1" applyBorder="1" applyAlignment="1">
      <alignment horizontal="left" vertical="center" wrapText="1" readingOrder="1"/>
    </xf>
    <xf numFmtId="0" fontId="23" fillId="0" borderId="31" xfId="0" applyNumberFormat="1" applyFont="1" applyFill="1" applyBorder="1" applyAlignment="1">
      <alignment vertical="center" wrapText="1" readingOrder="1"/>
    </xf>
    <xf numFmtId="0" fontId="23" fillId="0" borderId="31" xfId="0" applyNumberFormat="1" applyFont="1" applyFill="1" applyBorder="1" applyAlignment="1">
      <alignment horizontal="right" vertical="center" wrapText="1" readingOrder="1"/>
    </xf>
    <xf numFmtId="176" fontId="23" fillId="0" borderId="31" xfId="0" applyNumberFormat="1" applyFont="1" applyFill="1" applyBorder="1" applyAlignment="1">
      <alignment horizontal="right" vertical="center" wrapText="1" readingOrder="1"/>
    </xf>
    <xf numFmtId="0" fontId="23" fillId="2" borderId="31" xfId="0" applyNumberFormat="1" applyFont="1" applyFill="1" applyBorder="1" applyAlignment="1">
      <alignment horizontal="left" vertical="center" wrapText="1" readingOrder="1"/>
    </xf>
    <xf numFmtId="0" fontId="24" fillId="0" borderId="31" xfId="0" applyNumberFormat="1" applyFont="1" applyFill="1" applyBorder="1" applyAlignment="1">
      <alignment horizontal="center" vertical="center" wrapText="1" readingOrder="1"/>
    </xf>
    <xf numFmtId="0" fontId="24" fillId="0" borderId="31" xfId="0" applyNumberFormat="1" applyFont="1" applyFill="1" applyBorder="1" applyAlignment="1">
      <alignment horizontal="left" vertical="center" wrapText="1" readingOrder="1"/>
    </xf>
    <xf numFmtId="0" fontId="24" fillId="0" borderId="31" xfId="0" applyNumberFormat="1" applyFont="1" applyFill="1" applyBorder="1" applyAlignment="1">
      <alignment vertical="center" wrapText="1" readingOrder="1"/>
    </xf>
    <xf numFmtId="176" fontId="24" fillId="0" borderId="31" xfId="0" applyNumberFormat="1" applyFont="1" applyFill="1" applyBorder="1" applyAlignment="1">
      <alignment horizontal="right" vertical="center" wrapText="1" readingOrder="1"/>
    </xf>
    <xf numFmtId="0" fontId="4" fillId="0" borderId="17" xfId="2" applyFont="1" applyFill="1" applyBorder="1" applyAlignment="1">
      <alignment horizontal="center" vertical="center" wrapText="1"/>
    </xf>
    <xf numFmtId="49" fontId="4" fillId="0" borderId="17" xfId="2" applyNumberFormat="1" applyFont="1" applyFill="1" applyBorder="1" applyAlignment="1">
      <alignment horizontal="left" vertical="center"/>
    </xf>
    <xf numFmtId="49" fontId="5" fillId="0" borderId="17" xfId="2" applyNumberFormat="1" applyFont="1" applyFill="1" applyBorder="1" applyAlignment="1">
      <alignment horizontal="left" vertical="center"/>
    </xf>
    <xf numFmtId="0" fontId="4" fillId="0" borderId="17" xfId="2" applyNumberFormat="1" applyFont="1" applyFill="1" applyBorder="1" applyAlignment="1">
      <alignment horizontal="left" vertical="center"/>
    </xf>
    <xf numFmtId="0" fontId="5" fillId="0" borderId="17" xfId="2" applyNumberFormat="1" applyFont="1" applyFill="1" applyBorder="1" applyAlignment="1">
      <alignment horizontal="left" vertical="center"/>
    </xf>
    <xf numFmtId="168" fontId="5" fillId="0" borderId="17" xfId="2" applyNumberFormat="1" applyFont="1" applyFill="1" applyBorder="1" applyAlignment="1">
      <alignment horizontal="left" vertical="center"/>
    </xf>
    <xf numFmtId="168" fontId="4" fillId="0" borderId="17" xfId="2" applyNumberFormat="1" applyFont="1" applyFill="1" applyBorder="1" applyAlignment="1">
      <alignment horizontal="left" vertical="center"/>
    </xf>
    <xf numFmtId="0" fontId="4" fillId="0" borderId="17" xfId="2" applyFont="1" applyFill="1" applyBorder="1" applyAlignment="1">
      <alignment horizontal="left" vertical="center" wrapText="1"/>
    </xf>
    <xf numFmtId="0" fontId="5" fillId="0" borderId="17" xfId="2" applyFont="1" applyFill="1" applyBorder="1" applyAlignment="1">
      <alignment horizontal="left" vertical="center" wrapText="1"/>
    </xf>
    <xf numFmtId="0" fontId="15" fillId="3" borderId="31" xfId="0" applyNumberFormat="1" applyFont="1" applyFill="1" applyBorder="1" applyAlignment="1">
      <alignment horizontal="left" vertical="center" wrapText="1" readingOrder="1"/>
    </xf>
    <xf numFmtId="0" fontId="15" fillId="2" borderId="31" xfId="0" applyNumberFormat="1" applyFont="1" applyFill="1" applyBorder="1" applyAlignment="1">
      <alignment horizontal="left" vertical="center" wrapText="1" readingOrder="1"/>
    </xf>
    <xf numFmtId="0" fontId="25" fillId="0" borderId="31" xfId="0" applyNumberFormat="1" applyFont="1" applyFill="1" applyBorder="1" applyAlignment="1">
      <alignment horizontal="left" vertical="center" wrapText="1" readingOrder="1"/>
    </xf>
    <xf numFmtId="0" fontId="25" fillId="4" borderId="31" xfId="0" applyNumberFormat="1" applyFont="1" applyFill="1" applyBorder="1" applyAlignment="1">
      <alignment horizontal="left" vertical="center" wrapText="1" readingOrder="1"/>
    </xf>
    <xf numFmtId="0" fontId="25" fillId="0" borderId="31" xfId="0" applyNumberFormat="1" applyFont="1" applyFill="1" applyBorder="1" applyAlignment="1">
      <alignment horizontal="center" vertical="center" wrapText="1" readingOrder="1"/>
    </xf>
    <xf numFmtId="0" fontId="25" fillId="0" borderId="31" xfId="0" applyNumberFormat="1" applyFont="1" applyFill="1" applyBorder="1" applyAlignment="1">
      <alignment vertical="center" wrapText="1" readingOrder="1"/>
    </xf>
    <xf numFmtId="176" fontId="26" fillId="0" borderId="31" xfId="0" applyNumberFormat="1" applyFont="1" applyFill="1" applyBorder="1" applyAlignment="1">
      <alignment horizontal="right" vertical="center" wrapText="1" readingOrder="1"/>
    </xf>
    <xf numFmtId="40" fontId="4" fillId="0" borderId="17" xfId="2" applyNumberFormat="1" applyFont="1" applyFill="1" applyBorder="1" applyAlignment="1">
      <alignment horizontal="right" vertical="center"/>
    </xf>
    <xf numFmtId="40" fontId="4" fillId="0" borderId="22" xfId="2" applyNumberFormat="1" applyFont="1" applyFill="1" applyBorder="1" applyAlignment="1">
      <alignment horizontal="right" vertical="center"/>
    </xf>
    <xf numFmtId="176" fontId="26" fillId="0" borderId="31" xfId="4" applyNumberFormat="1" applyFont="1" applyFill="1" applyBorder="1" applyAlignment="1">
      <alignment horizontal="right" vertical="center" wrapText="1" readingOrder="1"/>
    </xf>
    <xf numFmtId="176" fontId="26" fillId="0" borderId="31" xfId="4" applyNumberFormat="1" applyFont="1" applyFill="1" applyBorder="1" applyAlignment="1">
      <alignment horizontal="right" vertical="center" wrapText="1" readingOrder="1"/>
    </xf>
    <xf numFmtId="176" fontId="26" fillId="0" borderId="31" xfId="4" applyNumberFormat="1" applyFont="1" applyFill="1" applyBorder="1" applyAlignment="1">
      <alignment horizontal="right" vertical="center" wrapText="1" readingOrder="1"/>
    </xf>
    <xf numFmtId="49" fontId="7" fillId="0" borderId="13" xfId="2" applyNumberFormat="1" applyFont="1" applyFill="1" applyBorder="1" applyAlignment="1">
      <alignment horizontal="center" vertical="center"/>
    </xf>
    <xf numFmtId="49" fontId="7" fillId="0" borderId="14" xfId="2" applyNumberFormat="1" applyFont="1" applyFill="1" applyBorder="1" applyAlignment="1">
      <alignment horizontal="center" vertical="center"/>
    </xf>
    <xf numFmtId="10" fontId="5" fillId="0" borderId="32" xfId="3" applyNumberFormat="1" applyFont="1" applyFill="1" applyBorder="1" applyAlignment="1">
      <alignment horizontal="right" vertical="center"/>
    </xf>
    <xf numFmtId="40" fontId="5" fillId="0" borderId="17" xfId="2" applyNumberFormat="1" applyFont="1" applyFill="1" applyBorder="1" applyAlignment="1">
      <alignment horizontal="right" vertical="center"/>
    </xf>
    <xf numFmtId="0" fontId="5" fillId="0" borderId="17" xfId="2" applyNumberFormat="1" applyFont="1" applyFill="1" applyBorder="1" applyAlignment="1">
      <alignment vertical="center" wrapText="1"/>
    </xf>
    <xf numFmtId="0" fontId="23" fillId="5" borderId="31" xfId="0" applyNumberFormat="1" applyFont="1" applyFill="1" applyBorder="1" applyAlignment="1">
      <alignment horizontal="left" vertical="center" wrapText="1" readingOrder="1"/>
    </xf>
    <xf numFmtId="0" fontId="15" fillId="0" borderId="31" xfId="0" applyNumberFormat="1" applyFont="1" applyFill="1" applyBorder="1" applyAlignment="1">
      <alignment horizontal="right" vertical="center" wrapText="1" readingOrder="1"/>
    </xf>
    <xf numFmtId="0" fontId="12" fillId="0" borderId="31" xfId="0" applyNumberFormat="1" applyFont="1" applyFill="1" applyBorder="1" applyAlignment="1">
      <alignment horizontal="center" vertical="center" wrapText="1" readingOrder="1"/>
    </xf>
    <xf numFmtId="49" fontId="7" fillId="0" borderId="4" xfId="2" applyNumberFormat="1" applyFont="1" applyFill="1" applyBorder="1" applyAlignment="1">
      <alignment horizontal="center" vertical="center"/>
    </xf>
    <xf numFmtId="49" fontId="7" fillId="0" borderId="6" xfId="2" applyNumberFormat="1" applyFont="1" applyFill="1" applyBorder="1" applyAlignment="1">
      <alignment horizontal="center" vertical="center"/>
    </xf>
    <xf numFmtId="169" fontId="3" fillId="0" borderId="12" xfId="2" applyNumberFormat="1" applyFont="1" applyFill="1" applyBorder="1" applyAlignment="1">
      <alignment horizontal="center" vertical="center" wrapText="1"/>
    </xf>
    <xf numFmtId="169" fontId="3" fillId="0" borderId="13" xfId="2" applyNumberFormat="1" applyFont="1" applyFill="1" applyBorder="1" applyAlignment="1">
      <alignment horizontal="center" vertical="center" wrapText="1"/>
    </xf>
    <xf numFmtId="169" fontId="3" fillId="0" borderId="14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3" xfId="2" applyNumberFormat="1" applyFont="1" applyFill="1" applyBorder="1" applyAlignment="1">
      <alignment horizontal="center" vertical="center" wrapText="1"/>
    </xf>
    <xf numFmtId="49" fontId="3" fillId="0" borderId="14" xfId="2" applyNumberFormat="1" applyFont="1" applyFill="1" applyBorder="1" applyAlignment="1">
      <alignment horizontal="center" vertical="center" wrapText="1"/>
    </xf>
    <xf numFmtId="169" fontId="3" fillId="0" borderId="23" xfId="2" applyNumberFormat="1" applyFont="1" applyFill="1" applyBorder="1" applyAlignment="1">
      <alignment horizontal="center" vertical="center" wrapText="1"/>
    </xf>
    <xf numFmtId="169" fontId="3" fillId="0" borderId="25" xfId="2" applyNumberFormat="1" applyFont="1" applyFill="1" applyBorder="1" applyAlignment="1">
      <alignment horizontal="center" vertical="center" wrapText="1"/>
    </xf>
    <xf numFmtId="169" fontId="3" fillId="0" borderId="27" xfId="2" applyNumberFormat="1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horizontal="center" vertical="center" wrapText="1"/>
    </xf>
    <xf numFmtId="0" fontId="3" fillId="0" borderId="26" xfId="2" applyFont="1" applyFill="1" applyBorder="1" applyAlignment="1">
      <alignment horizontal="center" vertical="center" wrapText="1"/>
    </xf>
    <xf numFmtId="0" fontId="3" fillId="0" borderId="28" xfId="2" applyFont="1" applyFill="1" applyBorder="1" applyAlignment="1">
      <alignment horizontal="center" vertical="center" wrapText="1"/>
    </xf>
    <xf numFmtId="1" fontId="3" fillId="0" borderId="9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69" fontId="3" fillId="0" borderId="12" xfId="2" applyNumberFormat="1" applyFont="1" applyFill="1" applyBorder="1" applyAlignment="1">
      <alignment horizontal="center" vertical="center"/>
    </xf>
    <xf numFmtId="169" fontId="3" fillId="0" borderId="13" xfId="2" applyNumberFormat="1" applyFont="1" applyFill="1" applyBorder="1" applyAlignment="1">
      <alignment horizontal="center" vertical="center"/>
    </xf>
    <xf numFmtId="169" fontId="3" fillId="0" borderId="14" xfId="2" applyNumberFormat="1" applyFont="1" applyFill="1" applyBorder="1" applyAlignment="1">
      <alignment horizontal="center" vertical="center"/>
    </xf>
    <xf numFmtId="49" fontId="7" fillId="0" borderId="13" xfId="2" applyNumberFormat="1" applyFont="1" applyFill="1" applyBorder="1" applyAlignment="1">
      <alignment horizontal="center" vertical="center"/>
    </xf>
    <xf numFmtId="49" fontId="7" fillId="0" borderId="14" xfId="2" applyNumberFormat="1" applyFont="1" applyFill="1" applyBorder="1" applyAlignment="1">
      <alignment horizontal="center" vertical="center"/>
    </xf>
    <xf numFmtId="1" fontId="7" fillId="0" borderId="13" xfId="2" applyNumberFormat="1" applyFont="1" applyFill="1" applyBorder="1" applyAlignment="1">
      <alignment horizontal="center" vertical="center"/>
    </xf>
    <xf numFmtId="1" fontId="7" fillId="0" borderId="14" xfId="2" applyNumberFormat="1" applyFont="1" applyFill="1" applyBorder="1" applyAlignment="1">
      <alignment horizontal="center" vertical="center"/>
    </xf>
    <xf numFmtId="49" fontId="4" fillId="0" borderId="29" xfId="2" applyNumberFormat="1" applyFont="1" applyFill="1" applyBorder="1" applyAlignment="1">
      <alignment horizontal="left" vertical="center" wrapText="1"/>
    </xf>
    <xf numFmtId="49" fontId="4" fillId="0" borderId="30" xfId="2" applyNumberFormat="1" applyFont="1" applyFill="1" applyBorder="1" applyAlignment="1">
      <alignment horizontal="left" vertical="center" wrapText="1"/>
    </xf>
    <xf numFmtId="49" fontId="4" fillId="0" borderId="16" xfId="2" applyNumberFormat="1" applyFont="1" applyFill="1" applyBorder="1" applyAlignment="1">
      <alignment horizontal="left" vertical="center" wrapText="1"/>
    </xf>
    <xf numFmtId="0" fontId="4" fillId="0" borderId="20" xfId="2" applyFont="1" applyFill="1" applyBorder="1" applyAlignment="1">
      <alignment horizontal="left" vertical="center" wrapText="1"/>
    </xf>
    <xf numFmtId="0" fontId="4" fillId="0" borderId="21" xfId="2" applyFont="1" applyFill="1" applyBorder="1" applyAlignment="1">
      <alignment horizontal="left" vertical="center" wrapText="1"/>
    </xf>
    <xf numFmtId="0" fontId="4" fillId="0" borderId="19" xfId="2" applyFont="1" applyFill="1" applyBorder="1" applyAlignment="1">
      <alignment horizontal="left" vertical="center" wrapText="1"/>
    </xf>
    <xf numFmtId="0" fontId="4" fillId="0" borderId="9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169" fontId="3" fillId="0" borderId="1" xfId="2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169" fontId="3" fillId="0" borderId="4" xfId="2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2" xfId="2"/>
    <cellStyle name="Normal 3" xfId="4"/>
    <cellStyle name="Percent 2" xfId="3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twoCellAnchor editAs="oneCell">
    <xdr:from>
      <xdr:col>16</xdr:col>
      <xdr:colOff>1052523</xdr:colOff>
      <xdr:row>0</xdr:row>
      <xdr:rowOff>128437</xdr:rowOff>
    </xdr:from>
    <xdr:to>
      <xdr:col>18</xdr:col>
      <xdr:colOff>528746</xdr:colOff>
      <xdr:row>2</xdr:row>
      <xdr:rowOff>165977</xdr:rowOff>
    </xdr:to>
    <xdr:pic>
      <xdr:nvPicPr>
        <xdr:cNvPr id="11" name="Picture 1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06723" y="128437"/>
          <a:ext cx="1611728" cy="41854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5" name="Text Box 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8" name="Text Box 1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9" name="Text Box 1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22" name="Text Box 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23" name="Text Box 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34" name="Text Box 1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35" name="Text Box 1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39" name="Text Box 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42" name="Text Box 1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43" name="Text Box 1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twoCellAnchor editAs="oneCell">
    <xdr:from>
      <xdr:col>16</xdr:col>
      <xdr:colOff>1052523</xdr:colOff>
      <xdr:row>0</xdr:row>
      <xdr:rowOff>128437</xdr:rowOff>
    </xdr:from>
    <xdr:to>
      <xdr:col>18</xdr:col>
      <xdr:colOff>528746</xdr:colOff>
      <xdr:row>3</xdr:row>
      <xdr:rowOff>61202</xdr:rowOff>
    </xdr:to>
    <xdr:pic>
      <xdr:nvPicPr>
        <xdr:cNvPr id="44" name="Picture 19">
          <a:extLst>
            <a:ext uri="{FF2B5EF4-FFF2-40B4-BE49-F238E27FC236}">
              <a16:creationId xmlns:a16="http://schemas.microsoft.com/office/drawing/2014/main" id="{88C5D328-17EF-4535-922A-45D125F01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34898" y="128437"/>
          <a:ext cx="1571723" cy="41854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141"/>
  <sheetViews>
    <sheetView showGridLines="0" tabSelected="1" zoomScaleNormal="100" workbookViewId="0">
      <pane xSplit="8" ySplit="8" topLeftCell="I9" activePane="bottomRight" state="frozen"/>
      <selection activeCell="N7" sqref="N7"/>
      <selection pane="topRight" activeCell="N7" sqref="N7"/>
      <selection pane="bottomLeft" activeCell="N7" sqref="N7"/>
      <selection pane="bottomRight" activeCell="A3" sqref="A3:S3"/>
    </sheetView>
  </sheetViews>
  <sheetFormatPr baseColWidth="10" defaultColWidth="11.42578125" defaultRowHeight="15" x14ac:dyDescent="0.2"/>
  <cols>
    <col min="1" max="6" width="4.7109375" style="68" customWidth="1"/>
    <col min="7" max="7" width="16.28515625" style="68" customWidth="1"/>
    <col min="8" max="8" width="55.28515625" style="69" customWidth="1"/>
    <col min="9" max="9" width="18.42578125" style="67" customWidth="1"/>
    <col min="10" max="10" width="23" style="67" hidden="1" customWidth="1"/>
    <col min="11" max="11" width="17.140625" style="67" customWidth="1"/>
    <col min="12" max="12" width="17.28515625" style="67" hidden="1" customWidth="1"/>
    <col min="13" max="13" width="16.42578125" style="67" customWidth="1"/>
    <col min="14" max="14" width="20.140625" style="67" hidden="1" customWidth="1"/>
    <col min="15" max="15" width="18.85546875" style="67" customWidth="1"/>
    <col min="16" max="16" width="16.85546875" style="67" hidden="1" customWidth="1"/>
    <col min="17" max="17" width="18.5703125" style="67" customWidth="1"/>
    <col min="18" max="18" width="12.85546875" style="67" customWidth="1"/>
    <col min="19" max="20" width="12.7109375" style="67" customWidth="1"/>
    <col min="21" max="16384" width="11.42578125" style="67"/>
  </cols>
  <sheetData>
    <row r="1" spans="1:20" s="18" customFormat="1" x14ac:dyDescent="0.2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2"/>
      <c r="T1" s="17"/>
    </row>
    <row r="2" spans="1:20" s="18" customFormat="1" x14ac:dyDescent="0.2">
      <c r="A2" s="193" t="s">
        <v>510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5"/>
      <c r="T2" s="17"/>
    </row>
    <row r="3" spans="1:20" s="18" customFormat="1" x14ac:dyDescent="0.2">
      <c r="A3" s="196" t="s">
        <v>509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T3" s="17"/>
    </row>
    <row r="4" spans="1:20" s="18" customFormat="1" ht="13.5" thickBot="1" x14ac:dyDescent="0.25">
      <c r="A4" s="19"/>
      <c r="B4" s="20"/>
      <c r="C4" s="20"/>
      <c r="D4" s="20"/>
      <c r="E4" s="20"/>
      <c r="F4" s="20"/>
      <c r="G4" s="20"/>
      <c r="H4" s="21"/>
      <c r="I4" s="22"/>
      <c r="J4" s="22"/>
      <c r="K4" s="22"/>
      <c r="L4" s="23"/>
      <c r="M4" s="24"/>
      <c r="N4" s="25"/>
      <c r="O4" s="26"/>
      <c r="P4" s="27"/>
      <c r="Q4" s="28"/>
      <c r="S4" s="29"/>
      <c r="T4" s="10"/>
    </row>
    <row r="5" spans="1:20" s="18" customFormat="1" ht="16.149999999999999" customHeight="1" thickBot="1" x14ac:dyDescent="0.25">
      <c r="A5" s="171" t="s">
        <v>1</v>
      </c>
      <c r="B5" s="172"/>
      <c r="C5" s="172"/>
      <c r="D5" s="172"/>
      <c r="E5" s="172"/>
      <c r="F5" s="172"/>
      <c r="G5" s="172"/>
      <c r="H5" s="173"/>
      <c r="I5" s="159" t="s">
        <v>29</v>
      </c>
      <c r="J5" s="174" t="s">
        <v>30</v>
      </c>
      <c r="K5" s="159" t="s">
        <v>31</v>
      </c>
      <c r="L5" s="159" t="s">
        <v>32</v>
      </c>
      <c r="M5" s="159" t="s">
        <v>33</v>
      </c>
      <c r="N5" s="159" t="s">
        <v>34</v>
      </c>
      <c r="O5" s="159" t="s">
        <v>35</v>
      </c>
      <c r="P5" s="174" t="s">
        <v>36</v>
      </c>
      <c r="Q5" s="165" t="s">
        <v>2</v>
      </c>
      <c r="R5" s="165" t="s">
        <v>37</v>
      </c>
      <c r="S5" s="168" t="s">
        <v>38</v>
      </c>
      <c r="T5" s="30"/>
    </row>
    <row r="6" spans="1:20" s="32" customFormat="1" x14ac:dyDescent="0.2">
      <c r="A6" s="14" t="s">
        <v>3</v>
      </c>
      <c r="B6" s="15" t="s">
        <v>4</v>
      </c>
      <c r="C6" s="14" t="s">
        <v>5</v>
      </c>
      <c r="D6" s="16" t="s">
        <v>6</v>
      </c>
      <c r="E6" s="31" t="s">
        <v>39</v>
      </c>
      <c r="F6" s="6" t="s">
        <v>7</v>
      </c>
      <c r="G6" s="6"/>
      <c r="H6" s="162" t="s">
        <v>8</v>
      </c>
      <c r="I6" s="160"/>
      <c r="J6" s="175"/>
      <c r="K6" s="160"/>
      <c r="L6" s="160"/>
      <c r="M6" s="160"/>
      <c r="N6" s="160"/>
      <c r="O6" s="160"/>
      <c r="P6" s="175"/>
      <c r="Q6" s="166"/>
      <c r="R6" s="166"/>
      <c r="S6" s="169"/>
      <c r="T6" s="30"/>
    </row>
    <row r="7" spans="1:20" s="32" customFormat="1" x14ac:dyDescent="0.2">
      <c r="A7" s="177" t="s">
        <v>9</v>
      </c>
      <c r="B7" s="179" t="s">
        <v>10</v>
      </c>
      <c r="C7" s="177" t="s">
        <v>11</v>
      </c>
      <c r="D7" s="157" t="s">
        <v>12</v>
      </c>
      <c r="E7" s="149"/>
      <c r="F7" s="7" t="s">
        <v>13</v>
      </c>
      <c r="G7" s="7"/>
      <c r="H7" s="163"/>
      <c r="I7" s="160"/>
      <c r="J7" s="175"/>
      <c r="K7" s="160"/>
      <c r="L7" s="160"/>
      <c r="M7" s="160"/>
      <c r="N7" s="160"/>
      <c r="O7" s="160"/>
      <c r="P7" s="175"/>
      <c r="Q7" s="166"/>
      <c r="R7" s="166"/>
      <c r="S7" s="169"/>
      <c r="T7" s="30"/>
    </row>
    <row r="8" spans="1:20" s="32" customFormat="1" ht="15.75" thickBot="1" x14ac:dyDescent="0.25">
      <c r="A8" s="178"/>
      <c r="B8" s="180"/>
      <c r="C8" s="178"/>
      <c r="D8" s="158"/>
      <c r="E8" s="150"/>
      <c r="F8" s="8" t="s">
        <v>15</v>
      </c>
      <c r="G8" s="8"/>
      <c r="H8" s="164"/>
      <c r="I8" s="161"/>
      <c r="J8" s="176"/>
      <c r="K8" s="161"/>
      <c r="L8" s="161"/>
      <c r="M8" s="161"/>
      <c r="N8" s="161"/>
      <c r="O8" s="161"/>
      <c r="P8" s="176"/>
      <c r="Q8" s="167"/>
      <c r="R8" s="167"/>
      <c r="S8" s="170"/>
      <c r="T8" s="30"/>
    </row>
    <row r="9" spans="1:20" s="34" customFormat="1" ht="30" customHeight="1" x14ac:dyDescent="0.2">
      <c r="A9" s="181" t="s">
        <v>16</v>
      </c>
      <c r="B9" s="182"/>
      <c r="C9" s="182"/>
      <c r="D9" s="182"/>
      <c r="E9" s="182"/>
      <c r="F9" s="182"/>
      <c r="G9" s="182"/>
      <c r="H9" s="183"/>
      <c r="I9" s="71">
        <f>+I10+I47+I103+I104+I114</f>
        <v>369411897000</v>
      </c>
      <c r="J9" s="71">
        <f t="shared" ref="J9:Q9" si="0">+J10+J47+J103+J104+J114</f>
        <v>70325827711.690002</v>
      </c>
      <c r="K9" s="71">
        <f t="shared" si="0"/>
        <v>70325827711.690002</v>
      </c>
      <c r="L9" s="71">
        <f t="shared" si="0"/>
        <v>49900909511.690002</v>
      </c>
      <c r="M9" s="71">
        <f t="shared" si="0"/>
        <v>49900909511.690002</v>
      </c>
      <c r="N9" s="71">
        <f t="shared" si="0"/>
        <v>1599742327.1400001</v>
      </c>
      <c r="O9" s="71">
        <f t="shared" si="0"/>
        <v>1599742327.1400001</v>
      </c>
      <c r="P9" s="71">
        <f t="shared" si="0"/>
        <v>1516100081.1400001</v>
      </c>
      <c r="Q9" s="71">
        <f t="shared" si="0"/>
        <v>1516100081.1400001</v>
      </c>
      <c r="R9" s="72">
        <f>IFERROR((M9/I9),0)</f>
        <v>0.13508203151261802</v>
      </c>
      <c r="S9" s="73">
        <f>IFERROR((O9/I9),0)</f>
        <v>4.3305111181624993E-3</v>
      </c>
      <c r="T9" s="33"/>
    </row>
    <row r="10" spans="1:20" s="38" customFormat="1" ht="30" customHeight="1" x14ac:dyDescent="0.2">
      <c r="A10" s="35">
        <v>1</v>
      </c>
      <c r="B10" s="36"/>
      <c r="C10" s="36"/>
      <c r="D10" s="37"/>
      <c r="E10" s="37"/>
      <c r="F10" s="37"/>
      <c r="G10" s="129" t="s">
        <v>467</v>
      </c>
      <c r="H10" s="12" t="s">
        <v>17</v>
      </c>
      <c r="I10" s="74">
        <f>+I11+I32+I36</f>
        <v>26551046000</v>
      </c>
      <c r="J10" s="74">
        <f t="shared" ref="J10:Q10" si="1">+J11+J32+J36</f>
        <v>19249896457</v>
      </c>
      <c r="K10" s="74">
        <f t="shared" si="1"/>
        <v>19249896457</v>
      </c>
      <c r="L10" s="74">
        <f t="shared" si="1"/>
        <v>3050244780</v>
      </c>
      <c r="M10" s="74">
        <f t="shared" si="1"/>
        <v>3050244780</v>
      </c>
      <c r="N10" s="74">
        <f t="shared" si="1"/>
        <v>1516329785</v>
      </c>
      <c r="O10" s="74">
        <f t="shared" si="1"/>
        <v>1516329785</v>
      </c>
      <c r="P10" s="74">
        <f t="shared" si="1"/>
        <v>1432687539</v>
      </c>
      <c r="Q10" s="74">
        <f t="shared" si="1"/>
        <v>1432687539</v>
      </c>
      <c r="R10" s="75">
        <f t="shared" ref="R10:R72" si="2">IFERROR((M10/I10),0)</f>
        <v>0.11488228298048973</v>
      </c>
      <c r="S10" s="76">
        <f t="shared" ref="S10:S72" si="3">IFERROR((O10/I10),0)</f>
        <v>5.7109982973928788E-2</v>
      </c>
      <c r="T10" s="33"/>
    </row>
    <row r="11" spans="1:20" s="38" customFormat="1" ht="30" customHeight="1" x14ac:dyDescent="0.2">
      <c r="A11" s="35">
        <v>1</v>
      </c>
      <c r="B11" s="36">
        <v>0</v>
      </c>
      <c r="C11" s="36">
        <v>1</v>
      </c>
      <c r="D11" s="37"/>
      <c r="E11" s="37"/>
      <c r="F11" s="37"/>
      <c r="G11" s="129" t="s">
        <v>468</v>
      </c>
      <c r="H11" s="39" t="s">
        <v>40</v>
      </c>
      <c r="I11" s="74">
        <f t="shared" ref="I11:Q11" si="4">+I12+I16+I19+I27+I29</f>
        <v>19351500000</v>
      </c>
      <c r="J11" s="74">
        <f t="shared" si="4"/>
        <v>13202193552</v>
      </c>
      <c r="K11" s="74">
        <f t="shared" si="4"/>
        <v>13202193552</v>
      </c>
      <c r="L11" s="74">
        <f t="shared" si="4"/>
        <v>1118322979</v>
      </c>
      <c r="M11" s="74">
        <f t="shared" si="4"/>
        <v>1118322979</v>
      </c>
      <c r="N11" s="74">
        <f t="shared" si="4"/>
        <v>1118322979</v>
      </c>
      <c r="O11" s="74">
        <f t="shared" si="4"/>
        <v>1118322979</v>
      </c>
      <c r="P11" s="74">
        <f t="shared" si="4"/>
        <v>1118322979</v>
      </c>
      <c r="Q11" s="74">
        <f t="shared" si="4"/>
        <v>1118322979</v>
      </c>
      <c r="R11" s="75">
        <f t="shared" si="2"/>
        <v>5.7789989354830373E-2</v>
      </c>
      <c r="S11" s="76">
        <f t="shared" si="3"/>
        <v>5.7789989354830373E-2</v>
      </c>
      <c r="T11" s="33"/>
    </row>
    <row r="12" spans="1:20" s="38" customFormat="1" ht="30" customHeight="1" x14ac:dyDescent="0.2">
      <c r="A12" s="35">
        <v>1</v>
      </c>
      <c r="B12" s="36">
        <v>0</v>
      </c>
      <c r="C12" s="36">
        <v>1</v>
      </c>
      <c r="D12" s="37" t="s">
        <v>41</v>
      </c>
      <c r="E12" s="37"/>
      <c r="F12" s="37"/>
      <c r="G12" s="129" t="s">
        <v>324</v>
      </c>
      <c r="H12" s="39" t="s">
        <v>42</v>
      </c>
      <c r="I12" s="74">
        <f t="shared" ref="I12:Q12" si="5">SUM(I13:I15)</f>
        <v>11058557000</v>
      </c>
      <c r="J12" s="74">
        <f t="shared" ref="J12" si="6">SUM(J13:J15)</f>
        <v>8415561877</v>
      </c>
      <c r="K12" s="74">
        <f t="shared" si="5"/>
        <v>8415561877</v>
      </c>
      <c r="L12" s="74">
        <f>SUM(L13:L15)</f>
        <v>878967083</v>
      </c>
      <c r="M12" s="74">
        <f t="shared" si="5"/>
        <v>878967083</v>
      </c>
      <c r="N12" s="74">
        <f t="shared" ref="N12" si="7">SUM(N13:N15)</f>
        <v>878967083</v>
      </c>
      <c r="O12" s="74">
        <f t="shared" si="5"/>
        <v>878967083</v>
      </c>
      <c r="P12" s="74">
        <f t="shared" ref="P12" si="8">SUM(P13:P15)</f>
        <v>878967083</v>
      </c>
      <c r="Q12" s="74">
        <f t="shared" si="5"/>
        <v>878967083</v>
      </c>
      <c r="R12" s="75">
        <f t="shared" si="2"/>
        <v>7.9482981640371347E-2</v>
      </c>
      <c r="S12" s="76">
        <f t="shared" si="3"/>
        <v>7.9482981640371347E-2</v>
      </c>
      <c r="T12" s="33"/>
    </row>
    <row r="13" spans="1:20" s="45" customFormat="1" ht="30" customHeight="1" x14ac:dyDescent="0.2">
      <c r="A13" s="40">
        <v>1</v>
      </c>
      <c r="B13" s="41">
        <v>0</v>
      </c>
      <c r="C13" s="41">
        <v>1</v>
      </c>
      <c r="D13" s="1">
        <v>1</v>
      </c>
      <c r="E13" s="1">
        <v>1</v>
      </c>
      <c r="F13" s="42" t="s">
        <v>19</v>
      </c>
      <c r="G13" s="130" t="s">
        <v>148</v>
      </c>
      <c r="H13" s="43" t="s">
        <v>43</v>
      </c>
      <c r="I13" s="77">
        <f>IFERROR(VLOOKUP(G13,'CONSOLIDADO VIGENCIA'!$C$5:$S$119,17,0),0)</f>
        <v>9530944590</v>
      </c>
      <c r="J13" s="77">
        <f>IFERROR(VLOOKUP(G13,'MES VIGENCIA'!$C$5:$U$113,19,0),0)</f>
        <v>7624755672</v>
      </c>
      <c r="K13" s="77">
        <f>IFERROR(VLOOKUP(G13,'CONSOLIDADO VIGENCIA'!$C$5:$U$119,19,0),0)</f>
        <v>7624755672</v>
      </c>
      <c r="L13" s="77">
        <f>IFERROR(VLOOKUP(G13,'MES VIGENCIA'!$C$5:$W$113,21,0),0)</f>
        <v>860628722</v>
      </c>
      <c r="M13" s="77">
        <f>IFERROR(VLOOKUP(G13,'CONSOLIDADO VIGENCIA'!$C$5:$W$119,21,0),0)</f>
        <v>860628722</v>
      </c>
      <c r="N13" s="77">
        <f>IFERROR(VLOOKUP(G13,'MES VIGENCIA'!$C$5:$X$113,22,0),0)</f>
        <v>860628722</v>
      </c>
      <c r="O13" s="77">
        <f>IFERROR(VLOOKUP(G13,'CONSOLIDADO VIGENCIA'!$C$5:$X$119,22,0),0)</f>
        <v>860628722</v>
      </c>
      <c r="P13" s="77">
        <f>IFERROR(VLOOKUP(G13,'MES VIGENCIA'!$C$5:$Z$113,24,0),0)</f>
        <v>860628722</v>
      </c>
      <c r="Q13" s="77">
        <f>IFERROR(VLOOKUP(G13,'CONSOLIDADO VIGENCIA'!$C$5:$Z$119,24,0),0)</f>
        <v>860628722</v>
      </c>
      <c r="R13" s="78">
        <f t="shared" si="2"/>
        <v>9.0298365904150121E-2</v>
      </c>
      <c r="S13" s="79">
        <f t="shared" si="3"/>
        <v>9.0298365904150121E-2</v>
      </c>
      <c r="T13" s="44"/>
    </row>
    <row r="14" spans="1:20" s="45" customFormat="1" ht="30" customHeight="1" x14ac:dyDescent="0.2">
      <c r="A14" s="40">
        <v>1</v>
      </c>
      <c r="B14" s="41">
        <v>0</v>
      </c>
      <c r="C14" s="41">
        <v>1</v>
      </c>
      <c r="D14" s="1">
        <v>1</v>
      </c>
      <c r="E14" s="1">
        <v>2</v>
      </c>
      <c r="F14" s="42" t="s">
        <v>19</v>
      </c>
      <c r="G14" s="130" t="s">
        <v>149</v>
      </c>
      <c r="H14" s="43" t="s">
        <v>44</v>
      </c>
      <c r="I14" s="77">
        <f>IFERROR(VLOOKUP(G14,'CONSOLIDADO VIGENCIA'!$C$5:$S$119,17,0),0)</f>
        <v>1437612410</v>
      </c>
      <c r="J14" s="77">
        <f>IFERROR(VLOOKUP(G14,'MES VIGENCIA'!$C$5:$U$113,19,0),0)</f>
        <v>718806205</v>
      </c>
      <c r="K14" s="77">
        <f>IFERROR(VLOOKUP(G14,'CONSOLIDADO VIGENCIA'!$C$5:$U$119,19,0),0)</f>
        <v>718806205</v>
      </c>
      <c r="L14" s="77">
        <f>IFERROR(VLOOKUP(G14,'MES VIGENCIA'!$C$5:$W$113,21,0),0)</f>
        <v>16245750</v>
      </c>
      <c r="M14" s="77">
        <f>IFERROR(VLOOKUP(G14,'CONSOLIDADO VIGENCIA'!$C$5:$W$119,21,0),0)</f>
        <v>16245750</v>
      </c>
      <c r="N14" s="77">
        <f>IFERROR(VLOOKUP(G14,'MES VIGENCIA'!$C$5:$X$113,22,0),0)</f>
        <v>16245750</v>
      </c>
      <c r="O14" s="77">
        <f>IFERROR(VLOOKUP(G14,'CONSOLIDADO VIGENCIA'!$C$5:$X$119,22,0),0)</f>
        <v>16245750</v>
      </c>
      <c r="P14" s="77">
        <f>IFERROR(VLOOKUP(G14,'MES VIGENCIA'!$C$5:$Z$113,24,0),0)</f>
        <v>16245750</v>
      </c>
      <c r="Q14" s="77">
        <f>IFERROR(VLOOKUP(G14,'CONSOLIDADO VIGENCIA'!$C$5:$Z$119,24,0),0)</f>
        <v>16245750</v>
      </c>
      <c r="R14" s="78">
        <f t="shared" si="2"/>
        <v>1.1300507624304661E-2</v>
      </c>
      <c r="S14" s="79">
        <f t="shared" si="3"/>
        <v>1.1300507624304661E-2</v>
      </c>
      <c r="T14" s="44"/>
    </row>
    <row r="15" spans="1:20" s="45" customFormat="1" ht="30" customHeight="1" x14ac:dyDescent="0.2">
      <c r="A15" s="40">
        <v>1</v>
      </c>
      <c r="B15" s="41">
        <v>0</v>
      </c>
      <c r="C15" s="41">
        <v>1</v>
      </c>
      <c r="D15" s="1">
        <v>1</v>
      </c>
      <c r="E15" s="1">
        <v>4</v>
      </c>
      <c r="F15" s="42" t="s">
        <v>19</v>
      </c>
      <c r="G15" s="130" t="s">
        <v>150</v>
      </c>
      <c r="H15" s="43" t="s">
        <v>45</v>
      </c>
      <c r="I15" s="77">
        <f>IFERROR(VLOOKUP(G15,'CONSOLIDADO VIGENCIA'!$C$5:$S$119,17,0),0)</f>
        <v>90000000</v>
      </c>
      <c r="J15" s="77">
        <f>IFERROR(VLOOKUP(G15,'MES VIGENCIA'!$C$5:$U$113,19,0),0)</f>
        <v>72000000</v>
      </c>
      <c r="K15" s="77">
        <f>IFERROR(VLOOKUP(G15,'CONSOLIDADO VIGENCIA'!$C$5:$U$119,19,0),0)</f>
        <v>72000000</v>
      </c>
      <c r="L15" s="77">
        <f>IFERROR(VLOOKUP(G15,'MES VIGENCIA'!$C$5:$W$113,21,0),0)</f>
        <v>2092611</v>
      </c>
      <c r="M15" s="77">
        <f>IFERROR(VLOOKUP(G15,'CONSOLIDADO VIGENCIA'!$C$5:$W$119,21,0),0)</f>
        <v>2092611</v>
      </c>
      <c r="N15" s="77">
        <f>IFERROR(VLOOKUP(G15,'MES VIGENCIA'!$C$5:$X$113,22,0),0)</f>
        <v>2092611</v>
      </c>
      <c r="O15" s="77">
        <f>IFERROR(VLOOKUP(G15,'CONSOLIDADO VIGENCIA'!$C$5:$X$119,22,0),0)</f>
        <v>2092611</v>
      </c>
      <c r="P15" s="77">
        <f>IFERROR(VLOOKUP(G15,'MES VIGENCIA'!$C$5:$Z$113,24,0),0)</f>
        <v>2092611</v>
      </c>
      <c r="Q15" s="77">
        <f>IFERROR(VLOOKUP(G15,'CONSOLIDADO VIGENCIA'!$C$5:$Z$119,24,0),0)</f>
        <v>2092611</v>
      </c>
      <c r="R15" s="78">
        <f t="shared" si="2"/>
        <v>2.3251233333333333E-2</v>
      </c>
      <c r="S15" s="79">
        <f t="shared" si="3"/>
        <v>2.3251233333333333E-2</v>
      </c>
      <c r="T15" s="44"/>
    </row>
    <row r="16" spans="1:20" s="38" customFormat="1" ht="30" customHeight="1" x14ac:dyDescent="0.2">
      <c r="A16" s="35">
        <v>1</v>
      </c>
      <c r="B16" s="36">
        <v>0</v>
      </c>
      <c r="C16" s="36">
        <v>1</v>
      </c>
      <c r="D16" s="46">
        <v>4</v>
      </c>
      <c r="E16" s="37"/>
      <c r="F16" s="37"/>
      <c r="G16" s="129" t="s">
        <v>329</v>
      </c>
      <c r="H16" s="39" t="s">
        <v>46</v>
      </c>
      <c r="I16" s="74">
        <f>+I17+I18</f>
        <v>3568225000</v>
      </c>
      <c r="J16" s="74">
        <f>+J17+J18</f>
        <v>2226572400</v>
      </c>
      <c r="K16" s="74">
        <f>+K17+K18</f>
        <v>2226572400</v>
      </c>
      <c r="L16" s="74">
        <f t="shared" ref="L16" si="9">SUM(L17:L18)</f>
        <v>146413874</v>
      </c>
      <c r="M16" s="74">
        <f t="shared" ref="M16:Q16" si="10">SUM(M17:M18)</f>
        <v>146413874</v>
      </c>
      <c r="N16" s="74">
        <f t="shared" ref="N16" si="11">SUM(N17:N18)</f>
        <v>146413874</v>
      </c>
      <c r="O16" s="74">
        <f t="shared" si="10"/>
        <v>146413874</v>
      </c>
      <c r="P16" s="74">
        <f t="shared" ref="P16" si="12">SUM(P17:P18)</f>
        <v>146413874</v>
      </c>
      <c r="Q16" s="74">
        <f t="shared" si="10"/>
        <v>146413874</v>
      </c>
      <c r="R16" s="80">
        <f t="shared" si="2"/>
        <v>4.1032691043866351E-2</v>
      </c>
      <c r="S16" s="79">
        <f t="shared" si="3"/>
        <v>4.1032691043866351E-2</v>
      </c>
      <c r="T16" s="44"/>
    </row>
    <row r="17" spans="1:20" s="45" customFormat="1" ht="30" customHeight="1" x14ac:dyDescent="0.2">
      <c r="A17" s="40">
        <v>1</v>
      </c>
      <c r="B17" s="41">
        <v>0</v>
      </c>
      <c r="C17" s="41">
        <v>1</v>
      </c>
      <c r="D17" s="1">
        <v>4</v>
      </c>
      <c r="E17" s="1">
        <v>1</v>
      </c>
      <c r="F17" s="42" t="s">
        <v>19</v>
      </c>
      <c r="G17" s="130" t="s">
        <v>151</v>
      </c>
      <c r="H17" s="43" t="s">
        <v>47</v>
      </c>
      <c r="I17" s="77">
        <f>IFERROR(VLOOKUP(G17,'CONSOLIDADO VIGENCIA'!$C$5:$S$119,17,0),0)</f>
        <v>3140038000</v>
      </c>
      <c r="J17" s="77">
        <f>IFERROR(VLOOKUP(G17,'MES VIGENCIA'!$C$5:$U$113,19,0),0)</f>
        <v>1884022800</v>
      </c>
      <c r="K17" s="77">
        <f>IFERROR(VLOOKUP(G17,'CONSOLIDADO VIGENCIA'!$C$5:$U$119,19,0),0)</f>
        <v>1884022800</v>
      </c>
      <c r="L17" s="77">
        <f>IFERROR(VLOOKUP(G17,'MES VIGENCIA'!$C$5:$W$113,21,0),0)</f>
        <v>71880173</v>
      </c>
      <c r="M17" s="77">
        <f>IFERROR(VLOOKUP(G17,'CONSOLIDADO VIGENCIA'!$C$5:$W$119,21,0),0)</f>
        <v>71880173</v>
      </c>
      <c r="N17" s="77">
        <f>IFERROR(VLOOKUP(G17,'MES VIGENCIA'!$C$5:$X$113,22,0),0)</f>
        <v>71880173</v>
      </c>
      <c r="O17" s="77">
        <f>IFERROR(VLOOKUP(G17,'CONSOLIDADO VIGENCIA'!$C$5:$X$119,22,0),0)</f>
        <v>71880173</v>
      </c>
      <c r="P17" s="77">
        <f>IFERROR(VLOOKUP(G17,'MES VIGENCIA'!$C$5:$Z$113,24,0),0)</f>
        <v>71880173</v>
      </c>
      <c r="Q17" s="77">
        <f>IFERROR(VLOOKUP(G17,'CONSOLIDADO VIGENCIA'!$C$5:$Z$119,24,0),0)</f>
        <v>71880173</v>
      </c>
      <c r="R17" s="78">
        <f t="shared" si="2"/>
        <v>2.2891497809899117E-2</v>
      </c>
      <c r="S17" s="79">
        <f t="shared" si="3"/>
        <v>2.2891497809899117E-2</v>
      </c>
      <c r="T17" s="44"/>
    </row>
    <row r="18" spans="1:20" s="45" customFormat="1" ht="30" customHeight="1" x14ac:dyDescent="0.2">
      <c r="A18" s="40">
        <v>1</v>
      </c>
      <c r="B18" s="41">
        <v>0</v>
      </c>
      <c r="C18" s="41">
        <v>1</v>
      </c>
      <c r="D18" s="1">
        <v>4</v>
      </c>
      <c r="E18" s="1">
        <v>2</v>
      </c>
      <c r="F18" s="42" t="s">
        <v>19</v>
      </c>
      <c r="G18" s="130" t="s">
        <v>152</v>
      </c>
      <c r="H18" s="43" t="s">
        <v>48</v>
      </c>
      <c r="I18" s="77">
        <f>IFERROR(VLOOKUP(G18,'CONSOLIDADO VIGENCIA'!$C$5:$S$119,17,0),0)</f>
        <v>428187000</v>
      </c>
      <c r="J18" s="77">
        <f>IFERROR(VLOOKUP(G18,'MES VIGENCIA'!$C$5:$U$113,19,0),0)</f>
        <v>342549600</v>
      </c>
      <c r="K18" s="77">
        <f>IFERROR(VLOOKUP(G18,'CONSOLIDADO VIGENCIA'!$C$5:$U$119,19,0),0)</f>
        <v>342549600</v>
      </c>
      <c r="L18" s="77">
        <f>IFERROR(VLOOKUP(G18,'MES VIGENCIA'!$C$5:$W$113,21,0),0)</f>
        <v>74533701</v>
      </c>
      <c r="M18" s="77">
        <f>IFERROR(VLOOKUP(G18,'CONSOLIDADO VIGENCIA'!$C$5:$W$119,21,0),0)</f>
        <v>74533701</v>
      </c>
      <c r="N18" s="77">
        <f>IFERROR(VLOOKUP(G18,'MES VIGENCIA'!$C$5:$X$113,22,0),0)</f>
        <v>74533701</v>
      </c>
      <c r="O18" s="77">
        <f>IFERROR(VLOOKUP(G18,'CONSOLIDADO VIGENCIA'!$C$5:$X$119,22,0),0)</f>
        <v>74533701</v>
      </c>
      <c r="P18" s="77">
        <f>IFERROR(VLOOKUP(G18,'MES VIGENCIA'!$C$5:$Z$113,24,0),0)</f>
        <v>74533701</v>
      </c>
      <c r="Q18" s="77">
        <f>IFERROR(VLOOKUP(G18,'CONSOLIDADO VIGENCIA'!$C$5:$Z$119,24,0),0)</f>
        <v>74533701</v>
      </c>
      <c r="R18" s="78">
        <f t="shared" si="2"/>
        <v>0.17406810809295939</v>
      </c>
      <c r="S18" s="79">
        <f t="shared" si="3"/>
        <v>0.17406810809295939</v>
      </c>
      <c r="T18" s="44"/>
    </row>
    <row r="19" spans="1:20" s="38" customFormat="1" ht="30" customHeight="1" x14ac:dyDescent="0.2">
      <c r="A19" s="35">
        <v>1</v>
      </c>
      <c r="B19" s="36">
        <v>0</v>
      </c>
      <c r="C19" s="36">
        <v>1</v>
      </c>
      <c r="D19" s="46">
        <v>5</v>
      </c>
      <c r="E19" s="37"/>
      <c r="F19" s="37"/>
      <c r="G19" s="129" t="s">
        <v>330</v>
      </c>
      <c r="H19" s="12" t="s">
        <v>49</v>
      </c>
      <c r="I19" s="74">
        <f t="shared" ref="I19:Q19" si="13">SUM(I20:I26)</f>
        <v>3405790000</v>
      </c>
      <c r="J19" s="74">
        <f t="shared" si="13"/>
        <v>2463658355</v>
      </c>
      <c r="K19" s="74">
        <f t="shared" si="13"/>
        <v>2463658355</v>
      </c>
      <c r="L19" s="74">
        <f t="shared" si="13"/>
        <v>80189152</v>
      </c>
      <c r="M19" s="74">
        <f t="shared" si="13"/>
        <v>80189152</v>
      </c>
      <c r="N19" s="74">
        <f t="shared" si="13"/>
        <v>80189152</v>
      </c>
      <c r="O19" s="74">
        <f t="shared" si="13"/>
        <v>80189152</v>
      </c>
      <c r="P19" s="74">
        <f t="shared" si="13"/>
        <v>80189152</v>
      </c>
      <c r="Q19" s="74">
        <f t="shared" si="13"/>
        <v>80189152</v>
      </c>
      <c r="R19" s="80">
        <f t="shared" si="2"/>
        <v>2.3544949042659705E-2</v>
      </c>
      <c r="S19" s="76">
        <f t="shared" si="3"/>
        <v>2.3544949042659705E-2</v>
      </c>
      <c r="T19" s="47"/>
    </row>
    <row r="20" spans="1:20" s="45" customFormat="1" ht="30" customHeight="1" x14ac:dyDescent="0.2">
      <c r="A20" s="40">
        <v>1</v>
      </c>
      <c r="B20" s="41">
        <v>0</v>
      </c>
      <c r="C20" s="41">
        <v>1</v>
      </c>
      <c r="D20" s="1">
        <v>5</v>
      </c>
      <c r="E20" s="1">
        <v>2</v>
      </c>
      <c r="F20" s="42" t="s">
        <v>19</v>
      </c>
      <c r="G20" s="130" t="s">
        <v>153</v>
      </c>
      <c r="H20" s="13" t="s">
        <v>50</v>
      </c>
      <c r="I20" s="77">
        <f>IFERROR(VLOOKUP(G20,'CONSOLIDADO VIGENCIA'!$C$5:$S$119,17,0),0)</f>
        <v>408734404</v>
      </c>
      <c r="J20" s="77">
        <f>IFERROR(VLOOKUP(G20,'MES VIGENCIA'!$C$5:$U$113,19,0),0)</f>
        <v>326987523</v>
      </c>
      <c r="K20" s="77">
        <f>IFERROR(VLOOKUP(G20,'CONSOLIDADO VIGENCIA'!$C$5:$U$119,19,0),0)</f>
        <v>326987523</v>
      </c>
      <c r="L20" s="77">
        <f>IFERROR(VLOOKUP(G20,'MES VIGENCIA'!$C$5:$W$113,21,0),0)</f>
        <v>56753216</v>
      </c>
      <c r="M20" s="77">
        <f>IFERROR(VLOOKUP(G20,'CONSOLIDADO VIGENCIA'!$C$5:$W$119,21,0),0)</f>
        <v>56753216</v>
      </c>
      <c r="N20" s="77">
        <f>IFERROR(VLOOKUP(G20,'MES VIGENCIA'!$C$5:$X$113,22,0),0)</f>
        <v>56753216</v>
      </c>
      <c r="O20" s="77">
        <f>IFERROR(VLOOKUP(G20,'CONSOLIDADO VIGENCIA'!$C$5:$X$119,22,0),0)</f>
        <v>56753216</v>
      </c>
      <c r="P20" s="77">
        <f>IFERROR(VLOOKUP(G20,'MES VIGENCIA'!$C$5:$Z$113,24,0),0)</f>
        <v>56753216</v>
      </c>
      <c r="Q20" s="77">
        <f>IFERROR(VLOOKUP(G20,'CONSOLIDADO VIGENCIA'!$C$5:$Z$119,24,0),0)</f>
        <v>56753216</v>
      </c>
      <c r="R20" s="78">
        <f t="shared" si="2"/>
        <v>0.13885108629123374</v>
      </c>
      <c r="S20" s="79">
        <f t="shared" si="3"/>
        <v>0.13885108629123374</v>
      </c>
      <c r="T20" s="44"/>
    </row>
    <row r="21" spans="1:20" s="45" customFormat="1" ht="30" customHeight="1" x14ac:dyDescent="0.2">
      <c r="A21" s="40">
        <v>1</v>
      </c>
      <c r="B21" s="41">
        <v>0</v>
      </c>
      <c r="C21" s="41">
        <v>1</v>
      </c>
      <c r="D21" s="1">
        <v>5</v>
      </c>
      <c r="E21" s="1">
        <v>5</v>
      </c>
      <c r="F21" s="42" t="s">
        <v>19</v>
      </c>
      <c r="G21" s="130" t="s">
        <v>154</v>
      </c>
      <c r="H21" s="13" t="s">
        <v>51</v>
      </c>
      <c r="I21" s="77">
        <f>IFERROR(VLOOKUP(G21,'CONSOLIDADO VIGENCIA'!$C$5:$S$119,17,0),0)</f>
        <v>60234701</v>
      </c>
      <c r="J21" s="77">
        <f>IFERROR(VLOOKUP(G21,'MES VIGENCIA'!$C$5:$U$113,19,0),0)</f>
        <v>48187761</v>
      </c>
      <c r="K21" s="77">
        <f>IFERROR(VLOOKUP(G21,'CONSOLIDADO VIGENCIA'!$C$5:$U$119,19,0),0)</f>
        <v>48187761</v>
      </c>
      <c r="L21" s="77">
        <f>IFERROR(VLOOKUP(G21,'MES VIGENCIA'!$C$5:$W$113,21,0),0)</f>
        <v>1941955</v>
      </c>
      <c r="M21" s="77">
        <f>IFERROR(VLOOKUP(G21,'CONSOLIDADO VIGENCIA'!$C$5:$W$119,21,0),0)</f>
        <v>1941955</v>
      </c>
      <c r="N21" s="77">
        <f>IFERROR(VLOOKUP(G21,'MES VIGENCIA'!$C$5:$X$113,22,0),0)</f>
        <v>1941955</v>
      </c>
      <c r="O21" s="77">
        <f>IFERROR(VLOOKUP(G21,'CONSOLIDADO VIGENCIA'!$C$5:$X$119,22,0),0)</f>
        <v>1941955</v>
      </c>
      <c r="P21" s="77">
        <f>IFERROR(VLOOKUP(G21,'MES VIGENCIA'!$C$5:$Z$113,24,0),0)</f>
        <v>1941955</v>
      </c>
      <c r="Q21" s="77">
        <f>IFERROR(VLOOKUP(G21,'CONSOLIDADO VIGENCIA'!$C$5:$Z$119,24,0),0)</f>
        <v>1941955</v>
      </c>
      <c r="R21" s="78">
        <f t="shared" si="2"/>
        <v>3.2239804759718153E-2</v>
      </c>
      <c r="S21" s="79">
        <f t="shared" si="3"/>
        <v>3.2239804759718153E-2</v>
      </c>
      <c r="T21" s="44"/>
    </row>
    <row r="22" spans="1:20" s="45" customFormat="1" ht="30" customHeight="1" x14ac:dyDescent="0.2">
      <c r="A22" s="40">
        <v>1</v>
      </c>
      <c r="B22" s="41">
        <v>0</v>
      </c>
      <c r="C22" s="41">
        <v>1</v>
      </c>
      <c r="D22" s="1">
        <v>5</v>
      </c>
      <c r="E22" s="1">
        <v>14</v>
      </c>
      <c r="F22" s="42" t="s">
        <v>19</v>
      </c>
      <c r="G22" s="130" t="s">
        <v>155</v>
      </c>
      <c r="H22" s="13" t="s">
        <v>52</v>
      </c>
      <c r="I22" s="77">
        <f>IFERROR(VLOOKUP(G22,'CONSOLIDADO VIGENCIA'!$C$5:$S$119,17,0),0)</f>
        <v>600936892</v>
      </c>
      <c r="J22" s="77">
        <f>IFERROR(VLOOKUP(G22,'MES VIGENCIA'!$C$5:$U$113,19,0),0)</f>
        <v>480749514</v>
      </c>
      <c r="K22" s="77">
        <f>IFERROR(VLOOKUP(G22,'CONSOLIDADO VIGENCIA'!$C$5:$U$119,19,0),0)</f>
        <v>480749514</v>
      </c>
      <c r="L22" s="77">
        <f>IFERROR(VLOOKUP(G22,'MES VIGENCIA'!$C$5:$W$113,21,0),0)</f>
        <v>2592712</v>
      </c>
      <c r="M22" s="77">
        <f>IFERROR(VLOOKUP(G22,'CONSOLIDADO VIGENCIA'!$C$5:$W$119,21,0),0)</f>
        <v>2592712</v>
      </c>
      <c r="N22" s="77">
        <f>IFERROR(VLOOKUP(G22,'MES VIGENCIA'!$C$5:$X$113,22,0),0)</f>
        <v>2592712</v>
      </c>
      <c r="O22" s="77">
        <f>IFERROR(VLOOKUP(G22,'CONSOLIDADO VIGENCIA'!$C$5:$X$119,22,0),0)</f>
        <v>2592712</v>
      </c>
      <c r="P22" s="77">
        <f>IFERROR(VLOOKUP(G22,'MES VIGENCIA'!$C$5:$Z$113,24,0),0)</f>
        <v>2592712</v>
      </c>
      <c r="Q22" s="77">
        <f>IFERROR(VLOOKUP(G22,'CONSOLIDADO VIGENCIA'!$C$5:$Z$119,24,0),0)</f>
        <v>2592712</v>
      </c>
      <c r="R22" s="78">
        <f t="shared" si="2"/>
        <v>4.3144497109689848E-3</v>
      </c>
      <c r="S22" s="79">
        <f t="shared" si="3"/>
        <v>4.3144497109689848E-3</v>
      </c>
      <c r="T22" s="44"/>
    </row>
    <row r="23" spans="1:20" s="45" customFormat="1" ht="30" customHeight="1" x14ac:dyDescent="0.2">
      <c r="A23" s="40">
        <v>1</v>
      </c>
      <c r="B23" s="41">
        <v>0</v>
      </c>
      <c r="C23" s="41">
        <v>1</v>
      </c>
      <c r="D23" s="1">
        <v>5</v>
      </c>
      <c r="E23" s="1">
        <v>15</v>
      </c>
      <c r="F23" s="42" t="s">
        <v>19</v>
      </c>
      <c r="G23" s="130" t="s">
        <v>156</v>
      </c>
      <c r="H23" s="13" t="s">
        <v>53</v>
      </c>
      <c r="I23" s="77">
        <f>IFERROR(VLOOKUP(G23,'CONSOLIDADO VIGENCIA'!$C$5:$S$119,17,0),0)</f>
        <v>625975930</v>
      </c>
      <c r="J23" s="77">
        <f>IFERROR(VLOOKUP(G23,'MES VIGENCIA'!$C$5:$U$113,19,0),0)</f>
        <v>500780744</v>
      </c>
      <c r="K23" s="77">
        <f>IFERROR(VLOOKUP(G23,'CONSOLIDADO VIGENCIA'!$C$5:$U$119,19,0),0)</f>
        <v>500780744</v>
      </c>
      <c r="L23" s="77">
        <f>IFERROR(VLOOKUP(G23,'MES VIGENCIA'!$C$5:$W$113,21,0),0)</f>
        <v>17949569</v>
      </c>
      <c r="M23" s="77">
        <f>IFERROR(VLOOKUP(G23,'CONSOLIDADO VIGENCIA'!$C$5:$W$119,21,0),0)</f>
        <v>17949569</v>
      </c>
      <c r="N23" s="77">
        <f>IFERROR(VLOOKUP(G23,'MES VIGENCIA'!$C$5:$X$113,22,0),0)</f>
        <v>17949569</v>
      </c>
      <c r="O23" s="77">
        <f>IFERROR(VLOOKUP(G23,'CONSOLIDADO VIGENCIA'!$C$5:$X$119,22,0),0)</f>
        <v>17949569</v>
      </c>
      <c r="P23" s="77">
        <f>IFERROR(VLOOKUP(G23,'MES VIGENCIA'!$C$5:$Z$113,24,0),0)</f>
        <v>17949569</v>
      </c>
      <c r="Q23" s="77">
        <f>IFERROR(VLOOKUP(G23,'CONSOLIDADO VIGENCIA'!$C$5:$Z$119,24,0),0)</f>
        <v>17949569</v>
      </c>
      <c r="R23" s="78">
        <f t="shared" si="2"/>
        <v>2.8674535456978355E-2</v>
      </c>
      <c r="S23" s="79">
        <f t="shared" si="3"/>
        <v>2.8674535456978355E-2</v>
      </c>
      <c r="T23" s="44"/>
    </row>
    <row r="24" spans="1:20" s="45" customFormat="1" ht="30" customHeight="1" x14ac:dyDescent="0.2">
      <c r="A24" s="40">
        <v>1</v>
      </c>
      <c r="B24" s="41">
        <v>0</v>
      </c>
      <c r="C24" s="41">
        <v>1</v>
      </c>
      <c r="D24" s="1">
        <v>5</v>
      </c>
      <c r="E24" s="1">
        <v>16</v>
      </c>
      <c r="F24" s="42" t="s">
        <v>19</v>
      </c>
      <c r="G24" s="130" t="s">
        <v>157</v>
      </c>
      <c r="H24" s="13" t="s">
        <v>54</v>
      </c>
      <c r="I24" s="77">
        <f>IFERROR(VLOOKUP(G24,'CONSOLIDADO VIGENCIA'!$C$5:$S$119,17,0),0)</f>
        <v>1304116520</v>
      </c>
      <c r="J24" s="77">
        <f>IFERROR(VLOOKUP(G24,'MES VIGENCIA'!$C$5:$U$113,19,0),0)</f>
        <v>1043293216</v>
      </c>
      <c r="K24" s="77">
        <f>IFERROR(VLOOKUP(G24,'CONSOLIDADO VIGENCIA'!$C$5:$U$119,19,0),0)</f>
        <v>1043293216</v>
      </c>
      <c r="L24" s="77">
        <f>IFERROR(VLOOKUP(G24,'MES VIGENCIA'!$C$5:$W$113,21,0),0)</f>
        <v>951700</v>
      </c>
      <c r="M24" s="77">
        <f>IFERROR(VLOOKUP(G24,'CONSOLIDADO VIGENCIA'!$C$5:$W$119,21,0),0)</f>
        <v>951700</v>
      </c>
      <c r="N24" s="77">
        <f>IFERROR(VLOOKUP(G24,'MES VIGENCIA'!$C$5:$X$113,22,0),0)</f>
        <v>951700</v>
      </c>
      <c r="O24" s="77">
        <f>IFERROR(VLOOKUP(G24,'CONSOLIDADO VIGENCIA'!$C$5:$X$119,22,0),0)</f>
        <v>951700</v>
      </c>
      <c r="P24" s="77">
        <f>IFERROR(VLOOKUP(G24,'MES VIGENCIA'!$C$5:$Z$113,24,0),0)</f>
        <v>951700</v>
      </c>
      <c r="Q24" s="77">
        <f>IFERROR(VLOOKUP(G24,'CONSOLIDADO VIGENCIA'!$C$5:$Z$119,24,0),0)</f>
        <v>951700</v>
      </c>
      <c r="R24" s="78">
        <f t="shared" si="2"/>
        <v>7.2976607949111786E-4</v>
      </c>
      <c r="S24" s="79">
        <f t="shared" si="3"/>
        <v>7.2976607949111786E-4</v>
      </c>
      <c r="T24" s="44"/>
    </row>
    <row r="25" spans="1:20" s="45" customFormat="1" ht="30" customHeight="1" x14ac:dyDescent="0.2">
      <c r="A25" s="40">
        <v>1</v>
      </c>
      <c r="B25" s="41">
        <v>0</v>
      </c>
      <c r="C25" s="41">
        <v>1</v>
      </c>
      <c r="D25" s="1">
        <v>5</v>
      </c>
      <c r="E25" s="1">
        <v>47</v>
      </c>
      <c r="F25" s="42" t="s">
        <v>19</v>
      </c>
      <c r="G25" s="130" t="s">
        <v>375</v>
      </c>
      <c r="H25" s="13" t="s">
        <v>55</v>
      </c>
      <c r="I25" s="77">
        <f>IFERROR(VLOOKUP(G25,'CONSOLIDADO VIGENCIA'!$C$5:$S$119,17,0),0)</f>
        <v>342131956</v>
      </c>
      <c r="J25" s="77">
        <f>IFERROR(VLOOKUP(G25,'MES VIGENCIA'!$C$5:$U$113,19,0),0)</f>
        <v>0</v>
      </c>
      <c r="K25" s="77">
        <f>IFERROR(VLOOKUP(G25,'CONSOLIDADO VIGENCIA'!$C$5:$U$119,19,0),0)</f>
        <v>0</v>
      </c>
      <c r="L25" s="77">
        <f>IFERROR(VLOOKUP(G25,'MES VIGENCIA'!$C$5:$W$113,21,0),0)</f>
        <v>0</v>
      </c>
      <c r="M25" s="77">
        <f>IFERROR(VLOOKUP(G25,'CONSOLIDADO VIGENCIA'!$C$5:$W$119,21,0),0)</f>
        <v>0</v>
      </c>
      <c r="N25" s="77">
        <f>IFERROR(VLOOKUP(G25,'MES VIGENCIA'!$C$5:$X$113,22,0),0)</f>
        <v>0</v>
      </c>
      <c r="O25" s="77">
        <f>IFERROR(VLOOKUP(G25,'CONSOLIDADO VIGENCIA'!$C$5:$X$119,22,0),0)</f>
        <v>0</v>
      </c>
      <c r="P25" s="77">
        <f>IFERROR(VLOOKUP(G25,'MES VIGENCIA'!$C$5:$Z$113,24,0),0)</f>
        <v>0</v>
      </c>
      <c r="Q25" s="77">
        <f>IFERROR(VLOOKUP(G25,'CONSOLIDADO VIGENCIA'!$C$5:$Z$119,24,0),0)</f>
        <v>0</v>
      </c>
      <c r="R25" s="78">
        <f t="shared" si="2"/>
        <v>0</v>
      </c>
      <c r="S25" s="79">
        <f t="shared" si="3"/>
        <v>0</v>
      </c>
      <c r="T25" s="44"/>
    </row>
    <row r="26" spans="1:20" s="45" customFormat="1" ht="30" customHeight="1" x14ac:dyDescent="0.2">
      <c r="A26" s="40">
        <v>1</v>
      </c>
      <c r="B26" s="41">
        <v>0</v>
      </c>
      <c r="C26" s="41">
        <v>1</v>
      </c>
      <c r="D26" s="1">
        <v>5</v>
      </c>
      <c r="E26" s="1">
        <v>92</v>
      </c>
      <c r="F26" s="42" t="s">
        <v>19</v>
      </c>
      <c r="G26" s="130" t="s">
        <v>158</v>
      </c>
      <c r="H26" s="13" t="s">
        <v>56</v>
      </c>
      <c r="I26" s="77">
        <f>IFERROR(VLOOKUP(G26,'CONSOLIDADO VIGENCIA'!$C$5:$S$119,17,0),0)</f>
        <v>63659597</v>
      </c>
      <c r="J26" s="77">
        <f>IFERROR(VLOOKUP(G26,'MES VIGENCIA'!$C$5:$U$113,19,0),0)</f>
        <v>63659597</v>
      </c>
      <c r="K26" s="77">
        <f>IFERROR(VLOOKUP(G26,'CONSOLIDADO VIGENCIA'!$C$5:$U$119,19,0),0)</f>
        <v>63659597</v>
      </c>
      <c r="L26" s="77">
        <f>IFERROR(VLOOKUP(G26,'MES VIGENCIA'!$C$5:$W$113,21,0),0)</f>
        <v>0</v>
      </c>
      <c r="M26" s="77">
        <f>IFERROR(VLOOKUP(G26,'CONSOLIDADO VIGENCIA'!$C$5:$W$119,21,0),0)</f>
        <v>0</v>
      </c>
      <c r="N26" s="77">
        <f>IFERROR(VLOOKUP(G26,'MES VIGENCIA'!$C$5:$X$113,22,0),0)</f>
        <v>0</v>
      </c>
      <c r="O26" s="77">
        <f>IFERROR(VLOOKUP(G26,'CONSOLIDADO VIGENCIA'!$C$5:$X$119,22,0),0)</f>
        <v>0</v>
      </c>
      <c r="P26" s="77">
        <f>IFERROR(VLOOKUP(G26,'MES VIGENCIA'!$C$5:$Z$113,24,0),0)</f>
        <v>0</v>
      </c>
      <c r="Q26" s="77">
        <f>IFERROR(VLOOKUP(G26,'CONSOLIDADO VIGENCIA'!$C$5:$Z$119,24,0),0)</f>
        <v>0</v>
      </c>
      <c r="R26" s="78">
        <f t="shared" si="2"/>
        <v>0</v>
      </c>
      <c r="S26" s="79">
        <f t="shared" si="3"/>
        <v>0</v>
      </c>
      <c r="T26" s="44"/>
    </row>
    <row r="27" spans="1:20" s="49" customFormat="1" ht="30" customHeight="1" x14ac:dyDescent="0.25">
      <c r="A27" s="35">
        <v>1</v>
      </c>
      <c r="B27" s="36">
        <v>0</v>
      </c>
      <c r="C27" s="36">
        <v>1</v>
      </c>
      <c r="D27" s="46">
        <v>0</v>
      </c>
      <c r="E27" s="37"/>
      <c r="F27" s="37"/>
      <c r="G27" s="129" t="s">
        <v>379</v>
      </c>
      <c r="H27" s="12" t="s">
        <v>57</v>
      </c>
      <c r="I27" s="74">
        <f>+I28</f>
        <v>1204165000</v>
      </c>
      <c r="J27" s="74">
        <f t="shared" ref="J27:Q27" si="14">+J28</f>
        <v>0</v>
      </c>
      <c r="K27" s="74">
        <f t="shared" si="14"/>
        <v>0</v>
      </c>
      <c r="L27" s="74">
        <f t="shared" si="14"/>
        <v>0</v>
      </c>
      <c r="M27" s="74">
        <f t="shared" si="14"/>
        <v>0</v>
      </c>
      <c r="N27" s="74">
        <f t="shared" si="14"/>
        <v>0</v>
      </c>
      <c r="O27" s="74">
        <f t="shared" si="14"/>
        <v>0</v>
      </c>
      <c r="P27" s="74">
        <f t="shared" si="14"/>
        <v>0</v>
      </c>
      <c r="Q27" s="74">
        <f t="shared" si="14"/>
        <v>0</v>
      </c>
      <c r="R27" s="80">
        <f t="shared" si="2"/>
        <v>0</v>
      </c>
      <c r="S27" s="81">
        <f t="shared" si="3"/>
        <v>0</v>
      </c>
      <c r="T27" s="48"/>
    </row>
    <row r="28" spans="1:20" s="45" customFormat="1" ht="30" customHeight="1" x14ac:dyDescent="0.2">
      <c r="A28" s="40">
        <v>1</v>
      </c>
      <c r="B28" s="41">
        <v>0</v>
      </c>
      <c r="C28" s="41">
        <v>1</v>
      </c>
      <c r="D28" s="1">
        <v>0</v>
      </c>
      <c r="E28" s="1"/>
      <c r="F28" s="42" t="s">
        <v>19</v>
      </c>
      <c r="G28" s="130" t="s">
        <v>379</v>
      </c>
      <c r="H28" s="13" t="s">
        <v>58</v>
      </c>
      <c r="I28" s="77">
        <f>IFERROR(VLOOKUP(G28,'CONSOLIDADO VIGENCIA'!$C$5:$S$119,17,0),0)</f>
        <v>1204165000</v>
      </c>
      <c r="J28" s="77">
        <f>IFERROR(VLOOKUP(G28,'MES VIGENCIA'!$C$5:$U$113,19,0),0)</f>
        <v>0</v>
      </c>
      <c r="K28" s="77">
        <f>IFERROR(VLOOKUP(G28,'CONSOLIDADO VIGENCIA'!$C$5:$U$119,19,0),0)</f>
        <v>0</v>
      </c>
      <c r="L28" s="77">
        <f>IFERROR(VLOOKUP(G28,'MES VIGENCIA'!$C$5:$W$113,21,0),0)</f>
        <v>0</v>
      </c>
      <c r="M28" s="77">
        <f>IFERROR(VLOOKUP(G28,'CONSOLIDADO VIGENCIA'!$C$5:$W$119,21,0),0)</f>
        <v>0</v>
      </c>
      <c r="N28" s="77">
        <f>IFERROR(VLOOKUP(G28,'MES VIGENCIA'!$C$5:$X$113,22,0),0)</f>
        <v>0</v>
      </c>
      <c r="O28" s="77">
        <f>IFERROR(VLOOKUP(G28,'CONSOLIDADO VIGENCIA'!$C$5:$X$119,22,0),0)</f>
        <v>0</v>
      </c>
      <c r="P28" s="77">
        <f>IFERROR(VLOOKUP(G28,'MES VIGENCIA'!$C$5:$Z$113,24,0),0)</f>
        <v>0</v>
      </c>
      <c r="Q28" s="77">
        <f>IFERROR(VLOOKUP(G28,'CONSOLIDADO VIGENCIA'!$C$5:$Z$119,24,0),0)</f>
        <v>0</v>
      </c>
      <c r="R28" s="78">
        <f t="shared" si="2"/>
        <v>0</v>
      </c>
      <c r="S28" s="82">
        <f t="shared" si="3"/>
        <v>0</v>
      </c>
      <c r="T28" s="44"/>
    </row>
    <row r="29" spans="1:20" s="49" customFormat="1" ht="30" customHeight="1" x14ac:dyDescent="0.25">
      <c r="A29" s="35">
        <v>1</v>
      </c>
      <c r="B29" s="36">
        <v>0</v>
      </c>
      <c r="C29" s="36">
        <v>1</v>
      </c>
      <c r="D29" s="46">
        <v>9</v>
      </c>
      <c r="E29" s="37"/>
      <c r="F29" s="37"/>
      <c r="G29" s="129" t="s">
        <v>332</v>
      </c>
      <c r="H29" s="12" t="s">
        <v>59</v>
      </c>
      <c r="I29" s="74">
        <f t="shared" ref="I29:Q29" si="15">SUM(I30:I31)</f>
        <v>114763000</v>
      </c>
      <c r="J29" s="74">
        <f t="shared" ref="J29" si="16">SUM(J30:J31)</f>
        <v>96400920</v>
      </c>
      <c r="K29" s="74">
        <f t="shared" si="15"/>
        <v>96400920</v>
      </c>
      <c r="L29" s="74">
        <f t="shared" ref="L29" si="17">SUM(L30:L31)</f>
        <v>12752870</v>
      </c>
      <c r="M29" s="74">
        <f t="shared" si="15"/>
        <v>12752870</v>
      </c>
      <c r="N29" s="74">
        <f t="shared" ref="N29" si="18">SUM(N30:N31)</f>
        <v>12752870</v>
      </c>
      <c r="O29" s="74">
        <f t="shared" si="15"/>
        <v>12752870</v>
      </c>
      <c r="P29" s="74">
        <f t="shared" ref="P29" si="19">SUM(P30:P31)</f>
        <v>12752870</v>
      </c>
      <c r="Q29" s="74">
        <f t="shared" si="15"/>
        <v>12752870</v>
      </c>
      <c r="R29" s="80">
        <f t="shared" si="2"/>
        <v>0.1111235328459521</v>
      </c>
      <c r="S29" s="76">
        <f t="shared" si="3"/>
        <v>0.1111235328459521</v>
      </c>
      <c r="T29" s="50"/>
    </row>
    <row r="30" spans="1:20" s="45" customFormat="1" ht="30" customHeight="1" x14ac:dyDescent="0.2">
      <c r="A30" s="40">
        <v>1</v>
      </c>
      <c r="B30" s="41">
        <v>0</v>
      </c>
      <c r="C30" s="41">
        <v>1</v>
      </c>
      <c r="D30" s="1">
        <v>9</v>
      </c>
      <c r="E30" s="1">
        <v>1</v>
      </c>
      <c r="F30" s="42" t="s">
        <v>19</v>
      </c>
      <c r="G30" s="130" t="s">
        <v>159</v>
      </c>
      <c r="H30" s="43" t="s">
        <v>60</v>
      </c>
      <c r="I30" s="77">
        <f>IFERROR(VLOOKUP(G30,'CONSOLIDADO VIGENCIA'!$C$5:$S$119,17,0),0)</f>
        <v>22952600</v>
      </c>
      <c r="J30" s="77">
        <f>IFERROR(VLOOKUP(G30,'MES VIGENCIA'!$C$5:$U$113,19,0),0)</f>
        <v>22952600</v>
      </c>
      <c r="K30" s="77">
        <f>IFERROR(VLOOKUP(G30,'CONSOLIDADO VIGENCIA'!$C$5:$U$119,19,0),0)</f>
        <v>22952600</v>
      </c>
      <c r="L30" s="77">
        <f>IFERROR(VLOOKUP(G30,'MES VIGENCIA'!$C$5:$W$113,21,0),0)</f>
        <v>3212924</v>
      </c>
      <c r="M30" s="77">
        <f>IFERROR(VLOOKUP(G30,'CONSOLIDADO VIGENCIA'!$C$5:$W$119,21,0),0)</f>
        <v>3212924</v>
      </c>
      <c r="N30" s="77">
        <f>IFERROR(VLOOKUP(G30,'MES VIGENCIA'!$C$5:$X$113,22,0),0)</f>
        <v>3212924</v>
      </c>
      <c r="O30" s="77">
        <f>IFERROR(VLOOKUP(G30,'CONSOLIDADO VIGENCIA'!$C$5:$X$119,22,0),0)</f>
        <v>3212924</v>
      </c>
      <c r="P30" s="77">
        <f>IFERROR(VLOOKUP(G30,'MES VIGENCIA'!$C$5:$Z$113,24,0),0)</f>
        <v>3212924</v>
      </c>
      <c r="Q30" s="77">
        <f>IFERROR(VLOOKUP(G30,'CONSOLIDADO VIGENCIA'!$C$5:$Z$119,24,0),0)</f>
        <v>3212924</v>
      </c>
      <c r="R30" s="78">
        <f t="shared" si="2"/>
        <v>0.13998083005846831</v>
      </c>
      <c r="S30" s="79">
        <f t="shared" si="3"/>
        <v>0.13998083005846831</v>
      </c>
      <c r="T30" s="44"/>
    </row>
    <row r="31" spans="1:20" s="45" customFormat="1" ht="30" customHeight="1" x14ac:dyDescent="0.2">
      <c r="A31" s="40">
        <v>1</v>
      </c>
      <c r="B31" s="41">
        <v>0</v>
      </c>
      <c r="C31" s="41">
        <v>1</v>
      </c>
      <c r="D31" s="1">
        <v>9</v>
      </c>
      <c r="E31" s="1">
        <v>3</v>
      </c>
      <c r="F31" s="42" t="s">
        <v>19</v>
      </c>
      <c r="G31" s="130" t="s">
        <v>160</v>
      </c>
      <c r="H31" s="43" t="s">
        <v>61</v>
      </c>
      <c r="I31" s="77">
        <f>IFERROR(VLOOKUP(G31,'CONSOLIDADO VIGENCIA'!$C$5:$S$119,17,0),0)</f>
        <v>91810400</v>
      </c>
      <c r="J31" s="77">
        <f>IFERROR(VLOOKUP(G31,'MES VIGENCIA'!$C$5:$U$113,19,0),0)</f>
        <v>73448320</v>
      </c>
      <c r="K31" s="77">
        <f>IFERROR(VLOOKUP(G31,'CONSOLIDADO VIGENCIA'!$C$5:$U$119,19,0),0)</f>
        <v>73448320</v>
      </c>
      <c r="L31" s="77">
        <f>IFERROR(VLOOKUP(G31,'MES VIGENCIA'!$C$5:$W$113,21,0),0)</f>
        <v>9539946</v>
      </c>
      <c r="M31" s="77">
        <f>IFERROR(VLOOKUP(G31,'CONSOLIDADO VIGENCIA'!$C$5:$W$119,21,0),0)</f>
        <v>9539946</v>
      </c>
      <c r="N31" s="77">
        <f>IFERROR(VLOOKUP(G31,'MES VIGENCIA'!$C$5:$X$113,22,0),0)</f>
        <v>9539946</v>
      </c>
      <c r="O31" s="77">
        <f>IFERROR(VLOOKUP(G31,'CONSOLIDADO VIGENCIA'!$C$5:$X$119,22,0),0)</f>
        <v>9539946</v>
      </c>
      <c r="P31" s="77">
        <f>IFERROR(VLOOKUP(G31,'MES VIGENCIA'!$C$5:$Z$113,24,0),0)</f>
        <v>9539946</v>
      </c>
      <c r="Q31" s="77">
        <f>IFERROR(VLOOKUP(G31,'CONSOLIDADO VIGENCIA'!$C$5:$Z$119,24,0),0)</f>
        <v>9539946</v>
      </c>
      <c r="R31" s="78">
        <f t="shared" si="2"/>
        <v>0.10390920854282304</v>
      </c>
      <c r="S31" s="79">
        <f t="shared" si="3"/>
        <v>0.10390920854282304</v>
      </c>
      <c r="T31" s="44"/>
    </row>
    <row r="32" spans="1:20" s="38" customFormat="1" ht="30" customHeight="1" x14ac:dyDescent="0.2">
      <c r="A32" s="35">
        <v>1</v>
      </c>
      <c r="B32" s="36">
        <v>0</v>
      </c>
      <c r="C32" s="36">
        <v>2</v>
      </c>
      <c r="D32" s="37"/>
      <c r="E32" s="37"/>
      <c r="F32" s="46">
        <v>20</v>
      </c>
      <c r="G32" s="131" t="s">
        <v>333</v>
      </c>
      <c r="H32" s="39" t="s">
        <v>18</v>
      </c>
      <c r="I32" s="74">
        <f>SUM(I33:I35)</f>
        <v>1621052000</v>
      </c>
      <c r="J32" s="74">
        <f t="shared" ref="J32" si="20">SUM(J33:J35)</f>
        <v>1584907705</v>
      </c>
      <c r="K32" s="74">
        <f t="shared" ref="K32:Q32" si="21">SUM(K33:K35)</f>
        <v>1584907705</v>
      </c>
      <c r="L32" s="144">
        <f t="shared" ref="L32" si="22">SUM(L33:L35)</f>
        <v>1533914995</v>
      </c>
      <c r="M32" s="74">
        <f t="shared" si="21"/>
        <v>1533914995</v>
      </c>
      <c r="N32" s="74">
        <f t="shared" ref="N32" si="23">SUM(N33:N35)</f>
        <v>0</v>
      </c>
      <c r="O32" s="74">
        <f t="shared" si="21"/>
        <v>0</v>
      </c>
      <c r="P32" s="74">
        <f t="shared" ref="P32" si="24">SUM(P33:P35)</f>
        <v>0</v>
      </c>
      <c r="Q32" s="74">
        <f t="shared" si="21"/>
        <v>0</v>
      </c>
      <c r="R32" s="80">
        <f t="shared" si="2"/>
        <v>0.94624663181686952</v>
      </c>
      <c r="S32" s="76">
        <f t="shared" si="3"/>
        <v>0</v>
      </c>
      <c r="T32" s="47"/>
    </row>
    <row r="33" spans="1:20" s="45" customFormat="1" ht="30" customHeight="1" x14ac:dyDescent="0.2">
      <c r="A33" s="40">
        <v>1</v>
      </c>
      <c r="B33" s="41">
        <v>0</v>
      </c>
      <c r="C33" s="41">
        <v>2</v>
      </c>
      <c r="D33" s="1">
        <v>12</v>
      </c>
      <c r="E33" s="42"/>
      <c r="F33" s="1">
        <v>20</v>
      </c>
      <c r="G33" s="132" t="s">
        <v>161</v>
      </c>
      <c r="H33" s="43" t="s">
        <v>20</v>
      </c>
      <c r="I33" s="77">
        <f>IFERROR(VLOOKUP(G33,'CONSOLIDADO VIGENCIA'!$C$5:$S$119,17,0),0)</f>
        <v>1478907455</v>
      </c>
      <c r="J33" s="77">
        <f>IFERROR(VLOOKUP(G33,'MES VIGENCIA'!$C$5:$U$113,19,0),0)</f>
        <v>1444710491</v>
      </c>
      <c r="K33" s="77">
        <f>IFERROR(VLOOKUP(G33,'CONSOLIDADO VIGENCIA'!$C$5:$U$119,19,0),0)</f>
        <v>1444710491</v>
      </c>
      <c r="L33" s="77">
        <f>IFERROR(VLOOKUP(G33,'MES VIGENCIA'!$C$5:$W$113,21,0),0)</f>
        <v>1393883531</v>
      </c>
      <c r="M33" s="77">
        <f>IFERROR(VLOOKUP(G33,'CONSOLIDADO VIGENCIA'!$C$5:$W$119,21,0),0)</f>
        <v>1393883531</v>
      </c>
      <c r="N33" s="77">
        <f>IFERROR(VLOOKUP(G33,'MES VIGENCIA'!$C$5:$X$113,22,0),0)</f>
        <v>0</v>
      </c>
      <c r="O33" s="77">
        <f>IFERROR(VLOOKUP(G33,'CONSOLIDADO VIGENCIA'!$C$5:$X$119,22,0),0)</f>
        <v>0</v>
      </c>
      <c r="P33" s="77">
        <f>IFERROR(VLOOKUP(G33,'MES VIGENCIA'!$C$5:$Z$113,24,0),0)</f>
        <v>0</v>
      </c>
      <c r="Q33" s="77">
        <f>IFERROR(VLOOKUP(G33,'CONSOLIDADO VIGENCIA'!$C$5:$Z$119,24,0),0)</f>
        <v>0</v>
      </c>
      <c r="R33" s="78">
        <f t="shared" si="2"/>
        <v>0.9425089624691898</v>
      </c>
      <c r="S33" s="79">
        <f t="shared" si="3"/>
        <v>0</v>
      </c>
      <c r="T33" s="44"/>
    </row>
    <row r="34" spans="1:20" s="45" customFormat="1" ht="30" customHeight="1" x14ac:dyDescent="0.2">
      <c r="A34" s="40">
        <v>1</v>
      </c>
      <c r="B34" s="41">
        <v>0</v>
      </c>
      <c r="C34" s="41">
        <v>2</v>
      </c>
      <c r="D34" s="1">
        <v>14</v>
      </c>
      <c r="E34" s="42"/>
      <c r="F34" s="1">
        <v>20</v>
      </c>
      <c r="G34" s="132" t="s">
        <v>162</v>
      </c>
      <c r="H34" s="43" t="s">
        <v>62</v>
      </c>
      <c r="I34" s="77">
        <f>IFERROR(VLOOKUP(G34,'CONSOLIDADO VIGENCIA'!$C$5:$S$119,17,0),0)</f>
        <v>141114545</v>
      </c>
      <c r="J34" s="77">
        <f>IFERROR(VLOOKUP(G34,'MES VIGENCIA'!$C$5:$U$113,19,0),0)</f>
        <v>140197214</v>
      </c>
      <c r="K34" s="77">
        <f>IFERROR(VLOOKUP(G34,'CONSOLIDADO VIGENCIA'!$C$5:$U$119,19,0),0)</f>
        <v>140197214</v>
      </c>
      <c r="L34" s="77">
        <f>IFERROR(VLOOKUP(G34,'MES VIGENCIA'!$C$5:$W$113,21,0),0)</f>
        <v>140031464</v>
      </c>
      <c r="M34" s="77">
        <f>IFERROR(VLOOKUP(G34,'CONSOLIDADO VIGENCIA'!$C$5:$W$119,21,0),0)</f>
        <v>140031464</v>
      </c>
      <c r="N34" s="77">
        <f>IFERROR(VLOOKUP(G34,'MES VIGENCIA'!$C$5:$X$113,22,0),0)</f>
        <v>0</v>
      </c>
      <c r="O34" s="77">
        <f>IFERROR(VLOOKUP(G34,'CONSOLIDADO VIGENCIA'!$C$5:$X$119,22,0),0)</f>
        <v>0</v>
      </c>
      <c r="P34" s="77">
        <f>IFERROR(VLOOKUP(G34,'MES VIGENCIA'!$C$5:$Z$113,24,0),0)</f>
        <v>0</v>
      </c>
      <c r="Q34" s="77">
        <f>IFERROR(VLOOKUP(G34,'CONSOLIDADO VIGENCIA'!$C$5:$Z$119,24,0),0)</f>
        <v>0</v>
      </c>
      <c r="R34" s="78">
        <f t="shared" si="2"/>
        <v>0.99232480960768432</v>
      </c>
      <c r="S34" s="79">
        <f t="shared" si="3"/>
        <v>0</v>
      </c>
      <c r="T34" s="44"/>
    </row>
    <row r="35" spans="1:20" s="45" customFormat="1" ht="30" customHeight="1" x14ac:dyDescent="0.2">
      <c r="A35" s="40">
        <v>1</v>
      </c>
      <c r="B35" s="41">
        <v>0</v>
      </c>
      <c r="C35" s="41">
        <v>2</v>
      </c>
      <c r="D35" s="1">
        <v>100</v>
      </c>
      <c r="E35" s="42"/>
      <c r="F35" s="1">
        <v>20</v>
      </c>
      <c r="G35" s="132" t="s">
        <v>284</v>
      </c>
      <c r="H35" s="43" t="s">
        <v>285</v>
      </c>
      <c r="I35" s="77">
        <f>IFERROR(VLOOKUP(G35,'CONSOLIDADO VIGENCIA'!$C$5:$S$119,17,0),0)</f>
        <v>1030000</v>
      </c>
      <c r="J35" s="77">
        <f>IFERROR(VLOOKUP(G35,'MES VIGENCIA'!$C$5:$U$113,19,0),0)</f>
        <v>0</v>
      </c>
      <c r="K35" s="77">
        <f>IFERROR(VLOOKUP(G35,'CONSOLIDADO VIGENCIA'!$C$5:$U$119,19,0),0)</f>
        <v>0</v>
      </c>
      <c r="L35" s="77">
        <f>IFERROR(VLOOKUP(G35,'MES VIGENCIA'!$C$5:$W$113,21,0),0)</f>
        <v>0</v>
      </c>
      <c r="M35" s="77">
        <f>IFERROR(VLOOKUP(G35,'CONSOLIDADO VIGENCIA'!$C$5:$W$119,21,0),0)</f>
        <v>0</v>
      </c>
      <c r="N35" s="77">
        <f>IFERROR(VLOOKUP(G35,'MES VIGENCIA'!$C$5:$X$113,22,0),0)</f>
        <v>0</v>
      </c>
      <c r="O35" s="77">
        <f>IFERROR(VLOOKUP(G35,'CONSOLIDADO VIGENCIA'!$C$5:$X$119,22,0),0)</f>
        <v>0</v>
      </c>
      <c r="P35" s="77">
        <f>IFERROR(VLOOKUP(G35,'MES VIGENCIA'!$C$5:$Z$113,24,0),0)</f>
        <v>0</v>
      </c>
      <c r="Q35" s="77">
        <f>IFERROR(VLOOKUP(G35,'CONSOLIDADO VIGENCIA'!$C$5:$Z$119,24,0),0)</f>
        <v>0</v>
      </c>
      <c r="R35" s="78">
        <f t="shared" si="2"/>
        <v>0</v>
      </c>
      <c r="S35" s="79">
        <f t="shared" si="3"/>
        <v>0</v>
      </c>
      <c r="T35" s="44"/>
    </row>
    <row r="36" spans="1:20" s="49" customFormat="1" ht="30" customHeight="1" x14ac:dyDescent="0.25">
      <c r="A36" s="35">
        <v>1</v>
      </c>
      <c r="B36" s="36">
        <v>0</v>
      </c>
      <c r="C36" s="36">
        <v>5</v>
      </c>
      <c r="D36" s="37"/>
      <c r="E36" s="37"/>
      <c r="F36" s="37"/>
      <c r="G36" s="131" t="s">
        <v>337</v>
      </c>
      <c r="H36" s="39" t="s">
        <v>63</v>
      </c>
      <c r="I36" s="74">
        <f>I37+I42+I45+I46</f>
        <v>5578494000</v>
      </c>
      <c r="J36" s="74">
        <f t="shared" ref="J36" si="25">J37+J42+J45+J46</f>
        <v>4462795200</v>
      </c>
      <c r="K36" s="74">
        <f>K37+K42+K45+K46</f>
        <v>4462795200</v>
      </c>
      <c r="L36" s="74">
        <f t="shared" ref="L36" si="26">L37+L42+L45+L46</f>
        <v>398006806</v>
      </c>
      <c r="M36" s="74">
        <f>M37+M42+M45+M46</f>
        <v>398006806</v>
      </c>
      <c r="N36" s="74">
        <f t="shared" ref="N36" si="27">N37+N42+N45+N46</f>
        <v>398006806</v>
      </c>
      <c r="O36" s="74">
        <f t="shared" ref="O36:Q36" si="28">O37+O42+O45+O46</f>
        <v>398006806</v>
      </c>
      <c r="P36" s="74">
        <f t="shared" ref="P36" si="29">P37+P42+P45+P46</f>
        <v>314364560</v>
      </c>
      <c r="Q36" s="74">
        <f t="shared" si="28"/>
        <v>314364560</v>
      </c>
      <c r="R36" s="80">
        <f t="shared" si="2"/>
        <v>7.134664050906929E-2</v>
      </c>
      <c r="S36" s="76">
        <f t="shared" si="3"/>
        <v>7.134664050906929E-2</v>
      </c>
      <c r="T36" s="50"/>
    </row>
    <row r="37" spans="1:20" s="38" customFormat="1" ht="30" customHeight="1" x14ac:dyDescent="0.2">
      <c r="A37" s="35">
        <v>1</v>
      </c>
      <c r="B37" s="36">
        <v>0</v>
      </c>
      <c r="C37" s="36">
        <v>5</v>
      </c>
      <c r="D37" s="46">
        <v>1</v>
      </c>
      <c r="E37" s="37"/>
      <c r="F37" s="37"/>
      <c r="G37" s="131" t="s">
        <v>440</v>
      </c>
      <c r="H37" s="39" t="s">
        <v>64</v>
      </c>
      <c r="I37" s="74">
        <f t="shared" ref="I37" si="30">SUM(I38:I41)</f>
        <v>2451606642</v>
      </c>
      <c r="J37" s="74">
        <f t="shared" ref="J37" si="31">SUM(J38:J41)</f>
        <v>1961285314</v>
      </c>
      <c r="K37" s="74">
        <f t="shared" ref="K37:Q37" si="32">SUM(K38:K41)</f>
        <v>1961285314</v>
      </c>
      <c r="L37" s="74">
        <f t="shared" ref="L37" si="33">SUM(L38:L41)</f>
        <v>191929462</v>
      </c>
      <c r="M37" s="74">
        <f t="shared" si="32"/>
        <v>191929462</v>
      </c>
      <c r="N37" s="74">
        <f t="shared" ref="N37" si="34">SUM(N38:N41)</f>
        <v>191929462</v>
      </c>
      <c r="O37" s="74">
        <f t="shared" si="32"/>
        <v>191929462</v>
      </c>
      <c r="P37" s="74">
        <f t="shared" ref="P37" si="35">SUM(P38:P41)</f>
        <v>191929462</v>
      </c>
      <c r="Q37" s="74">
        <f t="shared" si="32"/>
        <v>191929462</v>
      </c>
      <c r="R37" s="80">
        <f t="shared" si="2"/>
        <v>7.8287217334109344E-2</v>
      </c>
      <c r="S37" s="76">
        <f t="shared" si="3"/>
        <v>7.8287217334109344E-2</v>
      </c>
      <c r="T37" s="47"/>
    </row>
    <row r="38" spans="1:20" s="45" customFormat="1" ht="30" customHeight="1" x14ac:dyDescent="0.2">
      <c r="A38" s="40">
        <v>1</v>
      </c>
      <c r="B38" s="41">
        <v>0</v>
      </c>
      <c r="C38" s="41">
        <v>5</v>
      </c>
      <c r="D38" s="1">
        <v>1</v>
      </c>
      <c r="E38" s="1">
        <v>1</v>
      </c>
      <c r="F38" s="1">
        <v>20</v>
      </c>
      <c r="G38" s="132" t="s">
        <v>163</v>
      </c>
      <c r="H38" s="43" t="s">
        <v>65</v>
      </c>
      <c r="I38" s="77">
        <f>IFERROR(VLOOKUP(G38,'CONSOLIDADO VIGENCIA'!$C$5:$S$119,17,0),0)</f>
        <v>532250335</v>
      </c>
      <c r="J38" s="77">
        <f>IFERROR(VLOOKUP(G38,'MES VIGENCIA'!$C$5:$U$113,19,0),0)</f>
        <v>425800268</v>
      </c>
      <c r="K38" s="77">
        <f>IFERROR(VLOOKUP(G38,'CONSOLIDADO VIGENCIA'!$C$5:$U$119,19,0),0)</f>
        <v>425800268</v>
      </c>
      <c r="L38" s="77">
        <f>IFERROR(VLOOKUP(G38,'MES VIGENCIA'!$C$5:$W$113,21,0),0)</f>
        <v>40142700</v>
      </c>
      <c r="M38" s="77">
        <f>IFERROR(VLOOKUP(G38,'CONSOLIDADO VIGENCIA'!$C$5:$W$119,21,0),0)</f>
        <v>40142700</v>
      </c>
      <c r="N38" s="77">
        <f>IFERROR(VLOOKUP(G38,'MES VIGENCIA'!$C$5:$X$113,22,0),0)</f>
        <v>40142700</v>
      </c>
      <c r="O38" s="77">
        <f>IFERROR(VLOOKUP(G38,'CONSOLIDADO VIGENCIA'!$C$5:$X$119,22,0),0)</f>
        <v>40142700</v>
      </c>
      <c r="P38" s="77">
        <f>IFERROR(VLOOKUP(G38,'MES VIGENCIA'!$C$5:$Z$113,24,0),0)</f>
        <v>40142700</v>
      </c>
      <c r="Q38" s="77">
        <f>IFERROR(VLOOKUP(G38,'CONSOLIDADO VIGENCIA'!$C$5:$Z$119,24,0),0)</f>
        <v>40142700</v>
      </c>
      <c r="R38" s="78">
        <f t="shared" si="2"/>
        <v>7.5420713450560811E-2</v>
      </c>
      <c r="S38" s="79">
        <f t="shared" si="3"/>
        <v>7.5420713450560811E-2</v>
      </c>
      <c r="T38" s="44"/>
    </row>
    <row r="39" spans="1:20" s="45" customFormat="1" ht="30" customHeight="1" x14ac:dyDescent="0.2">
      <c r="A39" s="40">
        <v>1</v>
      </c>
      <c r="B39" s="41">
        <v>0</v>
      </c>
      <c r="C39" s="41">
        <v>5</v>
      </c>
      <c r="D39" s="1">
        <v>1</v>
      </c>
      <c r="E39" s="1">
        <v>3</v>
      </c>
      <c r="F39" s="1">
        <v>20</v>
      </c>
      <c r="G39" s="132" t="s">
        <v>164</v>
      </c>
      <c r="H39" s="43" t="s">
        <v>66</v>
      </c>
      <c r="I39" s="77">
        <f>IFERROR(VLOOKUP(G39,'CONSOLIDADO VIGENCIA'!$C$5:$S$119,17,0),0)</f>
        <v>699750073</v>
      </c>
      <c r="J39" s="77">
        <f>IFERROR(VLOOKUP(G39,'MES VIGENCIA'!$C$5:$U$113,19,0),0)</f>
        <v>559800058</v>
      </c>
      <c r="K39" s="77">
        <f>IFERROR(VLOOKUP(G39,'CONSOLIDADO VIGENCIA'!$C$5:$U$119,19,0),0)</f>
        <v>559800058</v>
      </c>
      <c r="L39" s="77">
        <f>IFERROR(VLOOKUP(G39,'MES VIGENCIA'!$C$5:$W$113,21,0),0)</f>
        <v>53994074</v>
      </c>
      <c r="M39" s="77">
        <f>IFERROR(VLOOKUP(G39,'CONSOLIDADO VIGENCIA'!$C$5:$W$119,21,0),0)</f>
        <v>53994074</v>
      </c>
      <c r="N39" s="77">
        <f>IFERROR(VLOOKUP(G39,'MES VIGENCIA'!$C$5:$X$113,22,0),0)</f>
        <v>53994074</v>
      </c>
      <c r="O39" s="77">
        <f>IFERROR(VLOOKUP(G39,'CONSOLIDADO VIGENCIA'!$C$5:$X$119,22,0),0)</f>
        <v>53994074</v>
      </c>
      <c r="P39" s="77">
        <f>IFERROR(VLOOKUP(G39,'MES VIGENCIA'!$C$5:$Z$113,24,0),0)</f>
        <v>53994074</v>
      </c>
      <c r="Q39" s="77">
        <f>IFERROR(VLOOKUP(G39,'CONSOLIDADO VIGENCIA'!$C$5:$Z$119,24,0),0)</f>
        <v>53994074</v>
      </c>
      <c r="R39" s="78">
        <f t="shared" si="2"/>
        <v>7.71619412178325E-2</v>
      </c>
      <c r="S39" s="79">
        <f t="shared" si="3"/>
        <v>7.71619412178325E-2</v>
      </c>
      <c r="T39" s="44"/>
    </row>
    <row r="40" spans="1:20" s="45" customFormat="1" ht="30" customHeight="1" x14ac:dyDescent="0.2">
      <c r="A40" s="40">
        <v>1</v>
      </c>
      <c r="B40" s="41">
        <v>0</v>
      </c>
      <c r="C40" s="41">
        <v>5</v>
      </c>
      <c r="D40" s="1">
        <v>1</v>
      </c>
      <c r="E40" s="1">
        <v>4</v>
      </c>
      <c r="F40" s="1">
        <v>20</v>
      </c>
      <c r="G40" s="132" t="s">
        <v>165</v>
      </c>
      <c r="H40" s="43" t="s">
        <v>67</v>
      </c>
      <c r="I40" s="77">
        <f>IFERROR(VLOOKUP(G40,'CONSOLIDADO VIGENCIA'!$C$5:$S$119,17,0),0)</f>
        <v>964564392</v>
      </c>
      <c r="J40" s="77">
        <f>IFERROR(VLOOKUP(G40,'MES VIGENCIA'!$C$5:$U$113,19,0),0)</f>
        <v>771651514</v>
      </c>
      <c r="K40" s="77">
        <f>IFERROR(VLOOKUP(G40,'CONSOLIDADO VIGENCIA'!$C$5:$U$119,19,0),0)</f>
        <v>771651514</v>
      </c>
      <c r="L40" s="77">
        <f>IFERROR(VLOOKUP(G40,'MES VIGENCIA'!$C$5:$W$113,21,0),0)</f>
        <v>92730488</v>
      </c>
      <c r="M40" s="77">
        <f>IFERROR(VLOOKUP(G40,'CONSOLIDADO VIGENCIA'!$C$5:$W$119,21,0),0)</f>
        <v>92730488</v>
      </c>
      <c r="N40" s="77">
        <f>IFERROR(VLOOKUP(G40,'MES VIGENCIA'!$C$5:$X$113,22,0),0)</f>
        <v>92730488</v>
      </c>
      <c r="O40" s="77">
        <f>IFERROR(VLOOKUP(G40,'CONSOLIDADO VIGENCIA'!$C$5:$X$119,22,0),0)</f>
        <v>92730488</v>
      </c>
      <c r="P40" s="77">
        <f>IFERROR(VLOOKUP(G40,'MES VIGENCIA'!$C$5:$Z$113,24,0),0)</f>
        <v>92730488</v>
      </c>
      <c r="Q40" s="77">
        <f>IFERROR(VLOOKUP(G40,'CONSOLIDADO VIGENCIA'!$C$5:$Z$119,24,0),0)</f>
        <v>92730488</v>
      </c>
      <c r="R40" s="78">
        <f t="shared" si="2"/>
        <v>9.6137166962721551E-2</v>
      </c>
      <c r="S40" s="79">
        <f t="shared" si="3"/>
        <v>9.6137166962721551E-2</v>
      </c>
      <c r="T40" s="44"/>
    </row>
    <row r="41" spans="1:20" s="45" customFormat="1" ht="30" customHeight="1" x14ac:dyDescent="0.2">
      <c r="A41" s="40">
        <v>1</v>
      </c>
      <c r="B41" s="41">
        <v>0</v>
      </c>
      <c r="C41" s="41">
        <v>5</v>
      </c>
      <c r="D41" s="1">
        <v>1</v>
      </c>
      <c r="E41" s="1">
        <v>5</v>
      </c>
      <c r="F41" s="1">
        <v>20</v>
      </c>
      <c r="G41" s="132" t="s">
        <v>166</v>
      </c>
      <c r="H41" s="43" t="s">
        <v>68</v>
      </c>
      <c r="I41" s="77">
        <f>IFERROR(VLOOKUP(G41,'CONSOLIDADO VIGENCIA'!$C$5:$S$119,17,0),0)</f>
        <v>255041842</v>
      </c>
      <c r="J41" s="77">
        <f>IFERROR(VLOOKUP(G41,'MES VIGENCIA'!$C$5:$U$113,19,0),0)</f>
        <v>204033474</v>
      </c>
      <c r="K41" s="77">
        <f>IFERROR(VLOOKUP(G41,'CONSOLIDADO VIGENCIA'!$C$5:$U$119,19,0),0)</f>
        <v>204033474</v>
      </c>
      <c r="L41" s="77">
        <f>IFERROR(VLOOKUP(G41,'MES VIGENCIA'!$C$5:$W$113,21,0),0)</f>
        <v>5062200</v>
      </c>
      <c r="M41" s="77">
        <f>IFERROR(VLOOKUP(G41,'CONSOLIDADO VIGENCIA'!$C$5:$W$119,21,0),0)</f>
        <v>5062200</v>
      </c>
      <c r="N41" s="77">
        <f>IFERROR(VLOOKUP(G41,'MES VIGENCIA'!$C$5:$X$113,22,0),0)</f>
        <v>5062200</v>
      </c>
      <c r="O41" s="77">
        <f>IFERROR(VLOOKUP(G41,'CONSOLIDADO VIGENCIA'!$C$5:$X$119,22,0),0)</f>
        <v>5062200</v>
      </c>
      <c r="P41" s="77">
        <f>IFERROR(VLOOKUP(G41,'MES VIGENCIA'!$C$5:$Z$113,24,0),0)</f>
        <v>5062200</v>
      </c>
      <c r="Q41" s="77">
        <f>IFERROR(VLOOKUP(G41,'CONSOLIDADO VIGENCIA'!$C$5:$Z$119,24,0),0)</f>
        <v>5062200</v>
      </c>
      <c r="R41" s="78">
        <f t="shared" si="2"/>
        <v>1.9848507838176609E-2</v>
      </c>
      <c r="S41" s="79">
        <f t="shared" si="3"/>
        <v>1.9848507838176609E-2</v>
      </c>
      <c r="T41" s="44"/>
    </row>
    <row r="42" spans="1:20" s="38" customFormat="1" ht="30" customHeight="1" x14ac:dyDescent="0.2">
      <c r="A42" s="35">
        <v>1</v>
      </c>
      <c r="B42" s="36">
        <v>0</v>
      </c>
      <c r="C42" s="36">
        <v>5</v>
      </c>
      <c r="D42" s="46">
        <v>2</v>
      </c>
      <c r="E42" s="37"/>
      <c r="F42" s="37"/>
      <c r="G42" s="131" t="s">
        <v>441</v>
      </c>
      <c r="H42" s="39" t="s">
        <v>69</v>
      </c>
      <c r="I42" s="74">
        <f>+I43+I44</f>
        <v>2498646188</v>
      </c>
      <c r="J42" s="74">
        <f t="shared" ref="J42" si="36">+J43+J44</f>
        <v>1998916950</v>
      </c>
      <c r="K42" s="74">
        <f t="shared" ref="K42:Q42" si="37">+K43+K44</f>
        <v>1998916950</v>
      </c>
      <c r="L42" s="74">
        <f t="shared" ref="L42" si="38">+L43+L44</f>
        <v>155893944</v>
      </c>
      <c r="M42" s="74">
        <f t="shared" si="37"/>
        <v>155893944</v>
      </c>
      <c r="N42" s="74">
        <f t="shared" ref="N42" si="39">+N43+N44</f>
        <v>155893944</v>
      </c>
      <c r="O42" s="74">
        <f t="shared" si="37"/>
        <v>155893944</v>
      </c>
      <c r="P42" s="74">
        <f t="shared" ref="P42" si="40">+P43+P44</f>
        <v>72251698</v>
      </c>
      <c r="Q42" s="74">
        <f t="shared" si="37"/>
        <v>72251698</v>
      </c>
      <c r="R42" s="80">
        <f t="shared" si="2"/>
        <v>6.239136407095025E-2</v>
      </c>
      <c r="S42" s="76">
        <f t="shared" si="3"/>
        <v>6.239136407095025E-2</v>
      </c>
      <c r="T42" s="47"/>
    </row>
    <row r="43" spans="1:20" s="45" customFormat="1" ht="30" customHeight="1" x14ac:dyDescent="0.2">
      <c r="A43" s="40">
        <v>1</v>
      </c>
      <c r="B43" s="41">
        <v>0</v>
      </c>
      <c r="C43" s="41">
        <v>5</v>
      </c>
      <c r="D43" s="1">
        <v>2</v>
      </c>
      <c r="E43" s="1">
        <v>2</v>
      </c>
      <c r="F43" s="1">
        <v>20</v>
      </c>
      <c r="G43" s="132" t="s">
        <v>167</v>
      </c>
      <c r="H43" s="43" t="s">
        <v>70</v>
      </c>
      <c r="I43" s="77">
        <f>IFERROR(VLOOKUP(G43,'CONSOLIDADO VIGENCIA'!$C$5:$S$119,17,0),0)</f>
        <v>1136908223</v>
      </c>
      <c r="J43" s="77">
        <f>IFERROR(VLOOKUP(G43,'MES VIGENCIA'!$C$5:$U$113,19,0),0)</f>
        <v>909526578</v>
      </c>
      <c r="K43" s="77">
        <f>IFERROR(VLOOKUP(G43,'CONSOLIDADO VIGENCIA'!$C$5:$U$119,19,0),0)</f>
        <v>909526578</v>
      </c>
      <c r="L43" s="77">
        <f>IFERROR(VLOOKUP(G43,'MES VIGENCIA'!$C$5:$W$113,21,0),0)</f>
        <v>83642246</v>
      </c>
      <c r="M43" s="77">
        <f>IFERROR(VLOOKUP(G43,'CONSOLIDADO VIGENCIA'!$C$5:$W$119,21,0),0)</f>
        <v>83642246</v>
      </c>
      <c r="N43" s="77">
        <f>IFERROR(VLOOKUP(G43,'MES VIGENCIA'!$C$5:$X$113,22,0),0)</f>
        <v>83642246</v>
      </c>
      <c r="O43" s="77">
        <f>IFERROR(VLOOKUP(G43,'CONSOLIDADO VIGENCIA'!$C$5:$X$119,22,0),0)</f>
        <v>83642246</v>
      </c>
      <c r="P43" s="77">
        <f>IFERROR(VLOOKUP(G43,'MES VIGENCIA'!$C$5:$Z$113,24,0),0)</f>
        <v>0</v>
      </c>
      <c r="Q43" s="77">
        <f>IFERROR(VLOOKUP(G43,'CONSOLIDADO VIGENCIA'!$C$5:$Z$119,24,0),0)</f>
        <v>0</v>
      </c>
      <c r="R43" s="78">
        <f t="shared" si="2"/>
        <v>7.3569919108589302E-2</v>
      </c>
      <c r="S43" s="79">
        <f t="shared" si="3"/>
        <v>7.3569919108589302E-2</v>
      </c>
      <c r="T43" s="44"/>
    </row>
    <row r="44" spans="1:20" s="45" customFormat="1" ht="30" customHeight="1" x14ac:dyDescent="0.2">
      <c r="A44" s="40">
        <v>1</v>
      </c>
      <c r="B44" s="41">
        <v>0</v>
      </c>
      <c r="C44" s="41">
        <v>5</v>
      </c>
      <c r="D44" s="1">
        <v>2</v>
      </c>
      <c r="E44" s="1">
        <v>3</v>
      </c>
      <c r="F44" s="1">
        <v>20</v>
      </c>
      <c r="G44" s="132" t="s">
        <v>168</v>
      </c>
      <c r="H44" s="43" t="s">
        <v>71</v>
      </c>
      <c r="I44" s="77">
        <f>IFERROR(VLOOKUP(G44,'CONSOLIDADO VIGENCIA'!$C$5:$S$119,17,0),0)</f>
        <v>1361737965</v>
      </c>
      <c r="J44" s="77">
        <f>IFERROR(VLOOKUP(G44,'MES VIGENCIA'!$C$5:$U$113,19,0),0)</f>
        <v>1089390372</v>
      </c>
      <c r="K44" s="77">
        <f>IFERROR(VLOOKUP(G44,'CONSOLIDADO VIGENCIA'!$C$5:$U$119,19,0),0)</f>
        <v>1089390372</v>
      </c>
      <c r="L44" s="77">
        <f>IFERROR(VLOOKUP(G44,'MES VIGENCIA'!$C$5:$W$113,21,0),0)</f>
        <v>72251698</v>
      </c>
      <c r="M44" s="77">
        <f>IFERROR(VLOOKUP(G44,'CONSOLIDADO VIGENCIA'!$C$5:$W$119,21,0),0)</f>
        <v>72251698</v>
      </c>
      <c r="N44" s="77">
        <f>IFERROR(VLOOKUP(G44,'MES VIGENCIA'!$C$5:$X$113,22,0),0)</f>
        <v>72251698</v>
      </c>
      <c r="O44" s="77">
        <f>IFERROR(VLOOKUP(G44,'CONSOLIDADO VIGENCIA'!$C$5:$X$119,22,0),0)</f>
        <v>72251698</v>
      </c>
      <c r="P44" s="77">
        <f>IFERROR(VLOOKUP(G44,'MES VIGENCIA'!$C$5:$Z$113,24,0),0)</f>
        <v>72251698</v>
      </c>
      <c r="Q44" s="77">
        <f>IFERROR(VLOOKUP(G44,'CONSOLIDADO VIGENCIA'!$C$5:$Z$119,24,0),0)</f>
        <v>72251698</v>
      </c>
      <c r="R44" s="78">
        <f t="shared" si="2"/>
        <v>5.305844432412516E-2</v>
      </c>
      <c r="S44" s="79">
        <f t="shared" si="3"/>
        <v>5.305844432412516E-2</v>
      </c>
      <c r="T44" s="44"/>
    </row>
    <row r="45" spans="1:20" s="38" customFormat="1" ht="30" customHeight="1" x14ac:dyDescent="0.2">
      <c r="A45" s="35">
        <v>1</v>
      </c>
      <c r="B45" s="36">
        <v>0</v>
      </c>
      <c r="C45" s="36">
        <v>5</v>
      </c>
      <c r="D45" s="46">
        <v>6</v>
      </c>
      <c r="E45" s="37"/>
      <c r="F45" s="46">
        <v>20</v>
      </c>
      <c r="G45" s="131" t="s">
        <v>169</v>
      </c>
      <c r="H45" s="39" t="s">
        <v>72</v>
      </c>
      <c r="I45" s="74">
        <f>IFERROR(VLOOKUP(G45,'CONSOLIDADO VIGENCIA'!$C$5:$S$119,17,0),0)</f>
        <v>376944702</v>
      </c>
      <c r="J45" s="74">
        <f>IFERROR(VLOOKUP(G45,'MES VIGENCIA'!$C$5:$U$113,19,0),0)</f>
        <v>301555762</v>
      </c>
      <c r="K45" s="74">
        <f>IFERROR(VLOOKUP(G45,'CONSOLIDADO VIGENCIA'!$C$5:$U$119,19,0),0)</f>
        <v>301555762</v>
      </c>
      <c r="L45" s="74">
        <f>IFERROR(VLOOKUP(G45,'MES VIGENCIA'!$C$5:$W$113,21,0),0)</f>
        <v>30108700</v>
      </c>
      <c r="M45" s="74">
        <f>IFERROR(VLOOKUP(G45,'CONSOLIDADO VIGENCIA'!$C$5:$W$119,21,0),0)</f>
        <v>30108700</v>
      </c>
      <c r="N45" s="74">
        <f>IFERROR(VLOOKUP(G45,'MES VIGENCIA'!$C$5:$X$113,22,0),0)</f>
        <v>30108700</v>
      </c>
      <c r="O45" s="74">
        <f>IFERROR(VLOOKUP(G45,'CONSOLIDADO VIGENCIA'!$C$5:$X$119,22,0),0)</f>
        <v>30108700</v>
      </c>
      <c r="P45" s="74">
        <f>IFERROR(VLOOKUP(G45,'MES VIGENCIA'!$C$5:$Z$113,24,0),0)</f>
        <v>30108700</v>
      </c>
      <c r="Q45" s="74">
        <f>IFERROR(VLOOKUP(G45,'CONSOLIDADO VIGENCIA'!$C$5:$Z$119,24,0),0)</f>
        <v>30108700</v>
      </c>
      <c r="R45" s="80">
        <f t="shared" si="2"/>
        <v>7.9875641812310175E-2</v>
      </c>
      <c r="S45" s="76">
        <f t="shared" si="3"/>
        <v>7.9875641812310175E-2</v>
      </c>
      <c r="T45" s="33"/>
    </row>
    <row r="46" spans="1:20" s="38" customFormat="1" ht="30" customHeight="1" x14ac:dyDescent="0.2">
      <c r="A46" s="35">
        <v>1</v>
      </c>
      <c r="B46" s="36">
        <v>0</v>
      </c>
      <c r="C46" s="36">
        <v>5</v>
      </c>
      <c r="D46" s="46">
        <v>7</v>
      </c>
      <c r="E46" s="37"/>
      <c r="F46" s="46">
        <v>20</v>
      </c>
      <c r="G46" s="131" t="s">
        <v>170</v>
      </c>
      <c r="H46" s="39" t="s">
        <v>73</v>
      </c>
      <c r="I46" s="74">
        <f>IFERROR(VLOOKUP(G46,'CONSOLIDADO VIGENCIA'!$C$5:$S$119,17,0),0)</f>
        <v>251296468</v>
      </c>
      <c r="J46" s="74">
        <f>IFERROR(VLOOKUP(G46,'MES VIGENCIA'!$C$5:$U$113,19,0),0)</f>
        <v>201037174</v>
      </c>
      <c r="K46" s="74">
        <f>IFERROR(VLOOKUP(G46,'CONSOLIDADO VIGENCIA'!$C$5:$U$119,19,0),0)</f>
        <v>201037174</v>
      </c>
      <c r="L46" s="74">
        <f>IFERROR(VLOOKUP(G46,'MES VIGENCIA'!$C$5:$W$113,21,0),0)</f>
        <v>20074700</v>
      </c>
      <c r="M46" s="74">
        <f>IFERROR(VLOOKUP(G46,'CONSOLIDADO VIGENCIA'!$C$5:$W$119,21,0),0)</f>
        <v>20074700</v>
      </c>
      <c r="N46" s="74">
        <f>IFERROR(VLOOKUP(G46,'MES VIGENCIA'!$C$5:$X$113,22,0),0)</f>
        <v>20074700</v>
      </c>
      <c r="O46" s="74">
        <f>IFERROR(VLOOKUP(G46,'CONSOLIDADO VIGENCIA'!$C$5:$X$119,22,0),0)</f>
        <v>20074700</v>
      </c>
      <c r="P46" s="74">
        <f>IFERROR(VLOOKUP(G46,'MES VIGENCIA'!$C$5:$Z$113,24,0),0)</f>
        <v>20074700</v>
      </c>
      <c r="Q46" s="74">
        <f>IFERROR(VLOOKUP(G46,'CONSOLIDADO VIGENCIA'!$C$5:$Z$119,24,0),0)</f>
        <v>20074700</v>
      </c>
      <c r="R46" s="80">
        <f t="shared" si="2"/>
        <v>7.9884529057527381E-2</v>
      </c>
      <c r="S46" s="76">
        <f t="shared" si="3"/>
        <v>7.9884529057527381E-2</v>
      </c>
      <c r="T46" s="33"/>
    </row>
    <row r="47" spans="1:20" s="38" customFormat="1" ht="30" customHeight="1" x14ac:dyDescent="0.2">
      <c r="A47" s="35">
        <v>2</v>
      </c>
      <c r="B47" s="36"/>
      <c r="C47" s="36"/>
      <c r="D47" s="37"/>
      <c r="E47" s="37"/>
      <c r="F47" s="37"/>
      <c r="G47" s="131" t="s">
        <v>442</v>
      </c>
      <c r="H47" s="39" t="s">
        <v>21</v>
      </c>
      <c r="I47" s="74">
        <f>I48+I56</f>
        <v>8553874000</v>
      </c>
      <c r="J47" s="74">
        <f t="shared" ref="J47" si="41">J48+J56</f>
        <v>5382022353.6899996</v>
      </c>
      <c r="K47" s="74">
        <f t="shared" ref="K47:Q47" si="42">K48+K56</f>
        <v>5382022353.6899996</v>
      </c>
      <c r="L47" s="74">
        <f t="shared" ref="L47" si="43">L48+L56</f>
        <v>3372114089.6900001</v>
      </c>
      <c r="M47" s="74">
        <f t="shared" si="42"/>
        <v>3372114089.6900001</v>
      </c>
      <c r="N47" s="74">
        <f>N48+N56</f>
        <v>69874880.140000001</v>
      </c>
      <c r="O47" s="74">
        <f t="shared" si="42"/>
        <v>69874880.140000001</v>
      </c>
      <c r="P47" s="74">
        <f t="shared" ref="P47" si="44">P48+P56</f>
        <v>69874880.140000001</v>
      </c>
      <c r="Q47" s="74">
        <f t="shared" si="42"/>
        <v>69874880.140000001</v>
      </c>
      <c r="R47" s="75">
        <f t="shared" si="2"/>
        <v>0.39422068757267176</v>
      </c>
      <c r="S47" s="76">
        <f t="shared" si="3"/>
        <v>8.1687993229734267E-3</v>
      </c>
      <c r="T47" s="47"/>
    </row>
    <row r="48" spans="1:20" s="38" customFormat="1" ht="30" customHeight="1" x14ac:dyDescent="0.2">
      <c r="A48" s="35">
        <v>2</v>
      </c>
      <c r="B48" s="36">
        <v>0</v>
      </c>
      <c r="C48" s="36">
        <v>3</v>
      </c>
      <c r="D48" s="37"/>
      <c r="E48" s="37"/>
      <c r="F48" s="37"/>
      <c r="G48" s="131" t="s">
        <v>338</v>
      </c>
      <c r="H48" s="39" t="s">
        <v>74</v>
      </c>
      <c r="I48" s="74">
        <f>+I49+I54</f>
        <v>912648000</v>
      </c>
      <c r="J48" s="74">
        <f t="shared" ref="J48" si="45">+J49+J54</f>
        <v>426368846</v>
      </c>
      <c r="K48" s="74">
        <f>+K49+K54</f>
        <v>426368846</v>
      </c>
      <c r="L48" s="74">
        <f t="shared" ref="L48" si="46">+L49+L54</f>
        <v>149868846</v>
      </c>
      <c r="M48" s="74">
        <f t="shared" ref="M48:Q48" si="47">+M49+M54</f>
        <v>149868846</v>
      </c>
      <c r="N48" s="74">
        <f t="shared" ref="N48" si="48">+N49+N54</f>
        <v>29261519.140000001</v>
      </c>
      <c r="O48" s="74">
        <f t="shared" si="47"/>
        <v>29261519.140000001</v>
      </c>
      <c r="P48" s="74">
        <f t="shared" ref="P48" si="49">+P49+P54</f>
        <v>29261519.140000001</v>
      </c>
      <c r="Q48" s="74">
        <f t="shared" si="47"/>
        <v>29261519.140000001</v>
      </c>
      <c r="R48" s="75">
        <f t="shared" si="2"/>
        <v>0.16421319720198807</v>
      </c>
      <c r="S48" s="76">
        <f t="shared" si="3"/>
        <v>3.2062218007380724E-2</v>
      </c>
      <c r="T48" s="47"/>
    </row>
    <row r="49" spans="1:20" s="38" customFormat="1" ht="30" customHeight="1" x14ac:dyDescent="0.2">
      <c r="A49" s="35">
        <v>2</v>
      </c>
      <c r="B49" s="36">
        <v>0</v>
      </c>
      <c r="C49" s="36">
        <v>3</v>
      </c>
      <c r="D49" s="46">
        <v>50</v>
      </c>
      <c r="E49" s="37"/>
      <c r="F49" s="37"/>
      <c r="G49" s="131" t="s">
        <v>443</v>
      </c>
      <c r="H49" s="39" t="s">
        <v>75</v>
      </c>
      <c r="I49" s="74">
        <f t="shared" ref="I49:J49" si="50">SUM(I50:I53)</f>
        <v>901547927</v>
      </c>
      <c r="J49" s="74">
        <f t="shared" si="50"/>
        <v>426368846</v>
      </c>
      <c r="K49" s="74">
        <f t="shared" ref="K49:Q49" si="51">SUM(K50:K53)</f>
        <v>426368846</v>
      </c>
      <c r="L49" s="74">
        <f t="shared" ref="L49" si="52">SUM(L50:L53)</f>
        <v>149868846</v>
      </c>
      <c r="M49" s="74">
        <f t="shared" si="51"/>
        <v>149868846</v>
      </c>
      <c r="N49" s="74">
        <f t="shared" ref="N49" si="53">SUM(N50:N53)</f>
        <v>29261519.140000001</v>
      </c>
      <c r="O49" s="74">
        <f t="shared" si="51"/>
        <v>29261519.140000001</v>
      </c>
      <c r="P49" s="74">
        <f t="shared" ref="P49" si="54">SUM(P50:P53)</f>
        <v>29261519.140000001</v>
      </c>
      <c r="Q49" s="74">
        <f t="shared" si="51"/>
        <v>29261519.140000001</v>
      </c>
      <c r="R49" s="75">
        <f t="shared" si="2"/>
        <v>0.16623502923322678</v>
      </c>
      <c r="S49" s="76">
        <f t="shared" si="3"/>
        <v>3.2456975678898103E-2</v>
      </c>
      <c r="T49" s="47"/>
    </row>
    <row r="50" spans="1:20" s="45" customFormat="1" ht="30" customHeight="1" x14ac:dyDescent="0.2">
      <c r="A50" s="40">
        <v>2</v>
      </c>
      <c r="B50" s="41">
        <v>0</v>
      </c>
      <c r="C50" s="41">
        <v>3</v>
      </c>
      <c r="D50" s="1">
        <v>50</v>
      </c>
      <c r="E50" s="1">
        <v>2</v>
      </c>
      <c r="F50" s="1">
        <v>20</v>
      </c>
      <c r="G50" s="132" t="s">
        <v>171</v>
      </c>
      <c r="H50" s="43" t="s">
        <v>76</v>
      </c>
      <c r="I50" s="77">
        <f>IFERROR(VLOOKUP(G50,'CONSOLIDADO VIGENCIA'!$C$5:$S$119,17,0),0)</f>
        <v>1221008</v>
      </c>
      <c r="J50" s="77">
        <f>IFERROR(VLOOKUP(G50,'MES VIGENCIA'!$C$5:$U$113,19,0),0)</f>
        <v>500000</v>
      </c>
      <c r="K50" s="77">
        <f>IFERROR(VLOOKUP(G50,'CONSOLIDADO VIGENCIA'!$C$5:$U$119,19,0),0)</f>
        <v>500000</v>
      </c>
      <c r="L50" s="77">
        <f>IFERROR(VLOOKUP(G50,'MES VIGENCIA'!$C$5:$W$113,21,0),0)</f>
        <v>0</v>
      </c>
      <c r="M50" s="77">
        <f>IFERROR(VLOOKUP(G50,'CONSOLIDADO VIGENCIA'!$C$5:$W$119,21,0),0)</f>
        <v>0</v>
      </c>
      <c r="N50" s="77">
        <f>IFERROR(VLOOKUP(G50,'MES VIGENCIA'!$C$5:$X$113,22,0),0)</f>
        <v>0</v>
      </c>
      <c r="O50" s="77">
        <f>IFERROR(VLOOKUP(G50,'CONSOLIDADO VIGENCIA'!$C$5:$X$119,22,0),0)</f>
        <v>0</v>
      </c>
      <c r="P50" s="77">
        <f>IFERROR(VLOOKUP(G50,'MES VIGENCIA'!$C$5:$Z$113,24,0),0)</f>
        <v>0</v>
      </c>
      <c r="Q50" s="77">
        <f>IFERROR(VLOOKUP(G50,'CONSOLIDADO VIGENCIA'!$C$5:$Z$119,24,0),0)</f>
        <v>0</v>
      </c>
      <c r="R50" s="78">
        <f t="shared" si="2"/>
        <v>0</v>
      </c>
      <c r="S50" s="79">
        <f t="shared" si="3"/>
        <v>0</v>
      </c>
      <c r="T50" s="44"/>
    </row>
    <row r="51" spans="1:20" s="45" customFormat="1" ht="30" customHeight="1" x14ac:dyDescent="0.2">
      <c r="A51" s="40">
        <v>2</v>
      </c>
      <c r="B51" s="41">
        <v>0</v>
      </c>
      <c r="C51" s="41">
        <v>3</v>
      </c>
      <c r="D51" s="1">
        <v>50</v>
      </c>
      <c r="E51" s="1">
        <v>3</v>
      </c>
      <c r="F51" s="1">
        <v>20</v>
      </c>
      <c r="G51" s="132" t="s">
        <v>172</v>
      </c>
      <c r="H51" s="43" t="s">
        <v>77</v>
      </c>
      <c r="I51" s="77">
        <f>IFERROR(VLOOKUP(G51,'CONSOLIDADO VIGENCIA'!$C$5:$S$119,17,0),0)</f>
        <v>488005838</v>
      </c>
      <c r="J51" s="77">
        <f>IFERROR(VLOOKUP(G51,'MES VIGENCIA'!$C$5:$U$113,19,0),0)</f>
        <v>276000000</v>
      </c>
      <c r="K51" s="77">
        <f>IFERROR(VLOOKUP(G51,'CONSOLIDADO VIGENCIA'!$C$5:$U$119,19,0),0)</f>
        <v>276000000</v>
      </c>
      <c r="L51" s="77">
        <f>IFERROR(VLOOKUP(G51,'MES VIGENCIA'!$C$5:$W$113,21,0),0)</f>
        <v>0</v>
      </c>
      <c r="M51" s="77">
        <f>IFERROR(VLOOKUP(G51,'CONSOLIDADO VIGENCIA'!$C$5:$W$119,21,0),0)</f>
        <v>0</v>
      </c>
      <c r="N51" s="77">
        <f>IFERROR(VLOOKUP(G51,'MES VIGENCIA'!$C$5:$X$113,22,0),0)</f>
        <v>0</v>
      </c>
      <c r="O51" s="77">
        <f>IFERROR(VLOOKUP(G51,'CONSOLIDADO VIGENCIA'!$C$5:$X$119,22,0),0)</f>
        <v>0</v>
      </c>
      <c r="P51" s="77">
        <f>IFERROR(VLOOKUP(G51,'MES VIGENCIA'!$C$5:$Z$113,24,0),0)</f>
        <v>0</v>
      </c>
      <c r="Q51" s="77">
        <f>IFERROR(VLOOKUP(G51,'CONSOLIDADO VIGENCIA'!$C$5:$Z$119,24,0),0)</f>
        <v>0</v>
      </c>
      <c r="R51" s="78">
        <f t="shared" si="2"/>
        <v>0</v>
      </c>
      <c r="S51" s="79">
        <f t="shared" si="3"/>
        <v>0</v>
      </c>
      <c r="T51" s="44"/>
    </row>
    <row r="52" spans="1:20" s="45" customFormat="1" ht="30" customHeight="1" x14ac:dyDescent="0.2">
      <c r="A52" s="40">
        <v>2</v>
      </c>
      <c r="B52" s="41">
        <v>0</v>
      </c>
      <c r="C52" s="41">
        <v>3</v>
      </c>
      <c r="D52" s="1">
        <v>50</v>
      </c>
      <c r="E52" s="1">
        <v>8</v>
      </c>
      <c r="F52" s="1">
        <v>20</v>
      </c>
      <c r="G52" s="132" t="s">
        <v>173</v>
      </c>
      <c r="H52" s="43" t="s">
        <v>78</v>
      </c>
      <c r="I52" s="77">
        <f>IFERROR(VLOOKUP(G52,'CONSOLIDADO VIGENCIA'!$C$5:$S$119,17,0),0)</f>
        <v>11100073</v>
      </c>
      <c r="J52" s="77">
        <f>IFERROR(VLOOKUP(G52,'MES VIGENCIA'!$C$5:$U$113,19,0),0)</f>
        <v>100000</v>
      </c>
      <c r="K52" s="77">
        <f>IFERROR(VLOOKUP(G52,'CONSOLIDADO VIGENCIA'!$C$5:$U$119,19,0),0)</f>
        <v>100000</v>
      </c>
      <c r="L52" s="77">
        <f>IFERROR(VLOOKUP(G52,'MES VIGENCIA'!$C$5:$W$113,21,0),0)</f>
        <v>100000</v>
      </c>
      <c r="M52" s="77">
        <f>IFERROR(VLOOKUP(G52,'CONSOLIDADO VIGENCIA'!$C$5:$W$119,21,0),0)</f>
        <v>100000</v>
      </c>
      <c r="N52" s="77">
        <f>IFERROR(VLOOKUP(G52,'MES VIGENCIA'!$C$5:$X$113,22,0),0)</f>
        <v>100000</v>
      </c>
      <c r="O52" s="77">
        <f>IFERROR(VLOOKUP(G52,'CONSOLIDADO VIGENCIA'!$C$5:$X$119,22,0),0)</f>
        <v>100000</v>
      </c>
      <c r="P52" s="77">
        <f>IFERROR(VLOOKUP(G52,'MES VIGENCIA'!$C$5:$Z$113,24,0),0)</f>
        <v>100000</v>
      </c>
      <c r="Q52" s="77">
        <f>IFERROR(VLOOKUP(G52,'CONSOLIDADO VIGENCIA'!$C$5:$Z$119,24,0),0)</f>
        <v>100000</v>
      </c>
      <c r="R52" s="78">
        <f t="shared" si="2"/>
        <v>9.0089497609610308E-3</v>
      </c>
      <c r="S52" s="79">
        <f t="shared" si="3"/>
        <v>9.0089497609610308E-3</v>
      </c>
      <c r="T52" s="44"/>
    </row>
    <row r="53" spans="1:20" s="45" customFormat="1" ht="30" customHeight="1" x14ac:dyDescent="0.2">
      <c r="A53" s="40">
        <v>2</v>
      </c>
      <c r="B53" s="41">
        <v>0</v>
      </c>
      <c r="C53" s="41">
        <v>3</v>
      </c>
      <c r="D53" s="1">
        <v>50</v>
      </c>
      <c r="E53" s="1">
        <v>90</v>
      </c>
      <c r="F53" s="1">
        <v>20</v>
      </c>
      <c r="G53" s="132" t="s">
        <v>174</v>
      </c>
      <c r="H53" s="43" t="s">
        <v>428</v>
      </c>
      <c r="I53" s="77">
        <f>IFERROR(VLOOKUP(G53,'CONSOLIDADO VIGENCIA'!$C$5:$S$119,17,0),0)</f>
        <v>401221008</v>
      </c>
      <c r="J53" s="77">
        <f>IFERROR(VLOOKUP(G53,'MES VIGENCIA'!$C$5:$U$113,19,0),0)</f>
        <v>149768846</v>
      </c>
      <c r="K53" s="77">
        <f>IFERROR(VLOOKUP(G53,'CONSOLIDADO VIGENCIA'!$C$5:$U$119,19,0),0)</f>
        <v>149768846</v>
      </c>
      <c r="L53" s="77">
        <f>IFERROR(VLOOKUP(G53,'MES VIGENCIA'!$C$5:$W$113,21,0),0)</f>
        <v>149768846</v>
      </c>
      <c r="M53" s="77">
        <f>IFERROR(VLOOKUP(G53,'CONSOLIDADO VIGENCIA'!$C$5:$W$119,21,0),0)</f>
        <v>149768846</v>
      </c>
      <c r="N53" s="77">
        <f>IFERROR(VLOOKUP(G53,'MES VIGENCIA'!$C$5:$X$113,22,0),0)</f>
        <v>29161519.140000001</v>
      </c>
      <c r="O53" s="77">
        <f>IFERROR(VLOOKUP(G53,'CONSOLIDADO VIGENCIA'!$C$5:$X$119,22,0),0)</f>
        <v>29161519.140000001</v>
      </c>
      <c r="P53" s="77">
        <f>IFERROR(VLOOKUP(G53,'MES VIGENCIA'!$C$5:$Z$113,24,0),0)</f>
        <v>29161519.140000001</v>
      </c>
      <c r="Q53" s="77">
        <f>IFERROR(VLOOKUP(G53,'CONSOLIDADO VIGENCIA'!$C$5:$Z$119,24,0),0)</f>
        <v>29161519.140000001</v>
      </c>
      <c r="R53" s="78">
        <f t="shared" si="2"/>
        <v>0.37328266220795697</v>
      </c>
      <c r="S53" s="79">
        <f t="shared" si="3"/>
        <v>7.2681934790413572E-2</v>
      </c>
      <c r="T53" s="44"/>
    </row>
    <row r="54" spans="1:20" s="38" customFormat="1" ht="30" customHeight="1" x14ac:dyDescent="0.2">
      <c r="A54" s="35">
        <v>2</v>
      </c>
      <c r="B54" s="36">
        <v>0</v>
      </c>
      <c r="C54" s="36">
        <v>3</v>
      </c>
      <c r="D54" s="46">
        <v>51</v>
      </c>
      <c r="E54" s="37"/>
      <c r="F54" s="37"/>
      <c r="G54" s="131" t="s">
        <v>444</v>
      </c>
      <c r="H54" s="39" t="s">
        <v>79</v>
      </c>
      <c r="I54" s="74">
        <f>+I55</f>
        <v>11100073</v>
      </c>
      <c r="J54" s="74">
        <f t="shared" ref="J54:Q54" si="55">+J55</f>
        <v>0</v>
      </c>
      <c r="K54" s="74">
        <f t="shared" si="55"/>
        <v>0</v>
      </c>
      <c r="L54" s="74">
        <f t="shared" si="55"/>
        <v>0</v>
      </c>
      <c r="M54" s="74">
        <f t="shared" si="55"/>
        <v>0</v>
      </c>
      <c r="N54" s="74">
        <f t="shared" si="55"/>
        <v>0</v>
      </c>
      <c r="O54" s="74">
        <f t="shared" si="55"/>
        <v>0</v>
      </c>
      <c r="P54" s="74">
        <f t="shared" si="55"/>
        <v>0</v>
      </c>
      <c r="Q54" s="74">
        <f t="shared" si="55"/>
        <v>0</v>
      </c>
      <c r="R54" s="75">
        <f t="shared" si="2"/>
        <v>0</v>
      </c>
      <c r="S54" s="76">
        <f t="shared" si="3"/>
        <v>0</v>
      </c>
      <c r="T54" s="47"/>
    </row>
    <row r="55" spans="1:20" s="45" customFormat="1" ht="30" customHeight="1" x14ac:dyDescent="0.2">
      <c r="A55" s="40">
        <v>2</v>
      </c>
      <c r="B55" s="41">
        <v>0</v>
      </c>
      <c r="C55" s="41">
        <v>3</v>
      </c>
      <c r="D55" s="1">
        <v>51</v>
      </c>
      <c r="E55" s="1">
        <v>1</v>
      </c>
      <c r="F55" s="1">
        <v>20</v>
      </c>
      <c r="G55" s="132" t="s">
        <v>175</v>
      </c>
      <c r="H55" s="43" t="s">
        <v>80</v>
      </c>
      <c r="I55" s="77">
        <f>IFERROR(VLOOKUP(G55,'CONSOLIDADO VIGENCIA'!$C$5:$S$119,17,0),0)</f>
        <v>11100073</v>
      </c>
      <c r="J55" s="77">
        <f>IFERROR(VLOOKUP(G55,'MES VIGENCIA'!$C$5:$U$113,19,0),0)</f>
        <v>0</v>
      </c>
      <c r="K55" s="77">
        <f>IFERROR(VLOOKUP(G55,'CONSOLIDADO VIGENCIA'!$C$5:$U$119,19,0),0)</f>
        <v>0</v>
      </c>
      <c r="L55" s="77">
        <f>IFERROR(VLOOKUP(G55,'MES VIGENCIA'!$C$5:$W$113,21,0),0)</f>
        <v>0</v>
      </c>
      <c r="M55" s="77">
        <f>IFERROR(VLOOKUP(G55,'CONSOLIDADO VIGENCIA'!$C$5:$W$119,21,0),0)</f>
        <v>0</v>
      </c>
      <c r="N55" s="77">
        <f>IFERROR(VLOOKUP(G55,'MES VIGENCIA'!$C$5:$X$113,22,0),0)</f>
        <v>0</v>
      </c>
      <c r="O55" s="77">
        <f>IFERROR(VLOOKUP(G55,'CONSOLIDADO VIGENCIA'!$C$5:$X$119,22,0),0)</f>
        <v>0</v>
      </c>
      <c r="P55" s="77">
        <f>IFERROR(VLOOKUP(G55,'MES VIGENCIA'!$C$5:$Z$113,24,0),0)</f>
        <v>0</v>
      </c>
      <c r="Q55" s="77">
        <f>IFERROR(VLOOKUP(G55,'CONSOLIDADO VIGENCIA'!$C$5:$Z$119,24,0),0)</f>
        <v>0</v>
      </c>
      <c r="R55" s="78">
        <f t="shared" si="2"/>
        <v>0</v>
      </c>
      <c r="S55" s="79">
        <f t="shared" si="3"/>
        <v>0</v>
      </c>
      <c r="T55" s="44"/>
    </row>
    <row r="56" spans="1:20" s="38" customFormat="1" ht="30" customHeight="1" x14ac:dyDescent="0.2">
      <c r="A56" s="35">
        <v>2</v>
      </c>
      <c r="B56" s="36">
        <v>0</v>
      </c>
      <c r="C56" s="36">
        <v>4</v>
      </c>
      <c r="D56" s="37"/>
      <c r="E56" s="37"/>
      <c r="F56" s="37"/>
      <c r="G56" s="131" t="s">
        <v>341</v>
      </c>
      <c r="H56" s="39" t="s">
        <v>81</v>
      </c>
      <c r="I56" s="74">
        <f>+I57+I59+I67+I75+I79+I82+I87+I90+I95+I99+I101+I61+I93</f>
        <v>7641226000</v>
      </c>
      <c r="J56" s="74">
        <f>J57+J59+J61+J67+J75+J79+J82+J87+J90+J95+J99+J101+J93</f>
        <v>4955653507.6899996</v>
      </c>
      <c r="K56" s="74">
        <f>+K57+K59+K61+K67+K75+K82+K79+K87+K90+K95+K93+K99+K101</f>
        <v>4955653507.6899996</v>
      </c>
      <c r="L56" s="74">
        <f>L57+L59+L61+L67+L79+L82+L87+L90+L95+L99+L101+L75</f>
        <v>3222245243.6900001</v>
      </c>
      <c r="M56" s="74">
        <f>M57+M59+M61+M67+M75+M79+M82+M87+M90+M95+M99+M101+M93</f>
        <v>3222245243.6900001</v>
      </c>
      <c r="N56" s="74">
        <f>N57+N59+N61+N67+N75+N79+N82+N87+N90+N95+N99+N101</f>
        <v>40613361</v>
      </c>
      <c r="O56" s="74">
        <f>O57+O59+O61+O67+O75+O79+O82+O87++O90+O95+O99+O101</f>
        <v>40613361</v>
      </c>
      <c r="P56" s="74">
        <f>P57+P59+P61+P67+P75+P79+P82+P87+P90+P95+P99+P101</f>
        <v>40613361</v>
      </c>
      <c r="Q56" s="74">
        <f>Q57+Q59+Q61+Q67+Q75+Q79+Q82+Q87+Q90+Q95+Q99+Q101</f>
        <v>40613361</v>
      </c>
      <c r="R56" s="75">
        <f t="shared" si="2"/>
        <v>0.4216921791987307</v>
      </c>
      <c r="S56" s="76">
        <f t="shared" si="3"/>
        <v>5.3150320380525324E-3</v>
      </c>
      <c r="T56" s="47"/>
    </row>
    <row r="57" spans="1:20" s="38" customFormat="1" ht="30" customHeight="1" x14ac:dyDescent="0.2">
      <c r="A57" s="35">
        <v>2</v>
      </c>
      <c r="B57" s="36">
        <v>0</v>
      </c>
      <c r="C57" s="36">
        <v>4</v>
      </c>
      <c r="D57" s="46">
        <v>1</v>
      </c>
      <c r="E57" s="37"/>
      <c r="F57" s="37"/>
      <c r="G57" s="131" t="s">
        <v>445</v>
      </c>
      <c r="H57" s="39" t="s">
        <v>82</v>
      </c>
      <c r="I57" s="74">
        <f t="shared" ref="I57:Q57" si="56">SUM(I58:I58)</f>
        <v>2293517</v>
      </c>
      <c r="J57" s="74">
        <f t="shared" si="56"/>
        <v>200000</v>
      </c>
      <c r="K57" s="74">
        <f t="shared" si="56"/>
        <v>200000</v>
      </c>
      <c r="L57" s="74">
        <f t="shared" si="56"/>
        <v>200000</v>
      </c>
      <c r="M57" s="74">
        <f t="shared" si="56"/>
        <v>200000</v>
      </c>
      <c r="N57" s="74">
        <f t="shared" si="56"/>
        <v>200000</v>
      </c>
      <c r="O57" s="74">
        <f t="shared" si="56"/>
        <v>200000</v>
      </c>
      <c r="P57" s="74">
        <f t="shared" si="56"/>
        <v>200000</v>
      </c>
      <c r="Q57" s="74">
        <f t="shared" si="56"/>
        <v>200000</v>
      </c>
      <c r="R57" s="75">
        <f>IFERROR((M57/I57),0)</f>
        <v>8.720231853524521E-2</v>
      </c>
      <c r="S57" s="76">
        <f t="shared" si="3"/>
        <v>8.720231853524521E-2</v>
      </c>
      <c r="T57" s="47"/>
    </row>
    <row r="58" spans="1:20" s="45" customFormat="1" ht="30" customHeight="1" x14ac:dyDescent="0.2">
      <c r="A58" s="40">
        <v>2</v>
      </c>
      <c r="B58" s="41">
        <v>0</v>
      </c>
      <c r="C58" s="41">
        <v>4</v>
      </c>
      <c r="D58" s="1">
        <v>1</v>
      </c>
      <c r="E58" s="1">
        <v>25</v>
      </c>
      <c r="F58" s="1">
        <v>20</v>
      </c>
      <c r="G58" s="132" t="s">
        <v>176</v>
      </c>
      <c r="H58" s="43" t="s">
        <v>83</v>
      </c>
      <c r="I58" s="77">
        <f>IFERROR(VLOOKUP(G58,'CONSOLIDADO VIGENCIA'!$C$5:$S$119,17,0),0)</f>
        <v>2293517</v>
      </c>
      <c r="J58" s="77">
        <f>VLOOKUP(G58,'MES VIGENCIA'!$C$5:$U$96,19,0)</f>
        <v>200000</v>
      </c>
      <c r="K58" s="77">
        <f>IFERROR(VLOOKUP(G58,'CONSOLIDADO VIGENCIA'!$C$5:$U$119,19,0),0)</f>
        <v>200000</v>
      </c>
      <c r="L58" s="77">
        <f>IFERROR(VLOOKUP(G58,'MES VIGENCIA'!$C$5:$W$113,21,0),0)</f>
        <v>200000</v>
      </c>
      <c r="M58" s="77">
        <f>IFERROR(VLOOKUP(G58,'CONSOLIDADO VIGENCIA'!$C$5:$W$119,21,0),0)</f>
        <v>200000</v>
      </c>
      <c r="N58" s="77">
        <f>IFERROR(VLOOKUP(G58,'MES VIGENCIA'!$C$5:$X$113,22,0),0)</f>
        <v>200000</v>
      </c>
      <c r="O58" s="77">
        <f>IFERROR(VLOOKUP(G58,'CONSOLIDADO VIGENCIA'!$C$5:$X$119,22,0),0)</f>
        <v>200000</v>
      </c>
      <c r="P58" s="77">
        <f>IFERROR(VLOOKUP(G58,'MES VIGENCIA'!$C$5:$Z$113,24,0),0)</f>
        <v>200000</v>
      </c>
      <c r="Q58" s="77">
        <f>IFERROR(VLOOKUP(G58,'CONSOLIDADO VIGENCIA'!$C$5:$Z$119,24,0),0)</f>
        <v>200000</v>
      </c>
      <c r="R58" s="78">
        <f t="shared" si="2"/>
        <v>8.720231853524521E-2</v>
      </c>
      <c r="S58" s="82">
        <f t="shared" si="3"/>
        <v>8.720231853524521E-2</v>
      </c>
      <c r="T58" s="44"/>
    </row>
    <row r="59" spans="1:20" s="38" customFormat="1" ht="30" customHeight="1" x14ac:dyDescent="0.2">
      <c r="A59" s="35">
        <v>2</v>
      </c>
      <c r="B59" s="36">
        <v>0</v>
      </c>
      <c r="C59" s="36">
        <v>4</v>
      </c>
      <c r="D59" s="46">
        <v>2</v>
      </c>
      <c r="E59" s="37"/>
      <c r="F59" s="37"/>
      <c r="G59" s="131" t="s">
        <v>446</v>
      </c>
      <c r="H59" s="39" t="s">
        <v>84</v>
      </c>
      <c r="I59" s="74">
        <f>SUM(I60:I60)</f>
        <v>75196444</v>
      </c>
      <c r="J59" s="74">
        <f t="shared" ref="J59:O59" si="57">SUM(J60:J60)</f>
        <v>73000000</v>
      </c>
      <c r="K59" s="74">
        <f t="shared" si="57"/>
        <v>73000000</v>
      </c>
      <c r="L59" s="74">
        <f t="shared" si="57"/>
        <v>0</v>
      </c>
      <c r="M59" s="74">
        <f t="shared" si="57"/>
        <v>0</v>
      </c>
      <c r="N59" s="74">
        <f t="shared" si="57"/>
        <v>0</v>
      </c>
      <c r="O59" s="74">
        <f t="shared" si="57"/>
        <v>0</v>
      </c>
      <c r="P59" s="74">
        <f>SUM(P60:P60)</f>
        <v>0</v>
      </c>
      <c r="Q59" s="74">
        <f>SUM(Q60:Q60)</f>
        <v>0</v>
      </c>
      <c r="R59" s="75">
        <f t="shared" si="2"/>
        <v>0</v>
      </c>
      <c r="S59" s="76">
        <f t="shared" si="3"/>
        <v>0</v>
      </c>
      <c r="T59" s="47"/>
    </row>
    <row r="60" spans="1:20" s="45" customFormat="1" ht="30" customHeight="1" x14ac:dyDescent="0.2">
      <c r="A60" s="40">
        <v>2</v>
      </c>
      <c r="B60" s="41">
        <v>0</v>
      </c>
      <c r="C60" s="41">
        <v>4</v>
      </c>
      <c r="D60" s="1">
        <v>2</v>
      </c>
      <c r="E60" s="1">
        <v>2</v>
      </c>
      <c r="F60" s="1">
        <v>20</v>
      </c>
      <c r="G60" s="132" t="s">
        <v>178</v>
      </c>
      <c r="H60" s="43" t="s">
        <v>85</v>
      </c>
      <c r="I60" s="77">
        <f>IFERROR(VLOOKUP(G60,'CONSOLIDADO VIGENCIA'!$C$5:$S$119,17,0),0)</f>
        <v>75196444</v>
      </c>
      <c r="J60" s="77">
        <f>IFERROR(VLOOKUP(G60,'MES VIGENCIA'!$C$5:$U$113,19,0),0)</f>
        <v>73000000</v>
      </c>
      <c r="K60" s="77">
        <f>IFERROR(VLOOKUP(G60,'CONSOLIDADO VIGENCIA'!$C$5:$U$119,19,0),0)</f>
        <v>73000000</v>
      </c>
      <c r="L60" s="77">
        <f>IFERROR(VLOOKUP(G60,'MES VIGENCIA'!$C$5:$W$113,21,0),0)</f>
        <v>0</v>
      </c>
      <c r="M60" s="77">
        <f>IFERROR(VLOOKUP(G60,'CONSOLIDADO VIGENCIA'!$C$5:$W$119,21,0),0)</f>
        <v>0</v>
      </c>
      <c r="N60" s="77">
        <f>IFERROR(VLOOKUP(G60,'MES VIGENCIA'!$C$5:$X$113,22,0),0)</f>
        <v>0</v>
      </c>
      <c r="O60" s="77">
        <f>IFERROR(VLOOKUP(G60,'CONSOLIDADO VIGENCIA'!$C$5:$X$119,22,0),0)</f>
        <v>0</v>
      </c>
      <c r="P60" s="77">
        <f>IFERROR(VLOOKUP(G60,'MES VIGENCIA'!$C$5:$Z$113,24,0),0)</f>
        <v>0</v>
      </c>
      <c r="Q60" s="77">
        <f>IFERROR(VLOOKUP(G60,'CONSOLIDADO VIGENCIA'!$C$5:$Z$119,24,0),0)</f>
        <v>0</v>
      </c>
      <c r="R60" s="78">
        <f t="shared" si="2"/>
        <v>0</v>
      </c>
      <c r="S60" s="79">
        <f t="shared" si="3"/>
        <v>0</v>
      </c>
      <c r="T60" s="44"/>
    </row>
    <row r="61" spans="1:20" s="38" customFormat="1" ht="30" customHeight="1" x14ac:dyDescent="0.2">
      <c r="A61" s="35">
        <v>2</v>
      </c>
      <c r="B61" s="36">
        <v>0</v>
      </c>
      <c r="C61" s="36">
        <v>4</v>
      </c>
      <c r="D61" s="46">
        <v>4</v>
      </c>
      <c r="E61" s="37"/>
      <c r="F61" s="37"/>
      <c r="G61" s="131" t="s">
        <v>447</v>
      </c>
      <c r="H61" s="39" t="s">
        <v>86</v>
      </c>
      <c r="I61" s="74">
        <f>SUM(I62:I66)</f>
        <v>178788316</v>
      </c>
      <c r="J61" s="74">
        <f t="shared" ref="J61" si="58">SUM(J62:J66)</f>
        <v>54345771.219999999</v>
      </c>
      <c r="K61" s="74">
        <f>SUM(K62:K66)</f>
        <v>54345771.219999999</v>
      </c>
      <c r="L61" s="74">
        <f t="shared" ref="L61" si="59">SUM(L62:L66)</f>
        <v>54345771.219999999</v>
      </c>
      <c r="M61" s="74">
        <f t="shared" ref="M61:O61" si="60">SUM(M62:M66)</f>
        <v>54345771.219999999</v>
      </c>
      <c r="N61" s="74">
        <f t="shared" ref="N61" si="61">SUM(N62:N66)</f>
        <v>3700000</v>
      </c>
      <c r="O61" s="74">
        <f t="shared" si="60"/>
        <v>3700000</v>
      </c>
      <c r="P61" s="74">
        <f>SUM(P62:P66)</f>
        <v>3700000</v>
      </c>
      <c r="Q61" s="74">
        <f>SUM(Q62:Q66)</f>
        <v>3700000</v>
      </c>
      <c r="R61" s="75">
        <f t="shared" si="2"/>
        <v>0.30396712959699224</v>
      </c>
      <c r="S61" s="76">
        <f t="shared" si="3"/>
        <v>2.0694864646524216E-2</v>
      </c>
      <c r="T61" s="47"/>
    </row>
    <row r="62" spans="1:20" s="45" customFormat="1" ht="30" customHeight="1" x14ac:dyDescent="0.2">
      <c r="A62" s="40">
        <v>2</v>
      </c>
      <c r="B62" s="41">
        <v>0</v>
      </c>
      <c r="C62" s="41">
        <v>4</v>
      </c>
      <c r="D62" s="1">
        <v>4</v>
      </c>
      <c r="E62" s="1">
        <v>1</v>
      </c>
      <c r="F62" s="1">
        <v>20</v>
      </c>
      <c r="G62" s="132" t="s">
        <v>182</v>
      </c>
      <c r="H62" s="43" t="s">
        <v>87</v>
      </c>
      <c r="I62" s="77">
        <f>IFERROR(VLOOKUP(G62,'CONSOLIDADO VIGENCIA'!$C$5:$S$119,17,0),0)</f>
        <v>30406483</v>
      </c>
      <c r="J62" s="77">
        <f>IFERROR(VLOOKUP(G62,'MES VIGENCIA'!$C$5:$U$113,19,0),0)</f>
        <v>29500000</v>
      </c>
      <c r="K62" s="77">
        <f>IFERROR(VLOOKUP(G62,'CONSOLIDADO VIGENCIA'!$C$5:$U$119,19,0),0)</f>
        <v>29500000</v>
      </c>
      <c r="L62" s="77">
        <f>IFERROR(VLOOKUP(G62,'MES VIGENCIA'!$C$5:$W$113,21,0),0)</f>
        <v>29500000</v>
      </c>
      <c r="M62" s="77">
        <f>IFERROR(VLOOKUP(G62,'CONSOLIDADO VIGENCIA'!$C$5:$W$119,21,0),0)</f>
        <v>29500000</v>
      </c>
      <c r="N62" s="77">
        <f>IFERROR(VLOOKUP(G62,'MES VIGENCIA'!$C$5:$X$113,22,0),0)</f>
        <v>1500000</v>
      </c>
      <c r="O62" s="77">
        <f>IFERROR(VLOOKUP(G62,'CONSOLIDADO VIGENCIA'!$C$5:$X$119,22,0),0)</f>
        <v>1500000</v>
      </c>
      <c r="P62" s="77">
        <f>IFERROR(VLOOKUP(G62,'MES VIGENCIA'!$C$5:$Z$113,24,0),0)</f>
        <v>1500000</v>
      </c>
      <c r="Q62" s="77">
        <f>IFERROR(VLOOKUP(G62,'CONSOLIDADO VIGENCIA'!$C$5:$Z$119,24,0),0)</f>
        <v>1500000</v>
      </c>
      <c r="R62" s="78">
        <f t="shared" si="2"/>
        <v>0.97018783790285779</v>
      </c>
      <c r="S62" s="79">
        <f t="shared" si="3"/>
        <v>4.9331584978111409E-2</v>
      </c>
      <c r="T62" s="44"/>
    </row>
    <row r="63" spans="1:20" s="45" customFormat="1" ht="30" customHeight="1" x14ac:dyDescent="0.2">
      <c r="A63" s="40">
        <v>2</v>
      </c>
      <c r="B63" s="41">
        <v>0</v>
      </c>
      <c r="C63" s="41">
        <v>4</v>
      </c>
      <c r="D63" s="1">
        <v>4</v>
      </c>
      <c r="E63" s="1">
        <v>15</v>
      </c>
      <c r="F63" s="1">
        <v>20</v>
      </c>
      <c r="G63" s="132" t="s">
        <v>183</v>
      </c>
      <c r="H63" s="43" t="s">
        <v>88</v>
      </c>
      <c r="I63" s="77">
        <f>IFERROR(VLOOKUP(G63,'CONSOLIDADO VIGENCIA'!$C$5:$S$119,17,0),0)</f>
        <v>52165222</v>
      </c>
      <c r="J63" s="77">
        <f>IFERROR(VLOOKUP(G63,'MES VIGENCIA'!$C$5:$U$113,19,0),0)</f>
        <v>300000</v>
      </c>
      <c r="K63" s="77">
        <f>IFERROR(VLOOKUP(G63,'CONSOLIDADO VIGENCIA'!$C$5:$U$119,19,0),0)</f>
        <v>300000</v>
      </c>
      <c r="L63" s="77">
        <f>IFERROR(VLOOKUP(G63,'MES VIGENCIA'!$C$5:$W$113,21,0),0)</f>
        <v>300000</v>
      </c>
      <c r="M63" s="77">
        <f>IFERROR(VLOOKUP(G63,'CONSOLIDADO VIGENCIA'!$C$5:$W$119,21,0),0)</f>
        <v>300000</v>
      </c>
      <c r="N63" s="77">
        <f>IFERROR(VLOOKUP(G63,'MES VIGENCIA'!$C$5:$X$113,22,0),0)</f>
        <v>300000</v>
      </c>
      <c r="O63" s="77">
        <f>IFERROR(VLOOKUP(G63,'CONSOLIDADO VIGENCIA'!$C$5:$X$119,22,0),0)</f>
        <v>300000</v>
      </c>
      <c r="P63" s="77">
        <f>IFERROR(VLOOKUP(G63,'MES VIGENCIA'!$C$5:$Z$113,24,0),0)</f>
        <v>300000</v>
      </c>
      <c r="Q63" s="77">
        <f>IFERROR(VLOOKUP(G63,'CONSOLIDADO VIGENCIA'!$C$5:$Z$119,24,0),0)</f>
        <v>300000</v>
      </c>
      <c r="R63" s="78">
        <f t="shared" si="2"/>
        <v>5.7509579849962106E-3</v>
      </c>
      <c r="S63" s="79">
        <f t="shared" si="3"/>
        <v>5.7509579849962106E-3</v>
      </c>
      <c r="T63" s="44"/>
    </row>
    <row r="64" spans="1:20" s="45" customFormat="1" ht="30" customHeight="1" x14ac:dyDescent="0.2">
      <c r="A64" s="40">
        <v>2</v>
      </c>
      <c r="B64" s="41">
        <v>0</v>
      </c>
      <c r="C64" s="41">
        <v>4</v>
      </c>
      <c r="D64" s="1">
        <v>4</v>
      </c>
      <c r="E64" s="1">
        <v>17</v>
      </c>
      <c r="F64" s="1">
        <v>20</v>
      </c>
      <c r="G64" s="132" t="s">
        <v>184</v>
      </c>
      <c r="H64" s="43" t="s">
        <v>89</v>
      </c>
      <c r="I64" s="77">
        <f>IFERROR(VLOOKUP(G64,'CONSOLIDADO VIGENCIA'!$C$5:$S$119,17,0),0)</f>
        <v>39051389</v>
      </c>
      <c r="J64" s="77">
        <f>IFERROR(VLOOKUP(G64,'MES VIGENCIA'!$C$5:$U$113,19,0),0)</f>
        <v>14051145.699999999</v>
      </c>
      <c r="K64" s="152">
        <f>IFERROR(VLOOKUP(G64,'CONSOLIDADO VIGENCIA'!$C$5:$U$119,19,0),0)</f>
        <v>14051145.699999999</v>
      </c>
      <c r="L64" s="77">
        <f>IFERROR(VLOOKUP(G64,'MES VIGENCIA'!$C$5:$W$113,21,0),0)</f>
        <v>14051145.699999999</v>
      </c>
      <c r="M64" s="77">
        <f>IFERROR(VLOOKUP(G64,'CONSOLIDADO VIGENCIA'!$C$5:$W$119,21,0),0)</f>
        <v>14051145.699999999</v>
      </c>
      <c r="N64" s="77">
        <f>IFERROR(VLOOKUP(G64,'MES VIGENCIA'!$C$5:$X$113,22,0),0)</f>
        <v>200000</v>
      </c>
      <c r="O64" s="77">
        <f>IFERROR(VLOOKUP(G64,'CONSOLIDADO VIGENCIA'!$C$5:$X$119,22,0),0)</f>
        <v>200000</v>
      </c>
      <c r="P64" s="77">
        <f>IFERROR(VLOOKUP(G64,'MES VIGENCIA'!$C$5:$Z$113,24,0),0)</f>
        <v>200000</v>
      </c>
      <c r="Q64" s="77">
        <f>IFERROR(VLOOKUP(G64,'CONSOLIDADO VIGENCIA'!$C$5:$Z$119,24,0),0)</f>
        <v>200000</v>
      </c>
      <c r="R64" s="78">
        <f t="shared" si="2"/>
        <v>0.35981167532862912</v>
      </c>
      <c r="S64" s="79">
        <f t="shared" si="3"/>
        <v>5.1214567553538237E-3</v>
      </c>
      <c r="T64" s="44"/>
    </row>
    <row r="65" spans="1:20" s="45" customFormat="1" ht="30" customHeight="1" x14ac:dyDescent="0.2">
      <c r="A65" s="40">
        <v>2</v>
      </c>
      <c r="B65" s="41">
        <v>0</v>
      </c>
      <c r="C65" s="41">
        <v>4</v>
      </c>
      <c r="D65" s="1">
        <v>4</v>
      </c>
      <c r="E65" s="1">
        <v>18</v>
      </c>
      <c r="F65" s="1">
        <v>20</v>
      </c>
      <c r="G65" s="132" t="s">
        <v>185</v>
      </c>
      <c r="H65" s="43" t="s">
        <v>90</v>
      </c>
      <c r="I65" s="77">
        <f>IFERROR(VLOOKUP(G65,'CONSOLIDADO VIGENCIA'!$C$5:$S$119,17,0),0)</f>
        <v>33392889</v>
      </c>
      <c r="J65" s="77">
        <f>IFERROR(VLOOKUP(G65,'MES VIGENCIA'!$C$5:$U$113,19,0),0)</f>
        <v>8994625.5199999996</v>
      </c>
      <c r="K65" s="77">
        <f>IFERROR(VLOOKUP(G65,'CONSOLIDADO VIGENCIA'!$C$5:$U$119,19,0),0)</f>
        <v>8994625.5199999996</v>
      </c>
      <c r="L65" s="77">
        <f>IFERROR(VLOOKUP(G65,'MES VIGENCIA'!$C$5:$W$113,21,0),0)</f>
        <v>8994625.5199999996</v>
      </c>
      <c r="M65" s="77">
        <f>IFERROR(VLOOKUP(G65,'CONSOLIDADO VIGENCIA'!$C$5:$W$119,21,0),0)</f>
        <v>8994625.5199999996</v>
      </c>
      <c r="N65" s="77">
        <f>IFERROR(VLOOKUP(G65,'MES VIGENCIA'!$C$5:$X$113,22,0),0)</f>
        <v>200000</v>
      </c>
      <c r="O65" s="77">
        <f>IFERROR(VLOOKUP(G65,'CONSOLIDADO VIGENCIA'!$C$5:$X$119,22,0),0)</f>
        <v>200000</v>
      </c>
      <c r="P65" s="77">
        <f>IFERROR(VLOOKUP(G65,'MES VIGENCIA'!$C$5:$Z$113,24,0),0)</f>
        <v>200000</v>
      </c>
      <c r="Q65" s="77">
        <f>IFERROR(VLOOKUP(G65,'CONSOLIDADO VIGENCIA'!$C$5:$Z$119,24,0),0)</f>
        <v>200000</v>
      </c>
      <c r="R65" s="78">
        <f t="shared" si="2"/>
        <v>0.26935751261293983</v>
      </c>
      <c r="S65" s="79">
        <f t="shared" si="3"/>
        <v>5.9892990989788277E-3</v>
      </c>
      <c r="T65" s="44"/>
    </row>
    <row r="66" spans="1:20" s="45" customFormat="1" ht="30" customHeight="1" x14ac:dyDescent="0.2">
      <c r="A66" s="40">
        <v>2</v>
      </c>
      <c r="B66" s="41">
        <v>0</v>
      </c>
      <c r="C66" s="41">
        <v>4</v>
      </c>
      <c r="D66" s="1">
        <v>4</v>
      </c>
      <c r="E66" s="1">
        <v>23</v>
      </c>
      <c r="F66" s="1">
        <v>20</v>
      </c>
      <c r="G66" s="132" t="s">
        <v>186</v>
      </c>
      <c r="H66" s="43" t="s">
        <v>91</v>
      </c>
      <c r="I66" s="77">
        <f>IFERROR(VLOOKUP(G66,'CONSOLIDADO VIGENCIA'!$C$5:$S$119,17,0),0)</f>
        <v>23772333</v>
      </c>
      <c r="J66" s="77">
        <f>IFERROR(VLOOKUP(G66,'MES VIGENCIA'!$C$5:$U$113,19,0),0)</f>
        <v>1500000</v>
      </c>
      <c r="K66" s="77">
        <f>IFERROR(VLOOKUP(G66,'CONSOLIDADO VIGENCIA'!$C$5:$U$119,19,0),0)</f>
        <v>1500000</v>
      </c>
      <c r="L66" s="77">
        <f>IFERROR(VLOOKUP(G66,'MES VIGENCIA'!$C$5:$W$113,21,0),0)</f>
        <v>1500000</v>
      </c>
      <c r="M66" s="77">
        <f>IFERROR(VLOOKUP(G66,'CONSOLIDADO VIGENCIA'!$C$5:$W$119,21,0),0)</f>
        <v>1500000</v>
      </c>
      <c r="N66" s="77">
        <f>IFERROR(VLOOKUP(G66,'MES VIGENCIA'!$C$5:$X$113,22,0),0)</f>
        <v>1500000</v>
      </c>
      <c r="O66" s="77">
        <f>IFERROR(VLOOKUP(G66,'CONSOLIDADO VIGENCIA'!$C$5:$X$119,22,0),0)</f>
        <v>1500000</v>
      </c>
      <c r="P66" s="77">
        <f>IFERROR(VLOOKUP(G66,'MES VIGENCIA'!$C$5:$Z$113,24,0),0)</f>
        <v>1500000</v>
      </c>
      <c r="Q66" s="77">
        <f>IFERROR(VLOOKUP(G66,'CONSOLIDADO VIGENCIA'!$C$5:$Z$119,24,0),0)</f>
        <v>1500000</v>
      </c>
      <c r="R66" s="78">
        <f t="shared" si="2"/>
        <v>6.3098560835404757E-2</v>
      </c>
      <c r="S66" s="79">
        <f t="shared" si="3"/>
        <v>6.3098560835404757E-2</v>
      </c>
      <c r="T66" s="44"/>
    </row>
    <row r="67" spans="1:20" s="38" customFormat="1" ht="30" customHeight="1" x14ac:dyDescent="0.2">
      <c r="A67" s="35">
        <v>2</v>
      </c>
      <c r="B67" s="36">
        <v>0</v>
      </c>
      <c r="C67" s="36">
        <v>4</v>
      </c>
      <c r="D67" s="46">
        <v>5</v>
      </c>
      <c r="E67" s="37"/>
      <c r="F67" s="37"/>
      <c r="G67" s="131" t="s">
        <v>448</v>
      </c>
      <c r="H67" s="39" t="s">
        <v>92</v>
      </c>
      <c r="I67" s="74">
        <f t="shared" ref="I67:Q67" si="62">SUM(I68:I74)</f>
        <v>1104378262</v>
      </c>
      <c r="J67" s="74">
        <f t="shared" si="62"/>
        <v>977084709.85000002</v>
      </c>
      <c r="K67" s="144">
        <f t="shared" si="62"/>
        <v>977084709.85000002</v>
      </c>
      <c r="L67" s="74">
        <f t="shared" si="62"/>
        <v>625478298.85000002</v>
      </c>
      <c r="M67" s="74">
        <f t="shared" si="62"/>
        <v>625478298.85000002</v>
      </c>
      <c r="N67" s="74">
        <f t="shared" si="62"/>
        <v>4150000</v>
      </c>
      <c r="O67" s="74">
        <f t="shared" si="62"/>
        <v>4150000</v>
      </c>
      <c r="P67" s="74">
        <f t="shared" si="62"/>
        <v>4150000</v>
      </c>
      <c r="Q67" s="74">
        <f t="shared" si="62"/>
        <v>4150000</v>
      </c>
      <c r="R67" s="75">
        <f t="shared" si="2"/>
        <v>0.5663623781559004</v>
      </c>
      <c r="S67" s="76">
        <f t="shared" si="3"/>
        <v>3.7577704512985061E-3</v>
      </c>
      <c r="T67" s="47"/>
    </row>
    <row r="68" spans="1:20" s="45" customFormat="1" ht="30" customHeight="1" x14ac:dyDescent="0.2">
      <c r="A68" s="40">
        <v>2</v>
      </c>
      <c r="B68" s="41">
        <v>0</v>
      </c>
      <c r="C68" s="41">
        <v>4</v>
      </c>
      <c r="D68" s="1">
        <v>5</v>
      </c>
      <c r="E68" s="1">
        <v>1</v>
      </c>
      <c r="F68" s="1">
        <v>20</v>
      </c>
      <c r="G68" s="132" t="s">
        <v>189</v>
      </c>
      <c r="H68" s="153" t="s">
        <v>414</v>
      </c>
      <c r="I68" s="77">
        <f>IFERROR(VLOOKUP(G68,'CONSOLIDADO VIGENCIA'!$C$5:$S$119,17,0),0)</f>
        <v>587687780</v>
      </c>
      <c r="J68" s="77">
        <f>IFERROR(VLOOKUP(G68,'MES VIGENCIA'!$C$5:$U$113,19,0),0)</f>
        <v>577592688.25999999</v>
      </c>
      <c r="K68" s="152">
        <f>IFERROR(VLOOKUP(G68,'CONSOLIDADO VIGENCIA'!$C$5:$U$119,19,0),0)</f>
        <v>577592688.25999999</v>
      </c>
      <c r="L68" s="77">
        <f>IFERROR(VLOOKUP(G68,'MES VIGENCIA'!$C$5:$W$113,21,0),0)</f>
        <v>485288600.25999999</v>
      </c>
      <c r="M68" s="77">
        <f>IFERROR(VLOOKUP(G68,'CONSOLIDADO VIGENCIA'!$C$5:$W$119,21,0),0)</f>
        <v>485288600.25999999</v>
      </c>
      <c r="N68" s="77">
        <f>IFERROR(VLOOKUP(G68,'MES VIGENCIA'!$C$5:$X$113,22,0),0)</f>
        <v>150000</v>
      </c>
      <c r="O68" s="77">
        <f>IFERROR(VLOOKUP(G68,'CONSOLIDADO VIGENCIA'!$C$5:$X$119,22,0),0)</f>
        <v>150000</v>
      </c>
      <c r="P68" s="77">
        <f>IFERROR(VLOOKUP(G68,'MES VIGENCIA'!$C$5:$Z$113,24,0),0)</f>
        <v>150000</v>
      </c>
      <c r="Q68" s="77">
        <f>IFERROR(VLOOKUP(G68,'CONSOLIDADO VIGENCIA'!$C$5:$Z$119,24,0),0)</f>
        <v>150000</v>
      </c>
      <c r="R68" s="78">
        <f t="shared" si="2"/>
        <v>0.82575921565018762</v>
      </c>
      <c r="S68" s="79">
        <f t="shared" si="3"/>
        <v>2.552375684925761E-4</v>
      </c>
      <c r="T68" s="44"/>
    </row>
    <row r="69" spans="1:20" s="45" customFormat="1" ht="30" customHeight="1" x14ac:dyDescent="0.2">
      <c r="A69" s="40">
        <v>2</v>
      </c>
      <c r="B69" s="41">
        <v>0</v>
      </c>
      <c r="C69" s="41">
        <v>4</v>
      </c>
      <c r="D69" s="1">
        <v>5</v>
      </c>
      <c r="E69" s="1">
        <v>2</v>
      </c>
      <c r="F69" s="1">
        <v>20</v>
      </c>
      <c r="G69" s="132" t="s">
        <v>190</v>
      </c>
      <c r="H69" s="153" t="s">
        <v>415</v>
      </c>
      <c r="I69" s="77">
        <f>IFERROR(VLOOKUP(G69,'CONSOLIDADO VIGENCIA'!$C$5:$S$119,17,0),0)</f>
        <v>35658500</v>
      </c>
      <c r="J69" s="77">
        <f>IFERROR(VLOOKUP(G69,'MES VIGENCIA'!$C$5:$U$113,19,0),0)</f>
        <v>22150000</v>
      </c>
      <c r="K69" s="77">
        <f>IFERROR(VLOOKUP(G69,'CONSOLIDADO VIGENCIA'!$C$5:$U$119,19,0),0)</f>
        <v>22150000</v>
      </c>
      <c r="L69" s="77">
        <f>IFERROR(VLOOKUP(G69,'MES VIGENCIA'!$C$5:$W$113,21,0),0)</f>
        <v>7471356</v>
      </c>
      <c r="M69" s="77">
        <f>IFERROR(VLOOKUP(G69,'CONSOLIDADO VIGENCIA'!$C$5:$W$119,21,0),0)</f>
        <v>7471356</v>
      </c>
      <c r="N69" s="77">
        <f>IFERROR(VLOOKUP(G69,'MES VIGENCIA'!$C$5:$X$113,22,0),0)</f>
        <v>150000</v>
      </c>
      <c r="O69" s="77">
        <f>IFERROR(VLOOKUP(G69,'CONSOLIDADO VIGENCIA'!$C$5:$X$119,22,0),0)</f>
        <v>150000</v>
      </c>
      <c r="P69" s="77">
        <f>IFERROR(VLOOKUP(G69,'MES VIGENCIA'!$C$5:$Z$113,24,0),0)</f>
        <v>150000</v>
      </c>
      <c r="Q69" s="77">
        <f>IFERROR(VLOOKUP(G69,'CONSOLIDADO VIGENCIA'!$C$5:$Z$119,24,0),0)</f>
        <v>150000</v>
      </c>
      <c r="R69" s="78">
        <f t="shared" si="2"/>
        <v>0.20952524643493137</v>
      </c>
      <c r="S69" s="79">
        <f t="shared" si="3"/>
        <v>4.206570663376194E-3</v>
      </c>
      <c r="T69" s="44"/>
    </row>
    <row r="70" spans="1:20" s="45" customFormat="1" ht="30" customHeight="1" x14ac:dyDescent="0.2">
      <c r="A70" s="40">
        <v>2</v>
      </c>
      <c r="B70" s="41">
        <v>0</v>
      </c>
      <c r="C70" s="41">
        <v>4</v>
      </c>
      <c r="D70" s="1">
        <v>5</v>
      </c>
      <c r="E70" s="1">
        <v>6</v>
      </c>
      <c r="F70" s="1">
        <v>20</v>
      </c>
      <c r="G70" s="132" t="s">
        <v>191</v>
      </c>
      <c r="H70" s="153" t="s">
        <v>416</v>
      </c>
      <c r="I70" s="77">
        <f>IFERROR(VLOOKUP(G70,'CONSOLIDADO VIGENCIA'!$C$5:$S$119,17,0),0)</f>
        <v>68234388</v>
      </c>
      <c r="J70" s="77">
        <f>IFERROR(VLOOKUP(G70,'MES VIGENCIA'!$C$5:$U$113,19,0),0)</f>
        <v>60036467</v>
      </c>
      <c r="K70" s="77">
        <f>IFERROR(VLOOKUP(G70,'CONSOLIDADO VIGENCIA'!$C$5:$U$119,19,0),0)</f>
        <v>60036467</v>
      </c>
      <c r="L70" s="77">
        <f>IFERROR(VLOOKUP(G70,'MES VIGENCIA'!$C$5:$W$113,21,0),0)</f>
        <v>150000</v>
      </c>
      <c r="M70" s="77">
        <f>IFERROR(VLOOKUP(G70,'CONSOLIDADO VIGENCIA'!$C$5:$W$119,21,0),0)</f>
        <v>150000</v>
      </c>
      <c r="N70" s="77">
        <f>IFERROR(VLOOKUP(G70,'MES VIGENCIA'!$C$5:$X$113,22,0),0)</f>
        <v>150000</v>
      </c>
      <c r="O70" s="77">
        <f>IFERROR(VLOOKUP(G70,'CONSOLIDADO VIGENCIA'!$C$5:$X$119,22,0),0)</f>
        <v>150000</v>
      </c>
      <c r="P70" s="77">
        <f>IFERROR(VLOOKUP(G70,'MES VIGENCIA'!$C$5:$Z$113,24,0),0)</f>
        <v>150000</v>
      </c>
      <c r="Q70" s="77">
        <f>IFERROR(VLOOKUP(G70,'CONSOLIDADO VIGENCIA'!$C$5:$Z$119,24,0),0)</f>
        <v>150000</v>
      </c>
      <c r="R70" s="78">
        <f t="shared" si="2"/>
        <v>2.1983050540440108E-3</v>
      </c>
      <c r="S70" s="79">
        <f t="shared" si="3"/>
        <v>2.1983050540440108E-3</v>
      </c>
      <c r="T70" s="44"/>
    </row>
    <row r="71" spans="1:20" s="45" customFormat="1" ht="30" customHeight="1" x14ac:dyDescent="0.2">
      <c r="A71" s="40">
        <v>2</v>
      </c>
      <c r="B71" s="41">
        <v>0</v>
      </c>
      <c r="C71" s="41">
        <v>4</v>
      </c>
      <c r="D71" s="1">
        <v>5</v>
      </c>
      <c r="E71" s="1">
        <v>8</v>
      </c>
      <c r="F71" s="1">
        <v>20</v>
      </c>
      <c r="G71" s="132" t="s">
        <v>192</v>
      </c>
      <c r="H71" s="153" t="s">
        <v>417</v>
      </c>
      <c r="I71" s="77">
        <f>IFERROR(VLOOKUP(G71,'CONSOLIDADO VIGENCIA'!$C$5:$S$119,17,0),0)</f>
        <v>103013445</v>
      </c>
      <c r="J71" s="77">
        <f>IFERROR(VLOOKUP(G71,'MES VIGENCIA'!$C$5:$U$113,19,0),0)</f>
        <v>63445752.710000001</v>
      </c>
      <c r="K71" s="77">
        <f>IFERROR(VLOOKUP(G71,'CONSOLIDADO VIGENCIA'!$C$5:$U$119,19,0),0)</f>
        <v>63445752.710000001</v>
      </c>
      <c r="L71" s="77">
        <f>IFERROR(VLOOKUP(G71,'MES VIGENCIA'!$C$5:$W$113,21,0),0)</f>
        <v>63445752.710000001</v>
      </c>
      <c r="M71" s="77">
        <f>IFERROR(VLOOKUP(G71,'CONSOLIDADO VIGENCIA'!$C$5:$W$119,21,0),0)</f>
        <v>63445752.710000001</v>
      </c>
      <c r="N71" s="77">
        <f>IFERROR(VLOOKUP(G71,'MES VIGENCIA'!$C$5:$X$113,22,0),0)</f>
        <v>0</v>
      </c>
      <c r="O71" s="77">
        <f>IFERROR(VLOOKUP(G71,'CONSOLIDADO VIGENCIA'!$C$5:$X$119,22,0),0)</f>
        <v>0</v>
      </c>
      <c r="P71" s="77">
        <f>IFERROR(VLOOKUP(G71,'MES VIGENCIA'!$C$5:$Z$113,24,0),0)</f>
        <v>0</v>
      </c>
      <c r="Q71" s="77">
        <f>IFERROR(VLOOKUP(G71,'CONSOLIDADO VIGENCIA'!$C$5:$Z$119,24,0),0)</f>
        <v>0</v>
      </c>
      <c r="R71" s="78">
        <f t="shared" si="2"/>
        <v>0.615897786060839</v>
      </c>
      <c r="S71" s="79">
        <f t="shared" si="3"/>
        <v>0</v>
      </c>
      <c r="T71" s="44"/>
    </row>
    <row r="72" spans="1:20" s="45" customFormat="1" ht="30" customHeight="1" x14ac:dyDescent="0.2">
      <c r="A72" s="40">
        <v>2</v>
      </c>
      <c r="B72" s="41">
        <v>0</v>
      </c>
      <c r="C72" s="41">
        <v>4</v>
      </c>
      <c r="D72" s="1">
        <v>5</v>
      </c>
      <c r="E72" s="1">
        <v>9</v>
      </c>
      <c r="F72" s="1">
        <v>20</v>
      </c>
      <c r="G72" s="132" t="s">
        <v>193</v>
      </c>
      <c r="H72" s="153" t="s">
        <v>418</v>
      </c>
      <c r="I72" s="77">
        <f>IFERROR(VLOOKUP(G72,'CONSOLIDADO VIGENCIA'!$C$5:$S$119,17,0),0)</f>
        <v>55468778</v>
      </c>
      <c r="J72" s="77">
        <f>IFERROR(VLOOKUP(G72,'MES VIGENCIA'!$C$5:$U$113,19,0),0)</f>
        <v>30691036.879999999</v>
      </c>
      <c r="K72" s="152">
        <f>IFERROR(VLOOKUP(G72,'CONSOLIDADO VIGENCIA'!$C$5:$U$119,19,0),0)</f>
        <v>30691036.879999999</v>
      </c>
      <c r="L72" s="77">
        <f>IFERROR(VLOOKUP(G72,'MES VIGENCIA'!$C$5:$W$113,21,0),0)</f>
        <v>30691036.879999999</v>
      </c>
      <c r="M72" s="77">
        <f>IFERROR(VLOOKUP(G72,'CONSOLIDADO VIGENCIA'!$C$5:$W$119,21,0),0)</f>
        <v>30691036.879999999</v>
      </c>
      <c r="N72" s="77">
        <f>IFERROR(VLOOKUP(G72,'MES VIGENCIA'!$C$5:$X$113,22,0),0)</f>
        <v>3500000</v>
      </c>
      <c r="O72" s="77">
        <f>IFERROR(VLOOKUP(G72,'CONSOLIDADO VIGENCIA'!$C$5:$X$119,22,0),0)</f>
        <v>3500000</v>
      </c>
      <c r="P72" s="77">
        <f>IFERROR(VLOOKUP(G72,'MES VIGENCIA'!$C$5:$Z$113,24,0),0)</f>
        <v>3500000</v>
      </c>
      <c r="Q72" s="77">
        <f>IFERROR(VLOOKUP(G72,'CONSOLIDADO VIGENCIA'!$C$5:$Z$119,24,0),0)</f>
        <v>3500000</v>
      </c>
      <c r="R72" s="78">
        <f t="shared" si="2"/>
        <v>0.55330292078906085</v>
      </c>
      <c r="S72" s="79">
        <f t="shared" si="3"/>
        <v>6.3098559697853815E-2</v>
      </c>
      <c r="T72" s="44"/>
    </row>
    <row r="73" spans="1:20" s="45" customFormat="1" ht="30" customHeight="1" x14ac:dyDescent="0.2">
      <c r="A73" s="40">
        <v>2</v>
      </c>
      <c r="B73" s="41">
        <v>0</v>
      </c>
      <c r="C73" s="41">
        <v>4</v>
      </c>
      <c r="D73" s="1">
        <v>5</v>
      </c>
      <c r="E73" s="1">
        <v>10</v>
      </c>
      <c r="F73" s="1">
        <v>20</v>
      </c>
      <c r="G73" s="132" t="s">
        <v>194</v>
      </c>
      <c r="H73" s="153" t="s">
        <v>419</v>
      </c>
      <c r="I73" s="77">
        <f>IFERROR(VLOOKUP(G73,'CONSOLIDADO VIGENCIA'!$C$5:$S$119,17,0),0)</f>
        <v>243968765</v>
      </c>
      <c r="J73" s="77">
        <f>IFERROR(VLOOKUP(G73,'MES VIGENCIA'!$C$5:$U$113,19,0),0)</f>
        <v>222968765</v>
      </c>
      <c r="K73" s="152">
        <f>IFERROR(VLOOKUP(G73,'CONSOLIDADO VIGENCIA'!$C$5:$U$119,19,0),0)</f>
        <v>222968765</v>
      </c>
      <c r="L73" s="77">
        <f>IFERROR(VLOOKUP(G73,'MES VIGENCIA'!$C$5:$W$113,21,0),0)</f>
        <v>38231553</v>
      </c>
      <c r="M73" s="77">
        <f>IFERROR(VLOOKUP(G73,'CONSOLIDADO VIGENCIA'!$C$5:$W$119,21,0),0)</f>
        <v>38231553</v>
      </c>
      <c r="N73" s="77">
        <f>IFERROR(VLOOKUP(G73,'MES VIGENCIA'!$C$5:$X$113,22,0),0)</f>
        <v>0</v>
      </c>
      <c r="O73" s="77">
        <f>IFERROR(VLOOKUP(G73,'CONSOLIDADO VIGENCIA'!$C$5:$X$119,22,0),0)</f>
        <v>0</v>
      </c>
      <c r="P73" s="77">
        <f>IFERROR(VLOOKUP(G73,'MES VIGENCIA'!$C$5:$Z$113,24,0),0)</f>
        <v>0</v>
      </c>
      <c r="Q73" s="77">
        <f>IFERROR(VLOOKUP(G73,'CONSOLIDADO VIGENCIA'!$C$5:$Z$119,24,0),0)</f>
        <v>0</v>
      </c>
      <c r="R73" s="78">
        <f t="shared" ref="R73:R135" si="63">IFERROR((M73/I73),0)</f>
        <v>0.15670675301405898</v>
      </c>
      <c r="S73" s="79">
        <f t="shared" ref="S73:S135" si="64">IFERROR((O73/I73),0)</f>
        <v>0</v>
      </c>
      <c r="T73" s="44"/>
    </row>
    <row r="74" spans="1:20" s="45" customFormat="1" ht="30" customHeight="1" x14ac:dyDescent="0.2">
      <c r="A74" s="40">
        <v>2</v>
      </c>
      <c r="B74" s="41">
        <v>0</v>
      </c>
      <c r="C74" s="41">
        <v>4</v>
      </c>
      <c r="D74" s="1">
        <v>5</v>
      </c>
      <c r="E74" s="1">
        <v>12</v>
      </c>
      <c r="F74" s="1">
        <v>20</v>
      </c>
      <c r="G74" s="132" t="s">
        <v>195</v>
      </c>
      <c r="H74" s="153" t="s">
        <v>420</v>
      </c>
      <c r="I74" s="77">
        <f>IFERROR(VLOOKUP(G74,'CONSOLIDADO VIGENCIA'!$C$5:$S$119,17,0),0)</f>
        <v>10346606</v>
      </c>
      <c r="J74" s="77">
        <f>IFERROR(VLOOKUP(G74,'MES VIGENCIA'!$C$5:$U$113,19,0),0)</f>
        <v>200000</v>
      </c>
      <c r="K74" s="77">
        <f>IFERROR(VLOOKUP(G74,'CONSOLIDADO VIGENCIA'!$C$5:$U$119,19,0),0)</f>
        <v>200000</v>
      </c>
      <c r="L74" s="77">
        <f>IFERROR(VLOOKUP(G74,'MES VIGENCIA'!$C$5:$W$113,21,0),0)</f>
        <v>200000</v>
      </c>
      <c r="M74" s="77">
        <f>IFERROR(VLOOKUP(G74,'CONSOLIDADO VIGENCIA'!$C$5:$W$119,21,0),0)</f>
        <v>200000</v>
      </c>
      <c r="N74" s="77">
        <f>IFERROR(VLOOKUP(G74,'MES VIGENCIA'!$C$5:$X$113,22,0),0)</f>
        <v>200000</v>
      </c>
      <c r="O74" s="77">
        <f>IFERROR(VLOOKUP(G74,'CONSOLIDADO VIGENCIA'!$C$5:$X$119,22,0),0)</f>
        <v>200000</v>
      </c>
      <c r="P74" s="77">
        <f>IFERROR(VLOOKUP(G74,'MES VIGENCIA'!$C$5:$Z$113,24,0),0)</f>
        <v>200000</v>
      </c>
      <c r="Q74" s="77">
        <f>IFERROR(VLOOKUP(G74,'CONSOLIDADO VIGENCIA'!$C$5:$Z$119,24,0),0)</f>
        <v>200000</v>
      </c>
      <c r="R74" s="78">
        <f t="shared" si="63"/>
        <v>1.9330010246838433E-2</v>
      </c>
      <c r="S74" s="79">
        <f t="shared" si="64"/>
        <v>1.9330010246838433E-2</v>
      </c>
      <c r="T74" s="44"/>
    </row>
    <row r="75" spans="1:20" s="38" customFormat="1" ht="30" customHeight="1" x14ac:dyDescent="0.2">
      <c r="A75" s="35">
        <v>2</v>
      </c>
      <c r="B75" s="36">
        <v>0</v>
      </c>
      <c r="C75" s="36">
        <v>4</v>
      </c>
      <c r="D75" s="46">
        <v>6</v>
      </c>
      <c r="E75" s="37"/>
      <c r="F75" s="37"/>
      <c r="G75" s="131" t="s">
        <v>449</v>
      </c>
      <c r="H75" s="39" t="s">
        <v>93</v>
      </c>
      <c r="I75" s="74">
        <f t="shared" ref="I75:Q75" si="65">SUM(I76:I78)</f>
        <v>98102778</v>
      </c>
      <c r="J75" s="74">
        <f t="shared" si="65"/>
        <v>42638782</v>
      </c>
      <c r="K75" s="74">
        <f t="shared" si="65"/>
        <v>42638782</v>
      </c>
      <c r="L75" s="74">
        <f t="shared" si="65"/>
        <v>26273445</v>
      </c>
      <c r="M75" s="74">
        <f t="shared" si="65"/>
        <v>26273445</v>
      </c>
      <c r="N75" s="74">
        <f t="shared" si="65"/>
        <v>600000</v>
      </c>
      <c r="O75" s="74">
        <f t="shared" si="65"/>
        <v>600000</v>
      </c>
      <c r="P75" s="74">
        <f t="shared" si="65"/>
        <v>600000</v>
      </c>
      <c r="Q75" s="74">
        <f t="shared" si="65"/>
        <v>600000</v>
      </c>
      <c r="R75" s="75">
        <f t="shared" si="63"/>
        <v>0.26781550467408782</v>
      </c>
      <c r="S75" s="76">
        <f t="shared" si="64"/>
        <v>6.1160347569362405E-3</v>
      </c>
      <c r="T75" s="47"/>
    </row>
    <row r="76" spans="1:20" s="45" customFormat="1" ht="30" customHeight="1" x14ac:dyDescent="0.2">
      <c r="A76" s="40">
        <v>2</v>
      </c>
      <c r="B76" s="41">
        <v>0</v>
      </c>
      <c r="C76" s="41">
        <v>4</v>
      </c>
      <c r="D76" s="1">
        <v>6</v>
      </c>
      <c r="E76" s="1">
        <v>2</v>
      </c>
      <c r="F76" s="1">
        <v>20</v>
      </c>
      <c r="G76" s="132" t="s">
        <v>196</v>
      </c>
      <c r="H76" s="43" t="s">
        <v>94</v>
      </c>
      <c r="I76" s="77">
        <f>IFERROR(VLOOKUP(G76,'CONSOLIDADO VIGENCIA'!$C$5:$S$119,17,0),0)</f>
        <v>58482223</v>
      </c>
      <c r="J76" s="77">
        <f>IFERROR(VLOOKUP(G76,'MES VIGENCIA'!$C$5:$U$113,19,0),0)</f>
        <v>42138782</v>
      </c>
      <c r="K76" s="77">
        <f>IFERROR(VLOOKUP(G76,'CONSOLIDADO VIGENCIA'!$C$5:$U$119,19,0),0)</f>
        <v>42138782</v>
      </c>
      <c r="L76" s="77">
        <f>IFERROR(VLOOKUP(G76,'MES VIGENCIA'!$C$5:$W$113,21,0),0)</f>
        <v>25773445</v>
      </c>
      <c r="M76" s="77">
        <f>IFERROR(VLOOKUP(G76,'CONSOLIDADO VIGENCIA'!$C$5:$W$119,21,0),0)</f>
        <v>25773445</v>
      </c>
      <c r="N76" s="77">
        <f>IFERROR(VLOOKUP(G76,'MES VIGENCIA'!$C$5:$X$113,22,0),0)</f>
        <v>100000</v>
      </c>
      <c r="O76" s="77">
        <f>IFERROR(VLOOKUP(G76,'CONSOLIDADO VIGENCIA'!$C$5:$X$119,22,0),0)</f>
        <v>100000</v>
      </c>
      <c r="P76" s="77">
        <f>IFERROR(VLOOKUP(G76,'MES VIGENCIA'!$C$5:$Z$113,24,0),0)</f>
        <v>100000</v>
      </c>
      <c r="Q76" s="77">
        <f>IFERROR(VLOOKUP(G76,'CONSOLIDADO VIGENCIA'!$C$5:$Z$119,24,0),0)</f>
        <v>100000</v>
      </c>
      <c r="R76" s="78">
        <f t="shared" si="63"/>
        <v>0.44070563117958084</v>
      </c>
      <c r="S76" s="79">
        <f t="shared" si="64"/>
        <v>1.709921320877286E-3</v>
      </c>
      <c r="T76" s="44"/>
    </row>
    <row r="77" spans="1:20" s="45" customFormat="1" ht="30" customHeight="1" x14ac:dyDescent="0.2">
      <c r="A77" s="40">
        <v>2</v>
      </c>
      <c r="B77" s="41">
        <v>0</v>
      </c>
      <c r="C77" s="41">
        <v>4</v>
      </c>
      <c r="D77" s="1">
        <v>6</v>
      </c>
      <c r="E77" s="1">
        <v>3</v>
      </c>
      <c r="F77" s="1">
        <v>20</v>
      </c>
      <c r="G77" s="132" t="s">
        <v>197</v>
      </c>
      <c r="H77" s="43" t="s">
        <v>95</v>
      </c>
      <c r="I77" s="77">
        <f>IFERROR(VLOOKUP(G77,'CONSOLIDADO VIGENCIA'!$C$5:$S$119,19,0),0)</f>
        <v>0</v>
      </c>
      <c r="J77" s="77">
        <f>IFERROR(VLOOKUP(G77,'MES VIGENCIA'!$C$5:$U$113,19,0),0)</f>
        <v>0</v>
      </c>
      <c r="K77" s="77">
        <f>IFERROR(VLOOKUP(G77,'CONSOLIDADO VIGENCIA'!$C$5:$U$119,19,0),0)</f>
        <v>0</v>
      </c>
      <c r="L77" s="77">
        <f>IFERROR(VLOOKUP(G77,'MES VIGENCIA'!$C$5:$W$113,21,0),0)</f>
        <v>0</v>
      </c>
      <c r="M77" s="77">
        <f>IFERROR(VLOOKUP(G77,'CONSOLIDADO VIGENCIA'!$C$5:$W$119,21,0),0)</f>
        <v>0</v>
      </c>
      <c r="N77" s="77">
        <f>IFERROR(VLOOKUP(G77,'MES VIGENCIA'!$C$5:$X$113,22,0),0)</f>
        <v>0</v>
      </c>
      <c r="O77" s="77">
        <f>IFERROR(VLOOKUP(G77,'CONSOLIDADO VIGENCIA'!$C$5:$X$119,22,0),0)</f>
        <v>0</v>
      </c>
      <c r="P77" s="77">
        <f>IFERROR(VLOOKUP(G77,'MES VIGENCIA'!$C$5:$Z$113,24,0),0)</f>
        <v>0</v>
      </c>
      <c r="Q77" s="77">
        <f>IFERROR(VLOOKUP(G77,'CONSOLIDADO VIGENCIA'!$C$5:$Z$119,24,0),0)</f>
        <v>0</v>
      </c>
      <c r="R77" s="78">
        <f t="shared" si="63"/>
        <v>0</v>
      </c>
      <c r="S77" s="79">
        <f t="shared" si="64"/>
        <v>0</v>
      </c>
      <c r="T77" s="44"/>
    </row>
    <row r="78" spans="1:20" s="45" customFormat="1" ht="30" customHeight="1" x14ac:dyDescent="0.2">
      <c r="A78" s="40">
        <v>2</v>
      </c>
      <c r="B78" s="41">
        <v>0</v>
      </c>
      <c r="C78" s="41">
        <v>4</v>
      </c>
      <c r="D78" s="1">
        <v>6</v>
      </c>
      <c r="E78" s="1">
        <v>7</v>
      </c>
      <c r="F78" s="1">
        <v>20</v>
      </c>
      <c r="G78" s="132" t="s">
        <v>198</v>
      </c>
      <c r="H78" s="43" t="s">
        <v>96</v>
      </c>
      <c r="I78" s="77">
        <f>IFERROR(VLOOKUP(G78,'CONSOLIDADO VIGENCIA'!$C$5:$S$119,17,0),0)</f>
        <v>39620555</v>
      </c>
      <c r="J78" s="77">
        <f>IFERROR(VLOOKUP(G78,'MES VIGENCIA'!$C$5:$U$113,19,0),0)</f>
        <v>500000</v>
      </c>
      <c r="K78" s="77">
        <f>IFERROR(VLOOKUP(G78,'CONSOLIDADO VIGENCIA'!$C$5:$U$119,19,0),0)</f>
        <v>500000</v>
      </c>
      <c r="L78" s="77">
        <f>IFERROR(VLOOKUP(G78,'MES VIGENCIA'!$C$5:$W$113,21,0),0)</f>
        <v>500000</v>
      </c>
      <c r="M78" s="77">
        <f>IFERROR(VLOOKUP(G78,'CONSOLIDADO VIGENCIA'!$C$5:$W$119,21,0),0)</f>
        <v>500000</v>
      </c>
      <c r="N78" s="77">
        <f>IFERROR(VLOOKUP(G78,'MES VIGENCIA'!$C$5:$X$113,22,0),0)</f>
        <v>500000</v>
      </c>
      <c r="O78" s="77">
        <f>IFERROR(VLOOKUP(G78,'CONSOLIDADO VIGENCIA'!$C$5:$X$119,22,0),0)</f>
        <v>500000</v>
      </c>
      <c r="P78" s="77">
        <f>IFERROR(VLOOKUP(G78,'MES VIGENCIA'!$C$5:$Z$113,24,0),0)</f>
        <v>500000</v>
      </c>
      <c r="Q78" s="77">
        <f>IFERROR(VLOOKUP(G78,'CONSOLIDADO VIGENCIA'!$C$5:$Z$119,24,0),0)</f>
        <v>500000</v>
      </c>
      <c r="R78" s="78">
        <f t="shared" si="63"/>
        <v>1.2619712167080951E-2</v>
      </c>
      <c r="S78" s="79">
        <f t="shared" si="64"/>
        <v>1.2619712167080951E-2</v>
      </c>
      <c r="T78" s="44"/>
    </row>
    <row r="79" spans="1:20" s="38" customFormat="1" ht="30" customHeight="1" x14ac:dyDescent="0.2">
      <c r="A79" s="35">
        <v>2</v>
      </c>
      <c r="B79" s="36">
        <v>0</v>
      </c>
      <c r="C79" s="36">
        <v>4</v>
      </c>
      <c r="D79" s="46">
        <v>7</v>
      </c>
      <c r="E79" s="37"/>
      <c r="F79" s="37"/>
      <c r="G79" s="131" t="s">
        <v>450</v>
      </c>
      <c r="H79" s="39" t="s">
        <v>97</v>
      </c>
      <c r="I79" s="74">
        <f>SUM(I80:I81)</f>
        <v>31438644</v>
      </c>
      <c r="J79" s="74">
        <f t="shared" ref="J79" si="66">SUM(J80:J81)</f>
        <v>11757266</v>
      </c>
      <c r="K79" s="74">
        <f t="shared" ref="K79:O79" si="67">SUM(K80:K81)</f>
        <v>11757266</v>
      </c>
      <c r="L79" s="74">
        <f t="shared" ref="L79" si="68">SUM(L80:L81)</f>
        <v>5878633</v>
      </c>
      <c r="M79" s="74">
        <f t="shared" si="67"/>
        <v>5878633</v>
      </c>
      <c r="N79" s="74">
        <f t="shared" ref="N79" si="69">SUM(N80:N81)</f>
        <v>0</v>
      </c>
      <c r="O79" s="74">
        <f t="shared" si="67"/>
        <v>0</v>
      </c>
      <c r="P79" s="74">
        <f>SUM(P80:P81)</f>
        <v>0</v>
      </c>
      <c r="Q79" s="74">
        <f>SUM(Q80:Q81)</f>
        <v>0</v>
      </c>
      <c r="R79" s="75">
        <f t="shared" si="63"/>
        <v>0.18698748584703589</v>
      </c>
      <c r="S79" s="76">
        <f t="shared" si="64"/>
        <v>0</v>
      </c>
      <c r="T79" s="47"/>
    </row>
    <row r="80" spans="1:20" s="45" customFormat="1" ht="30" customHeight="1" x14ac:dyDescent="0.2">
      <c r="A80" s="40">
        <v>2</v>
      </c>
      <c r="B80" s="41">
        <v>0</v>
      </c>
      <c r="C80" s="41">
        <v>4</v>
      </c>
      <c r="D80" s="1">
        <v>7</v>
      </c>
      <c r="E80" s="1">
        <v>5</v>
      </c>
      <c r="F80" s="1">
        <v>20</v>
      </c>
      <c r="G80" s="132" t="s">
        <v>199</v>
      </c>
      <c r="H80" s="43" t="s">
        <v>98</v>
      </c>
      <c r="I80" s="77">
        <f>IFERROR(VLOOKUP(G80,'CONSOLIDADO VIGENCIA'!$C$5:$S$119,17,0),0)</f>
        <v>17635900</v>
      </c>
      <c r="J80" s="77">
        <f>IFERROR(VLOOKUP(G80,'MES VIGENCIA'!$C$5:$U$113,19,0),0)</f>
        <v>0</v>
      </c>
      <c r="K80" s="77">
        <f>IFERROR(VLOOKUP(G80,'CONSOLIDADO VIGENCIA'!$C$5:$U$119,19,0),0)</f>
        <v>0</v>
      </c>
      <c r="L80" s="77">
        <f>IFERROR(VLOOKUP(G80,'MES VIGENCIA'!$C$5:$W$113,21,0),0)</f>
        <v>0</v>
      </c>
      <c r="M80" s="77">
        <f>IFERROR(VLOOKUP(G80,'CONSOLIDADO VIGENCIA'!$C$5:$W$119,21,0),0)</f>
        <v>0</v>
      </c>
      <c r="N80" s="77">
        <f>IFERROR(VLOOKUP(G80,'MES VIGENCIA'!$C$5:$X$113,22,0),0)</f>
        <v>0</v>
      </c>
      <c r="O80" s="77">
        <f>IFERROR(VLOOKUP(G80,'CONSOLIDADO VIGENCIA'!$C$5:$X$119,22,0),0)</f>
        <v>0</v>
      </c>
      <c r="P80" s="77">
        <f>IFERROR(VLOOKUP(G80,'MES VIGENCIA'!$C$5:$Z$113,24,0),0)</f>
        <v>0</v>
      </c>
      <c r="Q80" s="77">
        <f>IFERROR(VLOOKUP(G80,'CONSOLIDADO VIGENCIA'!$C$5:$Z$119,24,0),0)</f>
        <v>0</v>
      </c>
      <c r="R80" s="78">
        <f t="shared" si="63"/>
        <v>0</v>
      </c>
      <c r="S80" s="79">
        <f t="shared" si="64"/>
        <v>0</v>
      </c>
      <c r="T80" s="44"/>
    </row>
    <row r="81" spans="1:20" s="45" customFormat="1" ht="30" customHeight="1" x14ac:dyDescent="0.2">
      <c r="A81" s="40">
        <v>2</v>
      </c>
      <c r="B81" s="41">
        <v>0</v>
      </c>
      <c r="C81" s="41">
        <v>4</v>
      </c>
      <c r="D81" s="1">
        <v>7</v>
      </c>
      <c r="E81" s="1">
        <v>6</v>
      </c>
      <c r="F81" s="1">
        <v>20</v>
      </c>
      <c r="G81" s="132" t="s">
        <v>200</v>
      </c>
      <c r="H81" s="43" t="s">
        <v>99</v>
      </c>
      <c r="I81" s="77">
        <f>IFERROR(VLOOKUP(G81,'CONSOLIDADO VIGENCIA'!$C$5:$S$119,17,0),0)</f>
        <v>13802744</v>
      </c>
      <c r="J81" s="77">
        <f>IFERROR(VLOOKUP(G81,'MES VIGENCIA'!$C$5:$U$113,19,0),0)</f>
        <v>11757266</v>
      </c>
      <c r="K81" s="77">
        <f>IFERROR(VLOOKUP(G81,'CONSOLIDADO VIGENCIA'!$C$5:$U$119,19,0),0)</f>
        <v>11757266</v>
      </c>
      <c r="L81" s="77">
        <f>IFERROR(VLOOKUP(G81,'MES VIGENCIA'!$C$5:$W$113,21,0),0)</f>
        <v>5878633</v>
      </c>
      <c r="M81" s="77">
        <f>IFERROR(VLOOKUP(G81,'CONSOLIDADO VIGENCIA'!$C$5:$W$119,21,0),0)</f>
        <v>5878633</v>
      </c>
      <c r="N81" s="77">
        <f>IFERROR(VLOOKUP(G81,'MES VIGENCIA'!$C$5:$X$113,22,0),0)</f>
        <v>0</v>
      </c>
      <c r="O81" s="77">
        <f>IFERROR(VLOOKUP(G81,'CONSOLIDADO VIGENCIA'!$C$5:$X$119,22,0),0)</f>
        <v>0</v>
      </c>
      <c r="P81" s="77">
        <f>IFERROR(VLOOKUP(G81,'MES VIGENCIA'!$C$5:$Z$113,24,0),0)</f>
        <v>0</v>
      </c>
      <c r="Q81" s="77">
        <f>IFERROR(VLOOKUP(G81,'CONSOLIDADO VIGENCIA'!$C$5:$Z$119,24,0),0)</f>
        <v>0</v>
      </c>
      <c r="R81" s="78">
        <f t="shared" si="63"/>
        <v>0.42590321170920797</v>
      </c>
      <c r="S81" s="79">
        <f t="shared" si="64"/>
        <v>0</v>
      </c>
      <c r="T81" s="44"/>
    </row>
    <row r="82" spans="1:20" s="38" customFormat="1" ht="30" customHeight="1" x14ac:dyDescent="0.2">
      <c r="A82" s="35">
        <v>2</v>
      </c>
      <c r="B82" s="36">
        <v>0</v>
      </c>
      <c r="C82" s="36">
        <v>4</v>
      </c>
      <c r="D82" s="46">
        <v>8</v>
      </c>
      <c r="E82" s="37"/>
      <c r="F82" s="37"/>
      <c r="G82" s="131" t="s">
        <v>451</v>
      </c>
      <c r="H82" s="39" t="s">
        <v>100</v>
      </c>
      <c r="I82" s="74">
        <f t="shared" ref="I82:Q82" si="70">SUM(I83:I86)</f>
        <v>463560500</v>
      </c>
      <c r="J82" s="74">
        <f t="shared" si="70"/>
        <v>463560500</v>
      </c>
      <c r="K82" s="74">
        <f t="shared" si="70"/>
        <v>463560500</v>
      </c>
      <c r="L82" s="74">
        <f t="shared" si="70"/>
        <v>463560500</v>
      </c>
      <c r="M82" s="74">
        <f t="shared" si="70"/>
        <v>463560500</v>
      </c>
      <c r="N82" s="74">
        <f t="shared" si="70"/>
        <v>30863361</v>
      </c>
      <c r="O82" s="74">
        <f t="shared" si="70"/>
        <v>30863361</v>
      </c>
      <c r="P82" s="74">
        <f t="shared" si="70"/>
        <v>30863361</v>
      </c>
      <c r="Q82" s="74">
        <f t="shared" si="70"/>
        <v>30863361</v>
      </c>
      <c r="R82" s="75">
        <f t="shared" si="63"/>
        <v>1</v>
      </c>
      <c r="S82" s="76">
        <f t="shared" si="64"/>
        <v>6.6578927669635357E-2</v>
      </c>
      <c r="T82" s="47"/>
    </row>
    <row r="83" spans="1:20" s="45" customFormat="1" ht="30" customHeight="1" x14ac:dyDescent="0.2">
      <c r="A83" s="40">
        <v>2</v>
      </c>
      <c r="B83" s="41">
        <v>0</v>
      </c>
      <c r="C83" s="41">
        <v>4</v>
      </c>
      <c r="D83" s="1">
        <v>8</v>
      </c>
      <c r="E83" s="1">
        <v>1</v>
      </c>
      <c r="F83" s="1">
        <v>20</v>
      </c>
      <c r="G83" s="132" t="s">
        <v>201</v>
      </c>
      <c r="H83" s="43" t="s">
        <v>101</v>
      </c>
      <c r="I83" s="77">
        <f>IFERROR(VLOOKUP(G83,'CONSOLIDADO VIGENCIA'!$C$5:$S$119,17,0),0)</f>
        <v>39620555</v>
      </c>
      <c r="J83" s="77">
        <f>IFERROR(VLOOKUP(G83,'MES VIGENCIA'!$C$5:$U$113,19,0),0)</f>
        <v>39620555</v>
      </c>
      <c r="K83" s="77">
        <f>IFERROR(VLOOKUP(G83,'CONSOLIDADO VIGENCIA'!$C$5:$U$119,19,0),0)</f>
        <v>39620555</v>
      </c>
      <c r="L83" s="77">
        <f>IFERROR(VLOOKUP(G83,'MES VIGENCIA'!$C$5:$W$113,21,0),0)</f>
        <v>39620555</v>
      </c>
      <c r="M83" s="77">
        <f>IFERROR(VLOOKUP(G83,'CONSOLIDADO VIGENCIA'!$C$5:$W$119,21,0),0)</f>
        <v>39620555</v>
      </c>
      <c r="N83" s="77">
        <f>IFERROR(VLOOKUP(G83,'MES VIGENCIA'!$C$5:$X$113,22,0),0)</f>
        <v>740137</v>
      </c>
      <c r="O83" s="77">
        <f>IFERROR(VLOOKUP(G83,'CONSOLIDADO VIGENCIA'!$C$5:$X$119,22,0),0)</f>
        <v>740137</v>
      </c>
      <c r="P83" s="77">
        <f>IFERROR(VLOOKUP(G83,'MES VIGENCIA'!$C$5:$Z$113,24,0),0)</f>
        <v>740137</v>
      </c>
      <c r="Q83" s="77">
        <f>IFERROR(VLOOKUP(G83,'CONSOLIDADO VIGENCIA'!$C$5:$Z$119,24,0),0)</f>
        <v>740137</v>
      </c>
      <c r="R83" s="78">
        <f t="shared" si="63"/>
        <v>1</v>
      </c>
      <c r="S83" s="79">
        <f t="shared" si="64"/>
        <v>1.8680631808413586E-2</v>
      </c>
      <c r="T83" s="44"/>
    </row>
    <row r="84" spans="1:20" s="45" customFormat="1" ht="30" customHeight="1" x14ac:dyDescent="0.2">
      <c r="A84" s="40">
        <v>2</v>
      </c>
      <c r="B84" s="41">
        <v>0</v>
      </c>
      <c r="C84" s="41">
        <v>4</v>
      </c>
      <c r="D84" s="1">
        <v>8</v>
      </c>
      <c r="E84" s="1">
        <v>2</v>
      </c>
      <c r="F84" s="1">
        <v>20</v>
      </c>
      <c r="G84" s="132" t="s">
        <v>202</v>
      </c>
      <c r="H84" s="43" t="s">
        <v>102</v>
      </c>
      <c r="I84" s="77">
        <f>IFERROR(VLOOKUP(G84,'CONSOLIDADO VIGENCIA'!$C$5:$S$119,17,0),0)</f>
        <v>356585001</v>
      </c>
      <c r="J84" s="77">
        <f>IFERROR(VLOOKUP(G84,'MES VIGENCIA'!$C$5:$U$113,19,0),0)</f>
        <v>356585001</v>
      </c>
      <c r="K84" s="77">
        <f>IFERROR(VLOOKUP(G84,'CONSOLIDADO VIGENCIA'!$C$5:$U$119,19,0),0)</f>
        <v>356585001</v>
      </c>
      <c r="L84" s="77">
        <f>IFERROR(VLOOKUP(G84,'MES VIGENCIA'!$C$5:$W$113,21,0),0)</f>
        <v>356585001</v>
      </c>
      <c r="M84" s="77">
        <f>IFERROR(VLOOKUP(G84,'CONSOLIDADO VIGENCIA'!$C$5:$W$119,21,0),0)</f>
        <v>356585001</v>
      </c>
      <c r="N84" s="77">
        <f>IFERROR(VLOOKUP(G84,'MES VIGENCIA'!$C$5:$X$113,22,0),0)</f>
        <v>24839490</v>
      </c>
      <c r="O84" s="77">
        <f>IFERROR(VLOOKUP(G84,'CONSOLIDADO VIGENCIA'!$C$5:$X$119,22,0),0)</f>
        <v>24839490</v>
      </c>
      <c r="P84" s="77">
        <f>IFERROR(VLOOKUP(G84,'MES VIGENCIA'!$C$5:$Z$113,24,0),0)</f>
        <v>24839490</v>
      </c>
      <c r="Q84" s="77">
        <f>IFERROR(VLOOKUP(G84,'CONSOLIDADO VIGENCIA'!$C$5:$Z$119,24,0),0)</f>
        <v>24839490</v>
      </c>
      <c r="R84" s="78">
        <f t="shared" si="63"/>
        <v>1</v>
      </c>
      <c r="S84" s="79">
        <f t="shared" si="64"/>
        <v>6.9659379756132817E-2</v>
      </c>
      <c r="T84" s="44"/>
    </row>
    <row r="85" spans="1:20" s="45" customFormat="1" ht="30" customHeight="1" x14ac:dyDescent="0.2">
      <c r="A85" s="40">
        <v>2</v>
      </c>
      <c r="B85" s="41">
        <v>0</v>
      </c>
      <c r="C85" s="41">
        <v>4</v>
      </c>
      <c r="D85" s="1">
        <v>8</v>
      </c>
      <c r="E85" s="1">
        <v>5</v>
      </c>
      <c r="F85" s="1">
        <v>20</v>
      </c>
      <c r="G85" s="132" t="s">
        <v>203</v>
      </c>
      <c r="H85" s="43" t="s">
        <v>103</v>
      </c>
      <c r="I85" s="77">
        <f>IFERROR(VLOOKUP(G85,'CONSOLIDADO VIGENCIA'!$C$5:$S$119,17,0),0)</f>
        <v>35658500</v>
      </c>
      <c r="J85" s="77">
        <f>IFERROR(VLOOKUP(G85,'MES VIGENCIA'!$C$5:$U$113,19,0),0)</f>
        <v>35658500</v>
      </c>
      <c r="K85" s="77">
        <f>IFERROR(VLOOKUP(G85,'CONSOLIDADO VIGENCIA'!$C$5:$U$119,19,0),0)</f>
        <v>35658500</v>
      </c>
      <c r="L85" s="77">
        <f>IFERROR(VLOOKUP(G85,'MES VIGENCIA'!$C$5:$W$113,21,0),0)</f>
        <v>35658500</v>
      </c>
      <c r="M85" s="77">
        <f>IFERROR(VLOOKUP(G85,'CONSOLIDADO VIGENCIA'!$C$5:$W$119,21,0),0)</f>
        <v>35658500</v>
      </c>
      <c r="N85" s="77">
        <f>IFERROR(VLOOKUP(G85,'MES VIGENCIA'!$C$5:$X$113,22,0),0)</f>
        <v>1711719</v>
      </c>
      <c r="O85" s="77">
        <f>IFERROR(VLOOKUP(G85,'CONSOLIDADO VIGENCIA'!$C$5:$X$119,22,0),0)</f>
        <v>1711719</v>
      </c>
      <c r="P85" s="77">
        <f>IFERROR(VLOOKUP(G85,'MES VIGENCIA'!$C$5:$Z$113,24,0),0)</f>
        <v>1711719</v>
      </c>
      <c r="Q85" s="77">
        <f>IFERROR(VLOOKUP(G85,'CONSOLIDADO VIGENCIA'!$C$5:$Z$119,24,0),0)</f>
        <v>1711719</v>
      </c>
      <c r="R85" s="78">
        <f t="shared" si="63"/>
        <v>1</v>
      </c>
      <c r="S85" s="79">
        <f t="shared" si="64"/>
        <v>4.8003112862290899E-2</v>
      </c>
      <c r="T85" s="44"/>
    </row>
    <row r="86" spans="1:20" s="45" customFormat="1" ht="30" customHeight="1" x14ac:dyDescent="0.2">
      <c r="A86" s="40">
        <v>2</v>
      </c>
      <c r="B86" s="41">
        <v>0</v>
      </c>
      <c r="C86" s="41">
        <v>4</v>
      </c>
      <c r="D86" s="1">
        <v>8</v>
      </c>
      <c r="E86" s="1">
        <v>6</v>
      </c>
      <c r="F86" s="1">
        <v>20</v>
      </c>
      <c r="G86" s="132" t="s">
        <v>204</v>
      </c>
      <c r="H86" s="43" t="s">
        <v>104</v>
      </c>
      <c r="I86" s="77">
        <f>IFERROR(VLOOKUP(G86,'CONSOLIDADO VIGENCIA'!$C$5:$S$119,17,0),0)</f>
        <v>31696444</v>
      </c>
      <c r="J86" s="77">
        <f>IFERROR(VLOOKUP(G86,'MES VIGENCIA'!$C$5:$U$113,19,0),0)</f>
        <v>31696444</v>
      </c>
      <c r="K86" s="77">
        <f>IFERROR(VLOOKUP(G86,'CONSOLIDADO VIGENCIA'!$C$5:$U$119,19,0),0)</f>
        <v>31696444</v>
      </c>
      <c r="L86" s="77">
        <f>IFERROR(VLOOKUP(G86,'MES VIGENCIA'!$C$5:$W$113,21,0),0)</f>
        <v>31696444</v>
      </c>
      <c r="M86" s="77">
        <f>IFERROR(VLOOKUP(G86,'CONSOLIDADO VIGENCIA'!$C$5:$W$119,21,0),0)</f>
        <v>31696444</v>
      </c>
      <c r="N86" s="77">
        <f>IFERROR(VLOOKUP(G86,'MES VIGENCIA'!$C$5:$X$113,22,0),0)</f>
        <v>3572015</v>
      </c>
      <c r="O86" s="77">
        <f>IFERROR(VLOOKUP(G86,'CONSOLIDADO VIGENCIA'!$C$5:$X$119,22,0),0)</f>
        <v>3572015</v>
      </c>
      <c r="P86" s="77">
        <f>IFERROR(VLOOKUP(G86,'MES VIGENCIA'!$C$5:$Z$113,24,0),0)</f>
        <v>3572015</v>
      </c>
      <c r="Q86" s="77">
        <f>IFERROR(VLOOKUP(G86,'CONSOLIDADO VIGENCIA'!$C$5:$Z$119,24,0),0)</f>
        <v>3572015</v>
      </c>
      <c r="R86" s="78">
        <f t="shared" si="63"/>
        <v>1</v>
      </c>
      <c r="S86" s="79">
        <f t="shared" si="64"/>
        <v>0.11269450289123915</v>
      </c>
      <c r="T86" s="44"/>
    </row>
    <row r="87" spans="1:20" s="38" customFormat="1" ht="30" customHeight="1" x14ac:dyDescent="0.2">
      <c r="A87" s="35">
        <v>2</v>
      </c>
      <c r="B87" s="36">
        <v>0</v>
      </c>
      <c r="C87" s="36">
        <v>4</v>
      </c>
      <c r="D87" s="46">
        <v>9</v>
      </c>
      <c r="E87" s="37"/>
      <c r="F87" s="37"/>
      <c r="G87" s="131" t="s">
        <v>452</v>
      </c>
      <c r="H87" s="39" t="s">
        <v>105</v>
      </c>
      <c r="I87" s="74">
        <f t="shared" ref="I87:O87" si="71">SUM(I88:I89)</f>
        <v>1079853492</v>
      </c>
      <c r="J87" s="74">
        <f t="shared" ref="J87" si="72">SUM(J88:J89)</f>
        <v>4481078</v>
      </c>
      <c r="K87" s="74">
        <f t="shared" si="71"/>
        <v>4481078</v>
      </c>
      <c r="L87" s="74">
        <f t="shared" ref="L87" si="73">SUM(L88:L89)</f>
        <v>0</v>
      </c>
      <c r="M87" s="74">
        <f t="shared" si="71"/>
        <v>0</v>
      </c>
      <c r="N87" s="74">
        <f t="shared" ref="N87" si="74">SUM(N88:N89)</f>
        <v>0</v>
      </c>
      <c r="O87" s="74">
        <f t="shared" si="71"/>
        <v>0</v>
      </c>
      <c r="P87" s="74">
        <f t="shared" ref="P87:Q87" si="75">SUM(P88:P89)</f>
        <v>0</v>
      </c>
      <c r="Q87" s="74">
        <f t="shared" si="75"/>
        <v>0</v>
      </c>
      <c r="R87" s="75">
        <f t="shared" si="63"/>
        <v>0</v>
      </c>
      <c r="S87" s="76">
        <f t="shared" si="64"/>
        <v>0</v>
      </c>
      <c r="T87" s="44"/>
    </row>
    <row r="88" spans="1:20" s="45" customFormat="1" ht="30" customHeight="1" x14ac:dyDescent="0.2">
      <c r="A88" s="40">
        <v>2</v>
      </c>
      <c r="B88" s="41">
        <v>0</v>
      </c>
      <c r="C88" s="41">
        <v>4</v>
      </c>
      <c r="D88" s="1">
        <v>9</v>
      </c>
      <c r="E88" s="1">
        <v>5</v>
      </c>
      <c r="F88" s="1">
        <v>20</v>
      </c>
      <c r="G88" s="132" t="s">
        <v>205</v>
      </c>
      <c r="H88" s="43" t="s">
        <v>106</v>
      </c>
      <c r="I88" s="77">
        <f>IFERROR(VLOOKUP(G88,'CONSOLIDADO VIGENCIA'!$C$5:$S$119,17,0),0)</f>
        <v>316964445</v>
      </c>
      <c r="J88" s="77">
        <f>IFERROR(VLOOKUP(G88,'MES VIGENCIA'!$C$5:$U$113,19,0),0)</f>
        <v>0</v>
      </c>
      <c r="K88" s="77">
        <f>IFERROR(VLOOKUP(G88,'CONSOLIDADO VIGENCIA'!$C$5:$U$119,19,0),0)</f>
        <v>0</v>
      </c>
      <c r="L88" s="77">
        <f>IFERROR(VLOOKUP(G88,'MES VIGENCIA'!$C$5:$W$113,21,0),0)</f>
        <v>0</v>
      </c>
      <c r="M88" s="77">
        <f>IFERROR(VLOOKUP(G88,'CONSOLIDADO VIGENCIA'!$C$5:$W$119,21,0),0)</f>
        <v>0</v>
      </c>
      <c r="N88" s="77">
        <f>IFERROR(VLOOKUP(G88,'MES VIGENCIA'!$C$5:$X$113,22,0),0)</f>
        <v>0</v>
      </c>
      <c r="O88" s="77">
        <f>IFERROR(VLOOKUP(G88,'CONSOLIDADO VIGENCIA'!$C$5:$X$119,22,0),0)</f>
        <v>0</v>
      </c>
      <c r="P88" s="77">
        <f>IFERROR(VLOOKUP(G88,'MES VIGENCIA'!$C$5:$Z$113,24,0),0)</f>
        <v>0</v>
      </c>
      <c r="Q88" s="77">
        <f>IFERROR(VLOOKUP(G88,'CONSOLIDADO VIGENCIA'!$C$5:$Z$119,24,0),0)</f>
        <v>0</v>
      </c>
      <c r="R88" s="78">
        <f t="shared" si="63"/>
        <v>0</v>
      </c>
      <c r="S88" s="79">
        <f t="shared" si="64"/>
        <v>0</v>
      </c>
      <c r="T88" s="44"/>
    </row>
    <row r="89" spans="1:20" s="45" customFormat="1" ht="30" customHeight="1" x14ac:dyDescent="0.2">
      <c r="A89" s="40">
        <v>2</v>
      </c>
      <c r="B89" s="41">
        <v>0</v>
      </c>
      <c r="C89" s="41">
        <v>4</v>
      </c>
      <c r="D89" s="1">
        <v>9</v>
      </c>
      <c r="E89" s="1">
        <v>13</v>
      </c>
      <c r="F89" s="1">
        <v>20</v>
      </c>
      <c r="G89" s="132" t="s">
        <v>206</v>
      </c>
      <c r="H89" s="43" t="s">
        <v>107</v>
      </c>
      <c r="I89" s="77">
        <f>IFERROR(VLOOKUP(G89,'CONSOLIDADO VIGENCIA'!$C$5:$S$119,17,0),0)</f>
        <v>762889047</v>
      </c>
      <c r="J89" s="77">
        <f>IFERROR(VLOOKUP(G89,'MES VIGENCIA'!$C$5:$U$113,19,0),0)</f>
        <v>4481078</v>
      </c>
      <c r="K89" s="77">
        <f>IFERROR(VLOOKUP(G89,'CONSOLIDADO VIGENCIA'!$C$5:$U$119,19,0),0)</f>
        <v>4481078</v>
      </c>
      <c r="L89" s="77">
        <f>IFERROR(VLOOKUP(G89,'MES VIGENCIA'!$C$5:$W$113,21,0),0)</f>
        <v>0</v>
      </c>
      <c r="M89" s="77">
        <f>IFERROR(VLOOKUP(G89,'CONSOLIDADO VIGENCIA'!$C$5:$W$119,21,0),0)</f>
        <v>0</v>
      </c>
      <c r="N89" s="77">
        <f>IFERROR(VLOOKUP(G89,'MES VIGENCIA'!$C$5:$X$113,22,0),0)</f>
        <v>0</v>
      </c>
      <c r="O89" s="77">
        <f>IFERROR(VLOOKUP(G89,'CONSOLIDADO VIGENCIA'!$C$5:$X$119,22,0),0)</f>
        <v>0</v>
      </c>
      <c r="P89" s="77">
        <f>IFERROR(VLOOKUP(G89,'MES VIGENCIA'!$C$5:$Z$113,24,0),0)</f>
        <v>0</v>
      </c>
      <c r="Q89" s="77">
        <f>IFERROR(VLOOKUP(G89,'CONSOLIDADO VIGENCIA'!$C$5:$Z$119,24,0),0)</f>
        <v>0</v>
      </c>
      <c r="R89" s="78">
        <f t="shared" si="63"/>
        <v>0</v>
      </c>
      <c r="S89" s="79">
        <f t="shared" si="64"/>
        <v>0</v>
      </c>
      <c r="T89" s="44"/>
    </row>
    <row r="90" spans="1:20" s="38" customFormat="1" ht="30" customHeight="1" x14ac:dyDescent="0.2">
      <c r="A90" s="35">
        <v>2</v>
      </c>
      <c r="B90" s="36">
        <v>0</v>
      </c>
      <c r="C90" s="36">
        <v>4</v>
      </c>
      <c r="D90" s="46">
        <v>11</v>
      </c>
      <c r="E90" s="37"/>
      <c r="F90" s="37"/>
      <c r="G90" s="131" t="s">
        <v>453</v>
      </c>
      <c r="H90" s="39" t="s">
        <v>108</v>
      </c>
      <c r="I90" s="74">
        <f>SUM(I91:I92)</f>
        <v>102254556</v>
      </c>
      <c r="J90" s="74">
        <f t="shared" ref="J90" si="76">SUM(J91:J92)</f>
        <v>101300000</v>
      </c>
      <c r="K90" s="74">
        <f t="shared" ref="K90:O90" si="77">SUM(K91:K92)</f>
        <v>101300000</v>
      </c>
      <c r="L90" s="74">
        <f t="shared" ref="L90" si="78">SUM(L91:L92)</f>
        <v>465656</v>
      </c>
      <c r="M90" s="74">
        <f t="shared" si="77"/>
        <v>465656</v>
      </c>
      <c r="N90" s="74">
        <f t="shared" ref="N90" si="79">SUM(N91:N92)</f>
        <v>0</v>
      </c>
      <c r="O90" s="74">
        <f t="shared" si="77"/>
        <v>0</v>
      </c>
      <c r="P90" s="74">
        <f>SUM(P91:P92)</f>
        <v>0</v>
      </c>
      <c r="Q90" s="74">
        <f>SUM(Q91:Q92)</f>
        <v>0</v>
      </c>
      <c r="R90" s="75">
        <f t="shared" si="63"/>
        <v>4.5538899997766358E-3</v>
      </c>
      <c r="S90" s="76">
        <f t="shared" si="64"/>
        <v>0</v>
      </c>
      <c r="T90" s="47"/>
    </row>
    <row r="91" spans="1:20" s="38" customFormat="1" ht="30" customHeight="1" x14ac:dyDescent="0.2">
      <c r="A91" s="40">
        <v>2</v>
      </c>
      <c r="B91" s="41">
        <v>0</v>
      </c>
      <c r="C91" s="41">
        <v>4</v>
      </c>
      <c r="D91" s="1">
        <v>11</v>
      </c>
      <c r="E91" s="1">
        <v>1</v>
      </c>
      <c r="F91" s="1">
        <v>20</v>
      </c>
      <c r="G91" s="132" t="s">
        <v>291</v>
      </c>
      <c r="H91" s="43" t="s">
        <v>292</v>
      </c>
      <c r="I91" s="77">
        <f>IFERROR(VLOOKUP(G91,'CONSOLIDADO VIGENCIA'!$C$5:$S$119,17,0),0)</f>
        <v>0</v>
      </c>
      <c r="J91" s="77">
        <f>IFERROR(VLOOKUP(G91,'MES VIGENCIA'!$C$5:$U$113,19,0),0)</f>
        <v>0</v>
      </c>
      <c r="K91" s="77">
        <f>IFERROR(VLOOKUP(G91,'CONSOLIDADO VIGENCIA'!$C$5:$U$119,19,0),0)</f>
        <v>0</v>
      </c>
      <c r="L91" s="77">
        <f>IFERROR(VLOOKUP(G91,'MES VIGENCIA'!$C$5:$W$113,21,0),0)</f>
        <v>0</v>
      </c>
      <c r="M91" s="77">
        <f>IFERROR(VLOOKUP(G91,'CONSOLIDADO VIGENCIA'!$C$5:$W$119,21,0),0)</f>
        <v>0</v>
      </c>
      <c r="N91" s="77">
        <f>IFERROR(VLOOKUP(G91,'MES VIGENCIA'!$C$5:$X$113,22,0),0)</f>
        <v>0</v>
      </c>
      <c r="O91" s="77">
        <f>IFERROR(VLOOKUP(G91,'CONSOLIDADO VIGENCIA'!$C$5:$X$119,22,0),0)</f>
        <v>0</v>
      </c>
      <c r="P91" s="77">
        <f>IFERROR(VLOOKUP(G91,'MES VIGENCIA'!$C$5:$Z$113,24,0),0)</f>
        <v>0</v>
      </c>
      <c r="Q91" s="77">
        <f>IFERROR(VLOOKUP(G91,'CONSOLIDADO VIGENCIA'!$C$5:$Z$119,24,0),0)</f>
        <v>0</v>
      </c>
      <c r="R91" s="78">
        <f t="shared" si="63"/>
        <v>0</v>
      </c>
      <c r="S91" s="79">
        <f t="shared" si="64"/>
        <v>0</v>
      </c>
      <c r="T91" s="47"/>
    </row>
    <row r="92" spans="1:20" s="45" customFormat="1" ht="30" customHeight="1" x14ac:dyDescent="0.2">
      <c r="A92" s="40">
        <v>2</v>
      </c>
      <c r="B92" s="41">
        <v>0</v>
      </c>
      <c r="C92" s="41">
        <v>4</v>
      </c>
      <c r="D92" s="1">
        <v>11</v>
      </c>
      <c r="E92" s="1">
        <v>2</v>
      </c>
      <c r="F92" s="1">
        <v>20</v>
      </c>
      <c r="G92" s="132" t="s">
        <v>177</v>
      </c>
      <c r="H92" s="43" t="s">
        <v>109</v>
      </c>
      <c r="I92" s="77">
        <f>IFERROR(VLOOKUP(G92,'CONSOLIDADO VIGENCIA'!$C$5:$S$119,17,0),0)</f>
        <v>102254556</v>
      </c>
      <c r="J92" s="77">
        <f>IFERROR(VLOOKUP(G92,'MES VIGENCIA'!$C$5:$U$113,19,0),0)</f>
        <v>101300000</v>
      </c>
      <c r="K92" s="77">
        <f>IFERROR(VLOOKUP(G92,'CONSOLIDADO VIGENCIA'!$C$5:$U$119,19,0),0)</f>
        <v>101300000</v>
      </c>
      <c r="L92" s="77">
        <f>IFERROR(VLOOKUP(G92,'MES VIGENCIA'!$C$5:$W$113,21,0),0)</f>
        <v>465656</v>
      </c>
      <c r="M92" s="77">
        <f>IFERROR(VLOOKUP(G92,'CONSOLIDADO VIGENCIA'!$C$5:$W$119,21,0),0)</f>
        <v>465656</v>
      </c>
      <c r="N92" s="77">
        <f>IFERROR(VLOOKUP(G92,'MES VIGENCIA'!$C$5:$X$113,22,0),0)</f>
        <v>0</v>
      </c>
      <c r="O92" s="77">
        <f>IFERROR(VLOOKUP(G92,'CONSOLIDADO VIGENCIA'!$C$5:$X$119,22,0),0)</f>
        <v>0</v>
      </c>
      <c r="P92" s="77">
        <f>IFERROR(VLOOKUP(G92,'MES VIGENCIA'!$C$5:$Z$113,24,0),0)</f>
        <v>0</v>
      </c>
      <c r="Q92" s="77">
        <f>IFERROR(VLOOKUP(G92,'CONSOLIDADO VIGENCIA'!$C$5:$Z$119,24,0),0)</f>
        <v>0</v>
      </c>
      <c r="R92" s="78">
        <f t="shared" si="63"/>
        <v>4.5538899997766358E-3</v>
      </c>
      <c r="S92" s="79">
        <f t="shared" si="64"/>
        <v>0</v>
      </c>
      <c r="T92" s="44"/>
    </row>
    <row r="93" spans="1:20" s="45" customFormat="1" ht="30" customHeight="1" x14ac:dyDescent="0.2">
      <c r="A93" s="35">
        <v>2</v>
      </c>
      <c r="B93" s="36">
        <v>0</v>
      </c>
      <c r="C93" s="36">
        <v>4</v>
      </c>
      <c r="D93" s="46">
        <v>14</v>
      </c>
      <c r="E93" s="37"/>
      <c r="F93" s="37"/>
      <c r="G93" s="131" t="s">
        <v>502</v>
      </c>
      <c r="H93" s="39" t="s">
        <v>504</v>
      </c>
      <c r="I93" s="77">
        <f>+I94</f>
        <v>11886167</v>
      </c>
      <c r="J93" s="77">
        <f>+J94</f>
        <v>0</v>
      </c>
      <c r="K93" s="77">
        <f>+K94</f>
        <v>0</v>
      </c>
      <c r="L93" s="77"/>
      <c r="M93" s="77">
        <f>IFERROR(VLOOKUP(G93,'CONSOLIDADO VIGENCIA'!$C$5:$W$119,21,0),0)</f>
        <v>0</v>
      </c>
      <c r="N93" s="77"/>
      <c r="O93" s="77"/>
      <c r="P93" s="77"/>
      <c r="Q93" s="77"/>
      <c r="R93" s="78"/>
      <c r="S93" s="151"/>
      <c r="T93" s="44"/>
    </row>
    <row r="94" spans="1:20" s="45" customFormat="1" ht="30" customHeight="1" x14ac:dyDescent="0.2">
      <c r="A94" s="40">
        <v>2</v>
      </c>
      <c r="B94" s="41">
        <v>0</v>
      </c>
      <c r="C94" s="41">
        <v>4</v>
      </c>
      <c r="D94" s="1">
        <v>14</v>
      </c>
      <c r="E94" s="1"/>
      <c r="F94" s="1"/>
      <c r="G94" s="132" t="s">
        <v>502</v>
      </c>
      <c r="H94" s="43" t="s">
        <v>504</v>
      </c>
      <c r="I94" s="77">
        <f>IFERROR(VLOOKUP(G94,'CONSOLIDADO VIGENCIA'!$C$5:$S$119,17,0),0)</f>
        <v>11886167</v>
      </c>
      <c r="J94" s="77">
        <v>0</v>
      </c>
      <c r="K94" s="77">
        <f>IFERROR(VLOOKUP(G94,'CONSOLIDADO VIGENCIA'!$C$5:$U$119,19,0),0)</f>
        <v>0</v>
      </c>
      <c r="L94" s="77"/>
      <c r="M94" s="77">
        <f>IFERROR(VLOOKUP(G94,'CONSOLIDADO VIGENCIA'!$C$5:$W$119,21,0),0)</f>
        <v>0</v>
      </c>
      <c r="N94" s="77"/>
      <c r="O94" s="77"/>
      <c r="P94" s="77"/>
      <c r="Q94" s="77"/>
      <c r="R94" s="78"/>
      <c r="S94" s="151"/>
      <c r="T94" s="44"/>
    </row>
    <row r="95" spans="1:20" s="38" customFormat="1" ht="30" customHeight="1" x14ac:dyDescent="0.2">
      <c r="A95" s="35">
        <v>2</v>
      </c>
      <c r="B95" s="36">
        <v>0</v>
      </c>
      <c r="C95" s="36">
        <v>4</v>
      </c>
      <c r="D95" s="46">
        <v>21</v>
      </c>
      <c r="E95" s="37"/>
      <c r="F95" s="37"/>
      <c r="G95" s="131" t="s">
        <v>454</v>
      </c>
      <c r="H95" s="39" t="s">
        <v>110</v>
      </c>
      <c r="I95" s="74">
        <f>SUM(I96:I98)</f>
        <v>789427831</v>
      </c>
      <c r="J95" s="74">
        <f t="shared" ref="J95:Q95" si="80">SUM(J96:J98)</f>
        <v>385531828</v>
      </c>
      <c r="K95" s="74">
        <f t="shared" si="80"/>
        <v>385531828</v>
      </c>
      <c r="L95" s="74">
        <f t="shared" si="80"/>
        <v>385531828</v>
      </c>
      <c r="M95" s="74">
        <f t="shared" si="80"/>
        <v>385531828</v>
      </c>
      <c r="N95" s="74">
        <f t="shared" si="80"/>
        <v>0</v>
      </c>
      <c r="O95" s="74">
        <f t="shared" si="80"/>
        <v>0</v>
      </c>
      <c r="P95" s="74">
        <f t="shared" si="80"/>
        <v>0</v>
      </c>
      <c r="Q95" s="74">
        <f t="shared" si="80"/>
        <v>0</v>
      </c>
      <c r="R95" s="75">
        <f t="shared" si="63"/>
        <v>0.48836868027775421</v>
      </c>
      <c r="S95" s="76">
        <f t="shared" si="64"/>
        <v>0</v>
      </c>
      <c r="T95" s="47"/>
    </row>
    <row r="96" spans="1:20" s="45" customFormat="1" ht="30" customHeight="1" x14ac:dyDescent="0.2">
      <c r="A96" s="40">
        <v>2</v>
      </c>
      <c r="B96" s="41">
        <v>0</v>
      </c>
      <c r="C96" s="41">
        <v>4</v>
      </c>
      <c r="D96" s="1">
        <v>21</v>
      </c>
      <c r="E96" s="1">
        <v>1</v>
      </c>
      <c r="F96" s="1">
        <v>20</v>
      </c>
      <c r="G96" s="132" t="s">
        <v>179</v>
      </c>
      <c r="H96" s="43" t="s">
        <v>111</v>
      </c>
      <c r="I96" s="77">
        <f>IFERROR(VLOOKUP(G96,'CONSOLIDADO VIGENCIA'!$C$5:$S$119,17,0),0)</f>
        <v>24824293</v>
      </c>
      <c r="J96" s="77">
        <f>IFERROR(VLOOKUP(G96,'MES VIGENCIA'!$C$5:$U$113,19,0),0)</f>
        <v>0</v>
      </c>
      <c r="K96" s="77">
        <f>IFERROR(VLOOKUP(G96,'CONSOLIDADO VIGENCIA'!$C$5:$U$119,19,0),0)</f>
        <v>0</v>
      </c>
      <c r="L96" s="77">
        <f>IFERROR(VLOOKUP(G96,'MES VIGENCIA'!$C$5:$W$113,21,0),0)</f>
        <v>0</v>
      </c>
      <c r="M96" s="77">
        <f>IFERROR(VLOOKUP(G96,'CONSOLIDADO VIGENCIA'!$C$5:$W$119,21,0),0)</f>
        <v>0</v>
      </c>
      <c r="N96" s="77">
        <f>IFERROR(VLOOKUP(G96,'MES VIGENCIA'!$C$5:$X$113,22,0),0)</f>
        <v>0</v>
      </c>
      <c r="O96" s="77">
        <f>IFERROR(VLOOKUP(G96,'CONSOLIDADO VIGENCIA'!$C$5:$X$119,22,0),0)</f>
        <v>0</v>
      </c>
      <c r="P96" s="77">
        <f>IFERROR(VLOOKUP(G96,'MES VIGENCIA'!$C$5:$Z$113,24,0),0)</f>
        <v>0</v>
      </c>
      <c r="Q96" s="77">
        <f>IFERROR(VLOOKUP(G96,'CONSOLIDADO VIGENCIA'!$C$5:$Z$119,24,0),0)</f>
        <v>0</v>
      </c>
      <c r="R96" s="78">
        <f t="shared" si="63"/>
        <v>0</v>
      </c>
      <c r="S96" s="79">
        <f t="shared" si="64"/>
        <v>0</v>
      </c>
      <c r="T96" s="44"/>
    </row>
    <row r="97" spans="1:20" s="45" customFormat="1" ht="30" customHeight="1" x14ac:dyDescent="0.2">
      <c r="A97" s="40">
        <v>2</v>
      </c>
      <c r="B97" s="41">
        <v>0</v>
      </c>
      <c r="C97" s="41">
        <v>4</v>
      </c>
      <c r="D97" s="1">
        <v>21</v>
      </c>
      <c r="E97" s="1">
        <v>4</v>
      </c>
      <c r="F97" s="1">
        <v>20</v>
      </c>
      <c r="G97" s="132" t="s">
        <v>180</v>
      </c>
      <c r="H97" s="43" t="s">
        <v>112</v>
      </c>
      <c r="I97" s="77">
        <f>IFERROR(VLOOKUP(G97,'CONSOLIDADO VIGENCIA'!$C$5:$S$119,17,0),0)</f>
        <v>413332140</v>
      </c>
      <c r="J97" s="77">
        <f>IFERROR(VLOOKUP(G97,'MES VIGENCIA'!$C$5:$U$113,19,0),0)</f>
        <v>363332140</v>
      </c>
      <c r="K97" s="77">
        <f>IFERROR(VLOOKUP(G97,'CONSOLIDADO VIGENCIA'!$C$5:$U$119,19,0),0)</f>
        <v>363332140</v>
      </c>
      <c r="L97" s="77">
        <f>IFERROR(VLOOKUP(G97,'MES VIGENCIA'!$C$5:$W$113,21,0),0)</f>
        <v>363332140</v>
      </c>
      <c r="M97" s="77">
        <f>IFERROR(VLOOKUP(G97,'CONSOLIDADO VIGENCIA'!$C$5:$W$119,21,0),0)</f>
        <v>363332140</v>
      </c>
      <c r="N97" s="77">
        <f>IFERROR(VLOOKUP(G97,'MES VIGENCIA'!$C$5:$X$113,22,0),0)</f>
        <v>0</v>
      </c>
      <c r="O97" s="77">
        <f>IFERROR(VLOOKUP(G97,'CONSOLIDADO VIGENCIA'!$C$5:$X$119,22,0),0)</f>
        <v>0</v>
      </c>
      <c r="P97" s="77">
        <f>IFERROR(VLOOKUP(G97,'MES VIGENCIA'!$C$5:$Z$113,24,0),0)</f>
        <v>0</v>
      </c>
      <c r="Q97" s="77">
        <f>IFERROR(VLOOKUP(G97,'CONSOLIDADO VIGENCIA'!$C$5:$Z$119,24,0),0)</f>
        <v>0</v>
      </c>
      <c r="R97" s="78">
        <f t="shared" si="63"/>
        <v>0.87903190881793025</v>
      </c>
      <c r="S97" s="79">
        <f t="shared" si="64"/>
        <v>0</v>
      </c>
      <c r="T97" s="44"/>
    </row>
    <row r="98" spans="1:20" s="45" customFormat="1" ht="30" customHeight="1" x14ac:dyDescent="0.2">
      <c r="A98" s="40">
        <v>2</v>
      </c>
      <c r="B98" s="41">
        <v>0</v>
      </c>
      <c r="C98" s="41">
        <v>4</v>
      </c>
      <c r="D98" s="1">
        <v>21</v>
      </c>
      <c r="E98" s="1">
        <v>5</v>
      </c>
      <c r="F98" s="1">
        <v>20</v>
      </c>
      <c r="G98" s="132" t="s">
        <v>181</v>
      </c>
      <c r="H98" s="43" t="s">
        <v>113</v>
      </c>
      <c r="I98" s="77">
        <f>IFERROR(VLOOKUP(G98,'CONSOLIDADO VIGENCIA'!$C$5:$S$119,17,0),0)</f>
        <v>351271398</v>
      </c>
      <c r="J98" s="77">
        <f>IFERROR(VLOOKUP(G98,'MES VIGENCIA'!$C$5:$U$113,19,0),0)</f>
        <v>22199688</v>
      </c>
      <c r="K98" s="77">
        <f>IFERROR(VLOOKUP(G98,'CONSOLIDADO VIGENCIA'!$C$5:$U$119,19,0),0)</f>
        <v>22199688</v>
      </c>
      <c r="L98" s="77">
        <f>IFERROR(VLOOKUP(G98,'MES VIGENCIA'!$C$5:$W$113,21,0),0)</f>
        <v>22199688</v>
      </c>
      <c r="M98" s="77">
        <f>IFERROR(VLOOKUP(G98,'CONSOLIDADO VIGENCIA'!$C$5:$W$119,21,0),0)</f>
        <v>22199688</v>
      </c>
      <c r="N98" s="77">
        <f>IFERROR(VLOOKUP(G98,'MES VIGENCIA'!$C$5:$X$113,22,0),0)</f>
        <v>0</v>
      </c>
      <c r="O98" s="77">
        <f>IFERROR(VLOOKUP(G98,'CONSOLIDADO VIGENCIA'!$C$5:$X$119,22,0),0)</f>
        <v>0</v>
      </c>
      <c r="P98" s="77">
        <f>IFERROR(VLOOKUP(G98,'MES VIGENCIA'!$C$5:$Z$113,24,0),0)</f>
        <v>0</v>
      </c>
      <c r="Q98" s="77">
        <f>IFERROR(VLOOKUP(G98,'CONSOLIDADO VIGENCIA'!$C$5:$Z$119,24,0),0)</f>
        <v>0</v>
      </c>
      <c r="R98" s="78">
        <f t="shared" si="63"/>
        <v>6.3198108717066687E-2</v>
      </c>
      <c r="S98" s="79">
        <f t="shared" si="64"/>
        <v>0</v>
      </c>
      <c r="T98" s="44"/>
    </row>
    <row r="99" spans="1:20" s="38" customFormat="1" ht="30" customHeight="1" x14ac:dyDescent="0.2">
      <c r="A99" s="35">
        <v>2</v>
      </c>
      <c r="B99" s="36">
        <v>0</v>
      </c>
      <c r="C99" s="36">
        <v>4</v>
      </c>
      <c r="D99" s="46">
        <v>40</v>
      </c>
      <c r="E99" s="37"/>
      <c r="F99" s="46">
        <v>20</v>
      </c>
      <c r="G99" s="131" t="s">
        <v>187</v>
      </c>
      <c r="H99" s="39" t="s">
        <v>114</v>
      </c>
      <c r="I99" s="83">
        <f>+I100</f>
        <v>200000</v>
      </c>
      <c r="J99" s="83">
        <f t="shared" ref="J99:O99" si="81">+J100</f>
        <v>200000</v>
      </c>
      <c r="K99" s="83">
        <f t="shared" si="81"/>
        <v>200000</v>
      </c>
      <c r="L99" s="83">
        <f t="shared" si="81"/>
        <v>200000</v>
      </c>
      <c r="M99" s="83">
        <f t="shared" si="81"/>
        <v>200000</v>
      </c>
      <c r="N99" s="83">
        <f t="shared" si="81"/>
        <v>200000</v>
      </c>
      <c r="O99" s="83">
        <f t="shared" si="81"/>
        <v>200000</v>
      </c>
      <c r="P99" s="83">
        <f>+P100</f>
        <v>200000</v>
      </c>
      <c r="Q99" s="83">
        <f>+Q100</f>
        <v>200000</v>
      </c>
      <c r="R99" s="78">
        <f t="shared" si="63"/>
        <v>1</v>
      </c>
      <c r="S99" s="81">
        <f t="shared" si="64"/>
        <v>1</v>
      </c>
      <c r="T99" s="51"/>
    </row>
    <row r="100" spans="1:20" s="45" customFormat="1" ht="30" customHeight="1" x14ac:dyDescent="0.2">
      <c r="A100" s="40">
        <v>2</v>
      </c>
      <c r="B100" s="41">
        <v>0</v>
      </c>
      <c r="C100" s="41">
        <v>4</v>
      </c>
      <c r="D100" s="1">
        <v>40</v>
      </c>
      <c r="E100" s="42" t="s">
        <v>270</v>
      </c>
      <c r="F100" s="1">
        <v>20</v>
      </c>
      <c r="G100" s="132" t="s">
        <v>281</v>
      </c>
      <c r="H100" s="43" t="s">
        <v>114</v>
      </c>
      <c r="I100" s="77">
        <f>IFERROR(VLOOKUP(G100,'CONSOLIDADO VIGENCIA'!$C$5:$S$119,17,0),0)</f>
        <v>200000</v>
      </c>
      <c r="J100" s="77">
        <f>IFERROR(VLOOKUP(G100,'MES VIGENCIA'!$C$5:$U$113,19,0),0)</f>
        <v>200000</v>
      </c>
      <c r="K100" s="77">
        <f>IFERROR(VLOOKUP(G100,'CONSOLIDADO VIGENCIA'!$C$5:$U$119,19,0),0)</f>
        <v>200000</v>
      </c>
      <c r="L100" s="77">
        <f>IFERROR(VLOOKUP(G100,'MES VIGENCIA'!$C$5:$W$113,21,0),0)</f>
        <v>200000</v>
      </c>
      <c r="M100" s="77">
        <f>IFERROR(VLOOKUP(G100,'CONSOLIDADO VIGENCIA'!$C$5:$W$119,21,0),0)</f>
        <v>200000</v>
      </c>
      <c r="N100" s="77">
        <f>IFERROR(VLOOKUP(G100,'MES VIGENCIA'!$C$5:$X$113,22,0),0)</f>
        <v>200000</v>
      </c>
      <c r="O100" s="77">
        <f>IFERROR(VLOOKUP(G100,'CONSOLIDADO VIGENCIA'!$C$5:$X$119,22,0),0)</f>
        <v>200000</v>
      </c>
      <c r="P100" s="77">
        <f>IFERROR(VLOOKUP(G100,'MES VIGENCIA'!$C$5:$Z$113,24,0),0)</f>
        <v>200000</v>
      </c>
      <c r="Q100" s="77">
        <f>IFERROR(VLOOKUP(G100,'CONSOLIDADO VIGENCIA'!$C$5:$Z$119,24,0),0)</f>
        <v>200000</v>
      </c>
      <c r="R100" s="78">
        <f t="shared" si="63"/>
        <v>1</v>
      </c>
      <c r="S100" s="82">
        <f t="shared" si="64"/>
        <v>1</v>
      </c>
      <c r="T100" s="44"/>
    </row>
    <row r="101" spans="1:20" s="38" customFormat="1" ht="30" customHeight="1" x14ac:dyDescent="0.2">
      <c r="A101" s="35">
        <v>2</v>
      </c>
      <c r="B101" s="36">
        <v>0</v>
      </c>
      <c r="C101" s="36">
        <v>4</v>
      </c>
      <c r="D101" s="46">
        <v>41</v>
      </c>
      <c r="E101" s="37"/>
      <c r="F101" s="37"/>
      <c r="G101" s="131" t="s">
        <v>455</v>
      </c>
      <c r="H101" s="39" t="s">
        <v>115</v>
      </c>
      <c r="I101" s="74">
        <f t="shared" ref="I101:Q101" si="82">+I102</f>
        <v>3703845493</v>
      </c>
      <c r="J101" s="74">
        <f t="shared" si="82"/>
        <v>2841553572.6199999</v>
      </c>
      <c r="K101" s="74">
        <f t="shared" si="82"/>
        <v>2841553572.6199999</v>
      </c>
      <c r="L101" s="74">
        <f t="shared" si="82"/>
        <v>1660311111.6199999</v>
      </c>
      <c r="M101" s="74">
        <f t="shared" si="82"/>
        <v>1660311111.6199999</v>
      </c>
      <c r="N101" s="74">
        <f t="shared" si="82"/>
        <v>900000</v>
      </c>
      <c r="O101" s="74">
        <f t="shared" si="82"/>
        <v>900000</v>
      </c>
      <c r="P101" s="74">
        <f t="shared" si="82"/>
        <v>900000</v>
      </c>
      <c r="Q101" s="74">
        <f t="shared" si="82"/>
        <v>900000</v>
      </c>
      <c r="R101" s="75">
        <f t="shared" si="63"/>
        <v>0.44826683908868981</v>
      </c>
      <c r="S101" s="76">
        <f t="shared" si="64"/>
        <v>2.4299069756039633E-4</v>
      </c>
      <c r="T101" s="47"/>
    </row>
    <row r="102" spans="1:20" s="45" customFormat="1" ht="30" customHeight="1" x14ac:dyDescent="0.2">
      <c r="A102" s="40">
        <v>2</v>
      </c>
      <c r="B102" s="41">
        <v>0</v>
      </c>
      <c r="C102" s="41">
        <v>4</v>
      </c>
      <c r="D102" s="1">
        <v>41</v>
      </c>
      <c r="E102" s="1">
        <v>13</v>
      </c>
      <c r="F102" s="1">
        <v>20</v>
      </c>
      <c r="G102" s="132" t="s">
        <v>188</v>
      </c>
      <c r="H102" s="43" t="s">
        <v>115</v>
      </c>
      <c r="I102" s="77">
        <f>IFERROR(VLOOKUP(G102,'CONSOLIDADO VIGENCIA'!$C$5:$S$119,17,0),0)</f>
        <v>3703845493</v>
      </c>
      <c r="J102" s="77">
        <f>IFERROR(VLOOKUP(G102,'MES VIGENCIA'!$C$5:$U$113,19,0),0)</f>
        <v>2841553572.6199999</v>
      </c>
      <c r="K102" s="77">
        <f>IFERROR(VLOOKUP(G102,'CONSOLIDADO VIGENCIA'!$C$5:$U$119,19,0),0)</f>
        <v>2841553572.6199999</v>
      </c>
      <c r="L102" s="77">
        <f>IFERROR(VLOOKUP(G102,'MES VIGENCIA'!$C$5:$W$113,21,0),0)</f>
        <v>1660311111.6199999</v>
      </c>
      <c r="M102" s="77">
        <f>IFERROR(VLOOKUP(G102,'CONSOLIDADO VIGENCIA'!$C$5:$W$119,21,0),0)</f>
        <v>1660311111.6199999</v>
      </c>
      <c r="N102" s="77">
        <f>IFERROR(VLOOKUP(G102,'MES VIGENCIA'!$C$5:$X$113,22,0),0)</f>
        <v>900000</v>
      </c>
      <c r="O102" s="77">
        <f>IFERROR(VLOOKUP(G102,'CONSOLIDADO VIGENCIA'!$C$5:$X$119,22,0),0)</f>
        <v>900000</v>
      </c>
      <c r="P102" s="77">
        <f>IFERROR(VLOOKUP(G102,'MES VIGENCIA'!$C$5:$Z$113,24,0),0)</f>
        <v>900000</v>
      </c>
      <c r="Q102" s="77">
        <f>IFERROR(VLOOKUP(G102,'CONSOLIDADO VIGENCIA'!$C$5:$Z$119,24,0),0)</f>
        <v>900000</v>
      </c>
      <c r="R102" s="78">
        <f t="shared" si="63"/>
        <v>0.44826683908868981</v>
      </c>
      <c r="S102" s="82">
        <f t="shared" si="64"/>
        <v>2.4299069756039633E-4</v>
      </c>
      <c r="T102" s="44"/>
    </row>
    <row r="103" spans="1:20" s="38" customFormat="1" ht="30" customHeight="1" x14ac:dyDescent="0.2">
      <c r="A103" s="35">
        <v>3</v>
      </c>
      <c r="B103" s="36"/>
      <c r="C103" s="36"/>
      <c r="D103" s="37"/>
      <c r="E103" s="37"/>
      <c r="F103" s="46">
        <v>20</v>
      </c>
      <c r="G103" s="131" t="s">
        <v>456</v>
      </c>
      <c r="H103" s="39" t="s">
        <v>116</v>
      </c>
      <c r="I103" s="74">
        <f>+I105+I111</f>
        <v>6579459000</v>
      </c>
      <c r="J103" s="74">
        <f t="shared" ref="J103" si="83">+J105+J111</f>
        <v>0</v>
      </c>
      <c r="K103" s="74">
        <f t="shared" ref="K103:Q103" si="84">+K105+K111</f>
        <v>0</v>
      </c>
      <c r="L103" s="74">
        <f t="shared" ref="L103" si="85">+L105+L111</f>
        <v>0</v>
      </c>
      <c r="M103" s="74">
        <f t="shared" si="84"/>
        <v>0</v>
      </c>
      <c r="N103" s="74">
        <f t="shared" ref="N103" si="86">+N105+N111</f>
        <v>0</v>
      </c>
      <c r="O103" s="74">
        <f t="shared" si="84"/>
        <v>0</v>
      </c>
      <c r="P103" s="74">
        <f t="shared" ref="P103" si="87">+P105+P111</f>
        <v>0</v>
      </c>
      <c r="Q103" s="74">
        <f t="shared" si="84"/>
        <v>0</v>
      </c>
      <c r="R103" s="75">
        <f t="shared" si="63"/>
        <v>0</v>
      </c>
      <c r="S103" s="76">
        <f t="shared" si="64"/>
        <v>0</v>
      </c>
      <c r="T103" s="47"/>
    </row>
    <row r="104" spans="1:20" s="38" customFormat="1" ht="30" customHeight="1" x14ac:dyDescent="0.2">
      <c r="A104" s="35">
        <v>3</v>
      </c>
      <c r="B104" s="36"/>
      <c r="C104" s="36"/>
      <c r="D104" s="37"/>
      <c r="E104" s="37"/>
      <c r="F104" s="46">
        <v>21</v>
      </c>
      <c r="G104" s="131" t="s">
        <v>456</v>
      </c>
      <c r="H104" s="39" t="s">
        <v>116</v>
      </c>
      <c r="I104" s="74">
        <f>+I106</f>
        <v>270000000000</v>
      </c>
      <c r="J104" s="74">
        <f t="shared" ref="J104" si="88">+J106</f>
        <v>0</v>
      </c>
      <c r="K104" s="74">
        <f t="shared" ref="K104:Q108" si="89">+K106</f>
        <v>0</v>
      </c>
      <c r="L104" s="74">
        <f t="shared" ref="L104" si="90">+L106</f>
        <v>0</v>
      </c>
      <c r="M104" s="74">
        <f t="shared" si="89"/>
        <v>0</v>
      </c>
      <c r="N104" s="74">
        <f t="shared" ref="N104" si="91">+N106</f>
        <v>0</v>
      </c>
      <c r="O104" s="74">
        <f t="shared" si="89"/>
        <v>0</v>
      </c>
      <c r="P104" s="74">
        <f t="shared" ref="P104" si="92">+P106</f>
        <v>0</v>
      </c>
      <c r="Q104" s="74">
        <f t="shared" si="89"/>
        <v>0</v>
      </c>
      <c r="R104" s="75">
        <f t="shared" si="63"/>
        <v>0</v>
      </c>
      <c r="S104" s="76">
        <f t="shared" si="64"/>
        <v>0</v>
      </c>
      <c r="T104" s="47"/>
    </row>
    <row r="105" spans="1:20" s="38" customFormat="1" ht="30" customHeight="1" x14ac:dyDescent="0.2">
      <c r="A105" s="35">
        <v>3</v>
      </c>
      <c r="B105" s="36">
        <v>2</v>
      </c>
      <c r="C105" s="36"/>
      <c r="D105" s="37"/>
      <c r="E105" s="37"/>
      <c r="F105" s="5">
        <v>20</v>
      </c>
      <c r="G105" s="131" t="s">
        <v>457</v>
      </c>
      <c r="H105" s="39" t="s">
        <v>117</v>
      </c>
      <c r="I105" s="74">
        <f>+I107</f>
        <v>2702144000</v>
      </c>
      <c r="J105" s="74">
        <f t="shared" ref="J105" si="93">+J107</f>
        <v>0</v>
      </c>
      <c r="K105" s="74">
        <f t="shared" si="89"/>
        <v>0</v>
      </c>
      <c r="L105" s="74">
        <f t="shared" ref="L105" si="94">+L107</f>
        <v>0</v>
      </c>
      <c r="M105" s="74">
        <f t="shared" si="89"/>
        <v>0</v>
      </c>
      <c r="N105" s="74">
        <f t="shared" ref="N105" si="95">+N107</f>
        <v>0</v>
      </c>
      <c r="O105" s="74">
        <f t="shared" si="89"/>
        <v>0</v>
      </c>
      <c r="P105" s="74">
        <f t="shared" ref="P105" si="96">+P107</f>
        <v>0</v>
      </c>
      <c r="Q105" s="74">
        <f t="shared" si="89"/>
        <v>0</v>
      </c>
      <c r="R105" s="75">
        <f t="shared" si="63"/>
        <v>0</v>
      </c>
      <c r="S105" s="76">
        <f t="shared" si="64"/>
        <v>0</v>
      </c>
      <c r="T105" s="47"/>
    </row>
    <row r="106" spans="1:20" s="38" customFormat="1" ht="30" customHeight="1" x14ac:dyDescent="0.2">
      <c r="A106" s="35">
        <v>3</v>
      </c>
      <c r="B106" s="36">
        <v>2</v>
      </c>
      <c r="C106" s="36"/>
      <c r="D106" s="37"/>
      <c r="E106" s="37"/>
      <c r="F106" s="5">
        <v>21</v>
      </c>
      <c r="G106" s="131" t="s">
        <v>457</v>
      </c>
      <c r="H106" s="39" t="s">
        <v>117</v>
      </c>
      <c r="I106" s="74">
        <f>+I108</f>
        <v>270000000000</v>
      </c>
      <c r="J106" s="74">
        <f t="shared" ref="J106" si="97">+J108</f>
        <v>0</v>
      </c>
      <c r="K106" s="74">
        <f t="shared" si="89"/>
        <v>0</v>
      </c>
      <c r="L106" s="74">
        <f t="shared" ref="L106" si="98">+L108</f>
        <v>0</v>
      </c>
      <c r="M106" s="74">
        <f t="shared" si="89"/>
        <v>0</v>
      </c>
      <c r="N106" s="74">
        <f t="shared" ref="N106" si="99">+N108</f>
        <v>0</v>
      </c>
      <c r="O106" s="74">
        <f t="shared" si="89"/>
        <v>0</v>
      </c>
      <c r="P106" s="74">
        <f t="shared" ref="P106" si="100">+P108</f>
        <v>0</v>
      </c>
      <c r="Q106" s="74">
        <f t="shared" si="89"/>
        <v>0</v>
      </c>
      <c r="R106" s="75">
        <f t="shared" si="63"/>
        <v>0</v>
      </c>
      <c r="S106" s="76">
        <f t="shared" si="64"/>
        <v>0</v>
      </c>
      <c r="T106" s="47"/>
    </row>
    <row r="107" spans="1:20" s="38" customFormat="1" ht="30" customHeight="1" x14ac:dyDescent="0.2">
      <c r="A107" s="35">
        <v>3</v>
      </c>
      <c r="B107" s="36">
        <v>2</v>
      </c>
      <c r="C107" s="36">
        <v>1</v>
      </c>
      <c r="D107" s="52"/>
      <c r="E107" s="52"/>
      <c r="F107" s="5">
        <v>20</v>
      </c>
      <c r="G107" s="131" t="s">
        <v>458</v>
      </c>
      <c r="H107" s="53" t="s">
        <v>118</v>
      </c>
      <c r="I107" s="74">
        <f>+I109</f>
        <v>2702144000</v>
      </c>
      <c r="J107" s="74">
        <f t="shared" ref="J107" si="101">+J109</f>
        <v>0</v>
      </c>
      <c r="K107" s="74">
        <f t="shared" si="89"/>
        <v>0</v>
      </c>
      <c r="L107" s="74">
        <f t="shared" ref="L107" si="102">+L109</f>
        <v>0</v>
      </c>
      <c r="M107" s="74">
        <f t="shared" si="89"/>
        <v>0</v>
      </c>
      <c r="N107" s="74">
        <f t="shared" ref="N107" si="103">+N109</f>
        <v>0</v>
      </c>
      <c r="O107" s="74">
        <f t="shared" si="89"/>
        <v>0</v>
      </c>
      <c r="P107" s="74">
        <f t="shared" ref="P107" si="104">+P109</f>
        <v>0</v>
      </c>
      <c r="Q107" s="74">
        <f t="shared" si="89"/>
        <v>0</v>
      </c>
      <c r="R107" s="75">
        <f t="shared" si="63"/>
        <v>0</v>
      </c>
      <c r="S107" s="76">
        <f t="shared" si="64"/>
        <v>0</v>
      </c>
      <c r="T107" s="47"/>
    </row>
    <row r="108" spans="1:20" s="38" customFormat="1" ht="30" customHeight="1" x14ac:dyDescent="0.2">
      <c r="A108" s="35">
        <v>3</v>
      </c>
      <c r="B108" s="36">
        <v>2</v>
      </c>
      <c r="C108" s="36">
        <v>1</v>
      </c>
      <c r="D108" s="52"/>
      <c r="E108" s="52"/>
      <c r="F108" s="5">
        <v>21</v>
      </c>
      <c r="G108" s="131" t="s">
        <v>458</v>
      </c>
      <c r="H108" s="53" t="s">
        <v>118</v>
      </c>
      <c r="I108" s="74">
        <f>+I110</f>
        <v>270000000000</v>
      </c>
      <c r="J108" s="74">
        <f t="shared" ref="J108" si="105">+J110</f>
        <v>0</v>
      </c>
      <c r="K108" s="74">
        <f t="shared" si="89"/>
        <v>0</v>
      </c>
      <c r="L108" s="74">
        <f t="shared" ref="L108" si="106">+L110</f>
        <v>0</v>
      </c>
      <c r="M108" s="74">
        <f t="shared" si="89"/>
        <v>0</v>
      </c>
      <c r="N108" s="74">
        <f t="shared" ref="N108" si="107">+N110</f>
        <v>0</v>
      </c>
      <c r="O108" s="74">
        <f t="shared" si="89"/>
        <v>0</v>
      </c>
      <c r="P108" s="74">
        <f t="shared" ref="P108" si="108">+P110</f>
        <v>0</v>
      </c>
      <c r="Q108" s="74">
        <f t="shared" si="89"/>
        <v>0</v>
      </c>
      <c r="R108" s="75">
        <f t="shared" si="63"/>
        <v>0</v>
      </c>
      <c r="S108" s="76">
        <f t="shared" si="64"/>
        <v>0</v>
      </c>
      <c r="T108" s="47"/>
    </row>
    <row r="109" spans="1:20" s="45" customFormat="1" ht="30" customHeight="1" x14ac:dyDescent="0.2">
      <c r="A109" s="2">
        <v>3</v>
      </c>
      <c r="B109" s="1">
        <v>2</v>
      </c>
      <c r="C109" s="1">
        <v>1</v>
      </c>
      <c r="D109" s="1">
        <v>1</v>
      </c>
      <c r="E109" s="3" t="s">
        <v>119</v>
      </c>
      <c r="F109" s="1">
        <v>20</v>
      </c>
      <c r="G109" s="132" t="s">
        <v>207</v>
      </c>
      <c r="H109" s="11" t="s">
        <v>120</v>
      </c>
      <c r="I109" s="77">
        <f>IFERROR(VLOOKUP(G109,'CONSOLIDADO VIGENCIA'!$C$5:$S$119,17,0),0)</f>
        <v>2702144000</v>
      </c>
      <c r="J109" s="77">
        <f>IFERROR(VLOOKUP(G109,'MES VIGENCIA'!$C$5:$U$113,19,0),0)</f>
        <v>0</v>
      </c>
      <c r="K109" s="77">
        <f>IFERROR(VLOOKUP(G109,'CONSOLIDADO VIGENCIA'!$C$5:$U$119,19,0),0)</f>
        <v>0</v>
      </c>
      <c r="L109" s="77">
        <f>IFERROR(VLOOKUP(G109,'MES VIGENCIA'!$C$5:$W$113,21,0),0)</f>
        <v>0</v>
      </c>
      <c r="M109" s="77">
        <f>IFERROR(VLOOKUP(G109,'CONSOLIDADO VIGENCIA'!$C$5:$W$119,21,0),0)</f>
        <v>0</v>
      </c>
      <c r="N109" s="77">
        <f>IFERROR(VLOOKUP(G109,'MES VIGENCIA'!$C$5:$X$113,22,0),0)</f>
        <v>0</v>
      </c>
      <c r="O109" s="77">
        <f>IFERROR(VLOOKUP(G109,'CONSOLIDADO VIGENCIA'!$C$5:$X$119,22,0),0)</f>
        <v>0</v>
      </c>
      <c r="P109" s="77">
        <f>IFERROR(VLOOKUP(G109,'MES VIGENCIA'!$C$5:$Z$113,24,0),0)</f>
        <v>0</v>
      </c>
      <c r="Q109" s="77">
        <f>IFERROR(VLOOKUP(G109,'CONSOLIDADO VIGENCIA'!$C$5:$Z$119,24,0),0)</f>
        <v>0</v>
      </c>
      <c r="R109" s="78">
        <f t="shared" si="63"/>
        <v>0</v>
      </c>
      <c r="S109" s="79">
        <f t="shared" si="64"/>
        <v>0</v>
      </c>
      <c r="T109" s="44"/>
    </row>
    <row r="110" spans="1:20" s="45" customFormat="1" ht="30" customHeight="1" x14ac:dyDescent="0.2">
      <c r="A110" s="2">
        <v>3</v>
      </c>
      <c r="B110" s="1">
        <v>2</v>
      </c>
      <c r="C110" s="1">
        <v>1</v>
      </c>
      <c r="D110" s="3">
        <v>17</v>
      </c>
      <c r="E110" s="3" t="s">
        <v>119</v>
      </c>
      <c r="F110" s="4">
        <v>21</v>
      </c>
      <c r="G110" s="133" t="s">
        <v>405</v>
      </c>
      <c r="H110" s="11" t="s">
        <v>121</v>
      </c>
      <c r="I110" s="77">
        <f>IFERROR(VLOOKUP(G110,'CONSOLIDADO VIGENCIA'!$C$5:$S$119,17,0),0)</f>
        <v>270000000000</v>
      </c>
      <c r="J110" s="77">
        <f>IFERROR(VLOOKUP(G110,'MES VIGENCIA'!$C$5:$U$113,19,0),0)</f>
        <v>0</v>
      </c>
      <c r="K110" s="77">
        <f>IFERROR(VLOOKUP(G110,'CONSOLIDADO VIGENCIA'!$C$5:$U$119,19,0),0)</f>
        <v>0</v>
      </c>
      <c r="L110" s="77">
        <f>IFERROR(VLOOKUP(G110,'MES VIGENCIA'!$C$5:$W$113,21,0),0)</f>
        <v>0</v>
      </c>
      <c r="M110" s="77">
        <f>IFERROR(VLOOKUP(G110,'CONSOLIDADO VIGENCIA'!$C$5:$W$119,21,0),0)</f>
        <v>0</v>
      </c>
      <c r="N110" s="77">
        <f>IFERROR(VLOOKUP(G110,'MES VIGENCIA'!$C$5:$X$113,22,0),0)</f>
        <v>0</v>
      </c>
      <c r="O110" s="77">
        <f>IFERROR(VLOOKUP(G110,'CONSOLIDADO VIGENCIA'!$C$5:$X$119,22,0),0)</f>
        <v>0</v>
      </c>
      <c r="P110" s="77">
        <f>IFERROR(VLOOKUP(G110,'MES VIGENCIA'!$C$5:$Z$113,24,0),0)</f>
        <v>0</v>
      </c>
      <c r="Q110" s="77">
        <f>IFERROR(VLOOKUP(G110,'CONSOLIDADO VIGENCIA'!$C$5:$Z$119,24,0),0)</f>
        <v>0</v>
      </c>
      <c r="R110" s="78">
        <f t="shared" si="63"/>
        <v>0</v>
      </c>
      <c r="S110" s="79">
        <f t="shared" si="64"/>
        <v>0</v>
      </c>
      <c r="T110" s="44"/>
    </row>
    <row r="111" spans="1:20" s="38" customFormat="1" ht="30" customHeight="1" x14ac:dyDescent="0.2">
      <c r="A111" s="54">
        <v>3</v>
      </c>
      <c r="B111" s="46">
        <v>6</v>
      </c>
      <c r="C111" s="36"/>
      <c r="D111" s="37"/>
      <c r="E111" s="37"/>
      <c r="F111" s="5">
        <v>20</v>
      </c>
      <c r="G111" s="134" t="s">
        <v>459</v>
      </c>
      <c r="H111" s="39" t="s">
        <v>122</v>
      </c>
      <c r="I111" s="74">
        <f>+I112</f>
        <v>3877315000</v>
      </c>
      <c r="J111" s="74">
        <f t="shared" ref="J111:Q111" si="109">+J112</f>
        <v>0</v>
      </c>
      <c r="K111" s="74">
        <f t="shared" si="109"/>
        <v>0</v>
      </c>
      <c r="L111" s="74">
        <f t="shared" si="109"/>
        <v>0</v>
      </c>
      <c r="M111" s="74">
        <f t="shared" si="109"/>
        <v>0</v>
      </c>
      <c r="N111" s="74">
        <f t="shared" si="109"/>
        <v>0</v>
      </c>
      <c r="O111" s="74">
        <f t="shared" si="109"/>
        <v>0</v>
      </c>
      <c r="P111" s="74">
        <f t="shared" si="109"/>
        <v>0</v>
      </c>
      <c r="Q111" s="74">
        <f t="shared" si="109"/>
        <v>0</v>
      </c>
      <c r="R111" s="75">
        <f t="shared" si="63"/>
        <v>0</v>
      </c>
      <c r="S111" s="76">
        <f t="shared" si="64"/>
        <v>0</v>
      </c>
      <c r="T111" s="47"/>
    </row>
    <row r="112" spans="1:20" s="38" customFormat="1" ht="30" customHeight="1" x14ac:dyDescent="0.2">
      <c r="A112" s="54">
        <v>3</v>
      </c>
      <c r="B112" s="46">
        <v>6</v>
      </c>
      <c r="C112" s="36">
        <v>1</v>
      </c>
      <c r="D112" s="37"/>
      <c r="E112" s="37"/>
      <c r="F112" s="5">
        <v>20</v>
      </c>
      <c r="G112" s="134" t="s">
        <v>461</v>
      </c>
      <c r="H112" s="39" t="s">
        <v>123</v>
      </c>
      <c r="I112" s="74">
        <f t="shared" ref="I112:Q112" si="110">+I113</f>
        <v>3877315000</v>
      </c>
      <c r="J112" s="74">
        <f t="shared" ref="J112" si="111">+J113</f>
        <v>0</v>
      </c>
      <c r="K112" s="74">
        <f t="shared" si="110"/>
        <v>0</v>
      </c>
      <c r="L112" s="74">
        <f t="shared" ref="L112" si="112">+L113</f>
        <v>0</v>
      </c>
      <c r="M112" s="74">
        <f t="shared" si="110"/>
        <v>0</v>
      </c>
      <c r="N112" s="74">
        <f t="shared" ref="N112" si="113">+N113</f>
        <v>0</v>
      </c>
      <c r="O112" s="74">
        <f t="shared" si="110"/>
        <v>0</v>
      </c>
      <c r="P112" s="74">
        <f t="shared" ref="P112" si="114">+P113</f>
        <v>0</v>
      </c>
      <c r="Q112" s="74">
        <f t="shared" si="110"/>
        <v>0</v>
      </c>
      <c r="R112" s="75">
        <f t="shared" si="63"/>
        <v>0</v>
      </c>
      <c r="S112" s="76">
        <f t="shared" si="64"/>
        <v>0</v>
      </c>
      <c r="T112" s="47"/>
    </row>
    <row r="113" spans="1:20" s="38" customFormat="1" ht="30" customHeight="1" x14ac:dyDescent="0.2">
      <c r="A113" s="40">
        <v>3</v>
      </c>
      <c r="B113" s="41">
        <v>6</v>
      </c>
      <c r="C113" s="41">
        <v>1</v>
      </c>
      <c r="D113" s="1">
        <v>1</v>
      </c>
      <c r="E113" s="37"/>
      <c r="F113" s="5">
        <v>20</v>
      </c>
      <c r="G113" s="133" t="s">
        <v>208</v>
      </c>
      <c r="H113" s="43" t="s">
        <v>123</v>
      </c>
      <c r="I113" s="77">
        <f>IFERROR(VLOOKUP(G113,'CONSOLIDADO VIGENCIA'!$C$5:$S$119,17,0),0)</f>
        <v>3877315000</v>
      </c>
      <c r="J113" s="77">
        <f>IFERROR(VLOOKUP(G113,'MES VIGENCIA'!$C$5:$U$113,19,0),0)</f>
        <v>0</v>
      </c>
      <c r="K113" s="77">
        <f>IFERROR(VLOOKUP(G113,'CONSOLIDADO VIGENCIA'!$C$5:$U$119,19,0),0)</f>
        <v>0</v>
      </c>
      <c r="L113" s="77">
        <f>IFERROR(VLOOKUP(G113,'MES VIGENCIA'!$C$5:$W$113,21,0),0)</f>
        <v>0</v>
      </c>
      <c r="M113" s="77">
        <f>IFERROR(VLOOKUP(G113,'CONSOLIDADO VIGENCIA'!$C$5:$W$119,21,0),0)</f>
        <v>0</v>
      </c>
      <c r="N113" s="77">
        <f>IFERROR(VLOOKUP(G113,'MES VIGENCIA'!$C$5:$X$113,22,0),0)</f>
        <v>0</v>
      </c>
      <c r="O113" s="77">
        <f>IFERROR(VLOOKUP(G113,'CONSOLIDADO VIGENCIA'!$C$5:$X$119,22,0),0)</f>
        <v>0</v>
      </c>
      <c r="P113" s="77">
        <f>IFERROR(VLOOKUP(G113,'MES VIGENCIA'!$C$5:$Z$113,24,0),0)</f>
        <v>0</v>
      </c>
      <c r="Q113" s="77">
        <f>IFERROR(VLOOKUP(G113,'CONSOLIDADO VIGENCIA'!$C$5:$Z$119,24,0),0)</f>
        <v>0</v>
      </c>
      <c r="R113" s="78">
        <f t="shared" si="63"/>
        <v>0</v>
      </c>
      <c r="S113" s="79">
        <f t="shared" si="64"/>
        <v>0</v>
      </c>
      <c r="T113" s="44"/>
    </row>
    <row r="114" spans="1:20" s="38" customFormat="1" ht="30" customHeight="1" x14ac:dyDescent="0.2">
      <c r="A114" s="35">
        <v>5</v>
      </c>
      <c r="B114" s="36"/>
      <c r="C114" s="36"/>
      <c r="D114" s="52"/>
      <c r="E114" s="52"/>
      <c r="F114" s="5"/>
      <c r="G114" s="135" t="s">
        <v>462</v>
      </c>
      <c r="H114" s="53" t="s">
        <v>23</v>
      </c>
      <c r="I114" s="74">
        <f t="shared" ref="I114:Q116" si="115">+I115</f>
        <v>57727518000</v>
      </c>
      <c r="J114" s="74">
        <f>+J115</f>
        <v>45693908901</v>
      </c>
      <c r="K114" s="74">
        <f t="shared" si="115"/>
        <v>45693908901</v>
      </c>
      <c r="L114" s="74">
        <f t="shared" si="115"/>
        <v>43478550642</v>
      </c>
      <c r="M114" s="74">
        <f t="shared" si="115"/>
        <v>43478550642</v>
      </c>
      <c r="N114" s="74">
        <f t="shared" si="115"/>
        <v>13537662</v>
      </c>
      <c r="O114" s="74">
        <f t="shared" si="115"/>
        <v>13537662</v>
      </c>
      <c r="P114" s="74">
        <f t="shared" si="115"/>
        <v>13537662</v>
      </c>
      <c r="Q114" s="74">
        <f t="shared" si="115"/>
        <v>13537662</v>
      </c>
      <c r="R114" s="75">
        <f t="shared" si="63"/>
        <v>0.75316854332798444</v>
      </c>
      <c r="S114" s="76">
        <f t="shared" si="64"/>
        <v>2.3450968392578389E-4</v>
      </c>
      <c r="T114" s="47"/>
    </row>
    <row r="115" spans="1:20" s="38" customFormat="1" ht="30" customHeight="1" x14ac:dyDescent="0.2">
      <c r="A115" s="54">
        <v>5</v>
      </c>
      <c r="B115" s="46">
        <v>1</v>
      </c>
      <c r="C115" s="36"/>
      <c r="D115" s="52"/>
      <c r="E115" s="52"/>
      <c r="F115" s="53"/>
      <c r="G115" s="135" t="s">
        <v>460</v>
      </c>
      <c r="H115" s="55" t="s">
        <v>24</v>
      </c>
      <c r="I115" s="74">
        <f t="shared" si="115"/>
        <v>57727518000</v>
      </c>
      <c r="J115" s="74">
        <f t="shared" si="115"/>
        <v>45693908901</v>
      </c>
      <c r="K115" s="74">
        <f t="shared" si="115"/>
        <v>45693908901</v>
      </c>
      <c r="L115" s="74">
        <f t="shared" si="115"/>
        <v>43478550642</v>
      </c>
      <c r="M115" s="74">
        <f t="shared" si="115"/>
        <v>43478550642</v>
      </c>
      <c r="N115" s="74">
        <f t="shared" si="115"/>
        <v>13537662</v>
      </c>
      <c r="O115" s="74">
        <f t="shared" si="115"/>
        <v>13537662</v>
      </c>
      <c r="P115" s="74">
        <f t="shared" si="115"/>
        <v>13537662</v>
      </c>
      <c r="Q115" s="74">
        <f t="shared" si="115"/>
        <v>13537662</v>
      </c>
      <c r="R115" s="75">
        <f t="shared" si="63"/>
        <v>0.75316854332798444</v>
      </c>
      <c r="S115" s="76">
        <f t="shared" si="64"/>
        <v>2.3450968392578389E-4</v>
      </c>
      <c r="T115" s="47"/>
    </row>
    <row r="116" spans="1:20" s="45" customFormat="1" ht="30" customHeight="1" x14ac:dyDescent="0.2">
      <c r="A116" s="35">
        <v>5</v>
      </c>
      <c r="B116" s="36">
        <v>1</v>
      </c>
      <c r="C116" s="36">
        <v>2</v>
      </c>
      <c r="D116" s="52"/>
      <c r="E116" s="52"/>
      <c r="F116" s="128">
        <v>20</v>
      </c>
      <c r="G116" s="135" t="s">
        <v>463</v>
      </c>
      <c r="H116" s="55" t="s">
        <v>25</v>
      </c>
      <c r="I116" s="74">
        <f t="shared" si="115"/>
        <v>57727518000</v>
      </c>
      <c r="J116" s="74">
        <f t="shared" si="115"/>
        <v>45693908901</v>
      </c>
      <c r="K116" s="74">
        <f t="shared" si="115"/>
        <v>45693908901</v>
      </c>
      <c r="L116" s="74">
        <f t="shared" si="115"/>
        <v>43478550642</v>
      </c>
      <c r="M116" s="74">
        <f t="shared" si="115"/>
        <v>43478550642</v>
      </c>
      <c r="N116" s="74">
        <f t="shared" si="115"/>
        <v>13537662</v>
      </c>
      <c r="O116" s="74">
        <f t="shared" si="115"/>
        <v>13537662</v>
      </c>
      <c r="P116" s="74">
        <f t="shared" si="115"/>
        <v>13537662</v>
      </c>
      <c r="Q116" s="74">
        <f t="shared" si="115"/>
        <v>13537662</v>
      </c>
      <c r="R116" s="75">
        <f t="shared" si="63"/>
        <v>0.75316854332798444</v>
      </c>
      <c r="S116" s="76">
        <f t="shared" si="64"/>
        <v>2.3450968392578389E-4</v>
      </c>
      <c r="T116" s="47"/>
    </row>
    <row r="117" spans="1:20" s="45" customFormat="1" ht="30" customHeight="1" x14ac:dyDescent="0.2">
      <c r="A117" s="35">
        <v>5</v>
      </c>
      <c r="B117" s="36">
        <v>1</v>
      </c>
      <c r="C117" s="36">
        <v>2</v>
      </c>
      <c r="D117" s="52">
        <v>1</v>
      </c>
      <c r="E117" s="52"/>
      <c r="F117" s="128">
        <v>20</v>
      </c>
      <c r="G117" s="135" t="s">
        <v>352</v>
      </c>
      <c r="H117" s="55" t="s">
        <v>25</v>
      </c>
      <c r="I117" s="74">
        <f t="shared" ref="I117:Q117" si="116">SUM(I118:I124)</f>
        <v>57727518000</v>
      </c>
      <c r="J117" s="74">
        <f t="shared" si="116"/>
        <v>45693908901</v>
      </c>
      <c r="K117" s="74">
        <f t="shared" si="116"/>
        <v>45693908901</v>
      </c>
      <c r="L117" s="74">
        <f t="shared" si="116"/>
        <v>43478550642</v>
      </c>
      <c r="M117" s="74">
        <f t="shared" si="116"/>
        <v>43478550642</v>
      </c>
      <c r="N117" s="74">
        <f t="shared" si="116"/>
        <v>13537662</v>
      </c>
      <c r="O117" s="74">
        <f t="shared" si="116"/>
        <v>13537662</v>
      </c>
      <c r="P117" s="74">
        <f t="shared" si="116"/>
        <v>13537662</v>
      </c>
      <c r="Q117" s="74">
        <f t="shared" si="116"/>
        <v>13537662</v>
      </c>
      <c r="R117" s="75">
        <f t="shared" si="63"/>
        <v>0.75316854332798444</v>
      </c>
      <c r="S117" s="76">
        <f t="shared" si="64"/>
        <v>2.3450968392578389E-4</v>
      </c>
      <c r="T117" s="47"/>
    </row>
    <row r="118" spans="1:20" s="45" customFormat="1" ht="30" customHeight="1" x14ac:dyDescent="0.2">
      <c r="A118" s="40">
        <v>5</v>
      </c>
      <c r="B118" s="41">
        <v>1</v>
      </c>
      <c r="C118" s="41">
        <v>2</v>
      </c>
      <c r="D118" s="3">
        <v>1</v>
      </c>
      <c r="E118" s="3">
        <v>6</v>
      </c>
      <c r="F118" s="56">
        <v>20</v>
      </c>
      <c r="G118" s="136" t="s">
        <v>209</v>
      </c>
      <c r="H118" s="57" t="s">
        <v>20</v>
      </c>
      <c r="I118" s="77">
        <f>IFERROR(VLOOKUP(G118,'CONSOLIDADO VIGENCIA'!$C$5:$S$119,17,0),0)</f>
        <v>40548440214</v>
      </c>
      <c r="J118" s="77">
        <f>IFERROR(VLOOKUP(G118,'MES VIGENCIA'!$C$5:$U$113,19,0),0)</f>
        <v>33688473576</v>
      </c>
      <c r="K118" s="77">
        <f>IFERROR(VLOOKUP(G118,'CONSOLIDADO VIGENCIA'!$C$5:$U$119,19,0),0)</f>
        <v>33688473576</v>
      </c>
      <c r="L118" s="77">
        <f>IFERROR(VLOOKUP(G118,'MES VIGENCIA'!$C$5:$W$113,21,0),0)</f>
        <v>32035079087</v>
      </c>
      <c r="M118" s="77">
        <f>IFERROR(VLOOKUP(G118,'CONSOLIDADO VIGENCIA'!$C$5:$W$119,21,0),0)</f>
        <v>32035079087</v>
      </c>
      <c r="N118" s="77">
        <f>IFERROR(VLOOKUP(G118,'MES VIGENCIA'!$C$5:$X$113,22,0),0)</f>
        <v>0</v>
      </c>
      <c r="O118" s="77">
        <f>IFERROR(VLOOKUP(G118,'CONSOLIDADO VIGENCIA'!$C$5:$X$119,22,0),0)</f>
        <v>0</v>
      </c>
      <c r="P118" s="77">
        <f>IFERROR(VLOOKUP(G118,'MES VIGENCIA'!$C$5:$Z$113,24,0),0)</f>
        <v>0</v>
      </c>
      <c r="Q118" s="77">
        <f>IFERROR(VLOOKUP(G118,'CONSOLIDADO VIGENCIA'!$C$5:$Z$119,24,0),0)</f>
        <v>0</v>
      </c>
      <c r="R118" s="78">
        <f t="shared" si="63"/>
        <v>0.79004467047142724</v>
      </c>
      <c r="S118" s="79">
        <f t="shared" si="64"/>
        <v>0</v>
      </c>
      <c r="T118" s="44"/>
    </row>
    <row r="119" spans="1:20" s="45" customFormat="1" ht="30" customHeight="1" x14ac:dyDescent="0.2">
      <c r="A119" s="40">
        <v>5</v>
      </c>
      <c r="B119" s="41">
        <v>1</v>
      </c>
      <c r="C119" s="41">
        <v>2</v>
      </c>
      <c r="D119" s="3">
        <v>1</v>
      </c>
      <c r="E119" s="3">
        <v>7</v>
      </c>
      <c r="F119" s="56">
        <v>20</v>
      </c>
      <c r="G119" s="136" t="s">
        <v>210</v>
      </c>
      <c r="H119" s="57" t="s">
        <v>124</v>
      </c>
      <c r="I119" s="77">
        <f>IFERROR(VLOOKUP(G119,'CONSOLIDADO VIGENCIA'!$C$5:$S$119,17,0),0)</f>
        <v>7044350473</v>
      </c>
      <c r="J119" s="77">
        <f>IFERROR(VLOOKUP(G119,'MES VIGENCIA'!$C$5:$U$113,19,0),0)</f>
        <v>5215621722</v>
      </c>
      <c r="K119" s="77">
        <f>IFERROR(VLOOKUP(G119,'CONSOLIDADO VIGENCIA'!$C$5:$U$119,19,0),0)</f>
        <v>5215621722</v>
      </c>
      <c r="L119" s="77">
        <f>IFERROR(VLOOKUP(G119,'MES VIGENCIA'!$C$5:$W$113,21,0),0)</f>
        <v>5191313721</v>
      </c>
      <c r="M119" s="77">
        <f>IFERROR(VLOOKUP(G119,'CONSOLIDADO VIGENCIA'!$C$5:$W$119,21,0),0)</f>
        <v>5191313721</v>
      </c>
      <c r="N119" s="77">
        <f>IFERROR(VLOOKUP(G119,'MES VIGENCIA'!$C$5:$X$113,22,0),0)</f>
        <v>0</v>
      </c>
      <c r="O119" s="77">
        <f>IFERROR(VLOOKUP(G119,'CONSOLIDADO VIGENCIA'!$C$5:$X$119,22,0),0)</f>
        <v>0</v>
      </c>
      <c r="P119" s="77">
        <f>IFERROR(VLOOKUP(G119,'MES VIGENCIA'!$C$5:$Z$113,24,0),0)</f>
        <v>0</v>
      </c>
      <c r="Q119" s="77">
        <f>IFERROR(VLOOKUP(G119,'CONSOLIDADO VIGENCIA'!$C$5:$Z$119,24,0),0)</f>
        <v>0</v>
      </c>
      <c r="R119" s="78">
        <f t="shared" si="63"/>
        <v>0.73694710972964395</v>
      </c>
      <c r="S119" s="79">
        <f t="shared" si="64"/>
        <v>0</v>
      </c>
      <c r="T119" s="44"/>
    </row>
    <row r="120" spans="1:20" s="45" customFormat="1" ht="30" customHeight="1" x14ac:dyDescent="0.2">
      <c r="A120" s="40">
        <v>5</v>
      </c>
      <c r="B120" s="41">
        <v>1</v>
      </c>
      <c r="C120" s="41">
        <v>2</v>
      </c>
      <c r="D120" s="3">
        <v>1</v>
      </c>
      <c r="E120" s="3">
        <v>9</v>
      </c>
      <c r="F120" s="56">
        <v>20</v>
      </c>
      <c r="G120" s="136" t="s">
        <v>212</v>
      </c>
      <c r="H120" s="57" t="s">
        <v>92</v>
      </c>
      <c r="I120" s="77">
        <f>IFERROR(VLOOKUP(G120,'CONSOLIDADO VIGENCIA'!$C$5:$S$119,17,0),0)</f>
        <v>5452363183</v>
      </c>
      <c r="J120" s="77">
        <f>IFERROR(VLOOKUP(G120,'MES VIGENCIA'!$C$5:$U$113,19,0),0)</f>
        <v>5027363183</v>
      </c>
      <c r="K120" s="77">
        <f>IFERROR(VLOOKUP(G120,'CONSOLIDADO VIGENCIA'!$C$5:$U$119,19,0),0)</f>
        <v>5027363183</v>
      </c>
      <c r="L120" s="77">
        <f>IFERROR(VLOOKUP(G120,'MES VIGENCIA'!$C$5:$W$113,21,0),0)</f>
        <v>5026743183</v>
      </c>
      <c r="M120" s="77">
        <f>IFERROR(VLOOKUP(G120,'CONSOLIDADO VIGENCIA'!$C$5:$W$119,21,0),0)</f>
        <v>5026743183</v>
      </c>
      <c r="N120" s="77">
        <f>IFERROR(VLOOKUP(G120,'MES VIGENCIA'!$C$5:$X$113,22,0),0)</f>
        <v>0</v>
      </c>
      <c r="O120" s="77">
        <f>IFERROR(VLOOKUP(G120,'CONSOLIDADO VIGENCIA'!$C$5:$X$119,22,0),0)</f>
        <v>0</v>
      </c>
      <c r="P120" s="77">
        <f>IFERROR(VLOOKUP(G120,'MES VIGENCIA'!$C$5:$Z$113,24,0),0)</f>
        <v>0</v>
      </c>
      <c r="Q120" s="77">
        <f>IFERROR(VLOOKUP(G120,'CONSOLIDADO VIGENCIA'!$C$5:$Z$119,24,0),0)</f>
        <v>0</v>
      </c>
      <c r="R120" s="78">
        <f t="shared" si="63"/>
        <v>0.92193843555267074</v>
      </c>
      <c r="S120" s="79">
        <f t="shared" si="64"/>
        <v>0</v>
      </c>
      <c r="T120" s="44"/>
    </row>
    <row r="121" spans="1:20" s="45" customFormat="1" ht="30" customHeight="1" x14ac:dyDescent="0.2">
      <c r="A121" s="40">
        <v>5</v>
      </c>
      <c r="B121" s="41">
        <v>1</v>
      </c>
      <c r="C121" s="41">
        <v>2</v>
      </c>
      <c r="D121" s="3">
        <v>1</v>
      </c>
      <c r="E121" s="3">
        <v>16</v>
      </c>
      <c r="F121" s="56">
        <v>20</v>
      </c>
      <c r="G121" s="136" t="s">
        <v>409</v>
      </c>
      <c r="H121" s="57" t="s">
        <v>421</v>
      </c>
      <c r="I121" s="77">
        <f>IFERROR(VLOOKUP(G121,'CONSOLIDADO VIGENCIA'!$C$5:$S$119,17,0),0)</f>
        <v>2073800000</v>
      </c>
      <c r="J121" s="77">
        <f>IFERROR(VLOOKUP(G121,'MES VIGENCIA'!$C$5:$U$113,19,0),0)</f>
        <v>0</v>
      </c>
      <c r="K121" s="77">
        <f>IFERROR(VLOOKUP(G121,'CONSOLIDADO VIGENCIA'!$C$5:$U$119,19,0),0)</f>
        <v>0</v>
      </c>
      <c r="L121" s="77">
        <f>IFERROR(VLOOKUP(G121,'MES VIGENCIA'!$C$5:$W$113,21,0),0)</f>
        <v>0</v>
      </c>
      <c r="M121" s="77">
        <f>IFERROR(VLOOKUP(G121,'CONSOLIDADO VIGENCIA'!$C$5:$W$119,21,0),0)</f>
        <v>0</v>
      </c>
      <c r="N121" s="77">
        <f>IFERROR(VLOOKUP(G121,'MES VIGENCIA'!$C$5:$X$113,22,0),0)</f>
        <v>0</v>
      </c>
      <c r="O121" s="77">
        <f>IFERROR(VLOOKUP(G121,'CONSOLIDADO VIGENCIA'!$C$5:$X$119,22,0),0)</f>
        <v>0</v>
      </c>
      <c r="P121" s="77">
        <f>IFERROR(VLOOKUP(G121,'MES VIGENCIA'!$C$5:$Z$113,24,0),0)</f>
        <v>0</v>
      </c>
      <c r="Q121" s="77">
        <f>IFERROR(VLOOKUP(G121,'CONSOLIDADO VIGENCIA'!$C$5:$Z$119,24,0),0)</f>
        <v>0</v>
      </c>
      <c r="R121" s="78">
        <f t="shared" si="63"/>
        <v>0</v>
      </c>
      <c r="S121" s="79">
        <f t="shared" si="64"/>
        <v>0</v>
      </c>
      <c r="T121" s="44"/>
    </row>
    <row r="122" spans="1:20" s="45" customFormat="1" ht="30" customHeight="1" x14ac:dyDescent="0.2">
      <c r="A122" s="40">
        <v>5</v>
      </c>
      <c r="B122" s="41">
        <v>1</v>
      </c>
      <c r="C122" s="41">
        <v>2</v>
      </c>
      <c r="D122" s="3">
        <v>1</v>
      </c>
      <c r="E122" s="3">
        <v>24</v>
      </c>
      <c r="F122" s="56">
        <v>20</v>
      </c>
      <c r="G122" s="136" t="s">
        <v>217</v>
      </c>
      <c r="H122" s="57" t="s">
        <v>422</v>
      </c>
      <c r="I122" s="77">
        <f>IFERROR(VLOOKUP(G122,'CONSOLIDADO VIGENCIA'!$C$5:$S$119,17,0),0)</f>
        <v>1146676130</v>
      </c>
      <c r="J122" s="77">
        <f>IFERROR(VLOOKUP(G122,'MES VIGENCIA'!$C$5:$U$113,19,0),0)</f>
        <v>547710000</v>
      </c>
      <c r="K122" s="77">
        <f>IFERROR(VLOOKUP(G122,'CONSOLIDADO VIGENCIA'!$C$5:$U$119,19,0),0)</f>
        <v>547710000</v>
      </c>
      <c r="L122" s="77">
        <f>IFERROR(VLOOKUP(G122,'MES VIGENCIA'!$C$5:$W$113,21,0),0)</f>
        <v>13537662</v>
      </c>
      <c r="M122" s="77">
        <f>IFERROR(VLOOKUP(G122,'CONSOLIDADO VIGENCIA'!$C$5:$W$119,21,0),0)</f>
        <v>13537662</v>
      </c>
      <c r="N122" s="77">
        <f>IFERROR(VLOOKUP(G122,'MES VIGENCIA'!$C$5:$X$113,22,0),0)</f>
        <v>13537662</v>
      </c>
      <c r="O122" s="77">
        <f>IFERROR(VLOOKUP(G122,'CONSOLIDADO VIGENCIA'!$C$5:$X$119,22,0),0)</f>
        <v>13537662</v>
      </c>
      <c r="P122" s="77">
        <f>IFERROR(VLOOKUP(G122,'MES VIGENCIA'!$C$5:$Z$113,24,0),0)</f>
        <v>13537662</v>
      </c>
      <c r="Q122" s="77">
        <f>IFERROR(VLOOKUP(G122,'CONSOLIDADO VIGENCIA'!$C$5:$Z$119,24,0),0)</f>
        <v>13537662</v>
      </c>
      <c r="R122" s="78">
        <f t="shared" si="63"/>
        <v>1.1806003147549605E-2</v>
      </c>
      <c r="S122" s="79">
        <f t="shared" si="64"/>
        <v>1.1806003147549605E-2</v>
      </c>
      <c r="T122" s="44"/>
    </row>
    <row r="123" spans="1:20" s="45" customFormat="1" ht="30" customHeight="1" x14ac:dyDescent="0.2">
      <c r="A123" s="40">
        <v>5</v>
      </c>
      <c r="B123" s="41">
        <v>1</v>
      </c>
      <c r="C123" s="41">
        <v>2</v>
      </c>
      <c r="D123" s="3">
        <v>1</v>
      </c>
      <c r="E123" s="3">
        <v>27</v>
      </c>
      <c r="F123" s="56">
        <v>20</v>
      </c>
      <c r="G123" s="136" t="s">
        <v>287</v>
      </c>
      <c r="H123" s="57" t="s">
        <v>288</v>
      </c>
      <c r="I123" s="77">
        <f>IFERROR(VLOOKUP(G123,'CONSOLIDADO VIGENCIA'!$C$5:$S$119,17,0),0)</f>
        <v>24888000</v>
      </c>
      <c r="J123" s="77">
        <f>IFERROR(VLOOKUP(G123,'MES VIGENCIA'!$C$5:$U$113,19,0),0)</f>
        <v>0</v>
      </c>
      <c r="K123" s="77">
        <f>IFERROR(VLOOKUP(G123,'CONSOLIDADO VIGENCIA'!$C$5:$U$119,19,0),0)</f>
        <v>0</v>
      </c>
      <c r="L123" s="77">
        <f>IFERROR(VLOOKUP(G123,'MES VIGENCIA'!$C$5:$W$113,21,0),0)</f>
        <v>0</v>
      </c>
      <c r="M123" s="77">
        <f>IFERROR(VLOOKUP(G123,'CONSOLIDADO VIGENCIA'!$C$5:$W$119,21,0),0)</f>
        <v>0</v>
      </c>
      <c r="N123" s="77">
        <f>IFERROR(VLOOKUP(G123,'MES VIGENCIA'!$C$5:$X$113,22,0),0)</f>
        <v>0</v>
      </c>
      <c r="O123" s="77">
        <f>IFERROR(VLOOKUP(G123,'CONSOLIDADO VIGENCIA'!$C$5:$X$119,22,0),0)</f>
        <v>0</v>
      </c>
      <c r="P123" s="77">
        <f>IFERROR(VLOOKUP(G123,'MES VIGENCIA'!$C$5:$Z$113,24,0),0)</f>
        <v>0</v>
      </c>
      <c r="Q123" s="77">
        <f>IFERROR(VLOOKUP(G123,'CONSOLIDADO VIGENCIA'!$C$5:$Z$119,24,0),0)</f>
        <v>0</v>
      </c>
      <c r="R123" s="78">
        <f t="shared" ref="R123" si="117">IFERROR((M123/I123),0)</f>
        <v>0</v>
      </c>
      <c r="S123" s="79">
        <f t="shared" ref="S123" si="118">IFERROR((O123/I123),0)</f>
        <v>0</v>
      </c>
      <c r="T123" s="44"/>
    </row>
    <row r="124" spans="1:20" s="45" customFormat="1" ht="30" customHeight="1" x14ac:dyDescent="0.2">
      <c r="A124" s="40">
        <v>5</v>
      </c>
      <c r="B124" s="41">
        <v>1</v>
      </c>
      <c r="C124" s="41">
        <v>2</v>
      </c>
      <c r="D124" s="3">
        <v>1</v>
      </c>
      <c r="E124" s="3">
        <v>29</v>
      </c>
      <c r="F124" s="56">
        <v>20</v>
      </c>
      <c r="G124" s="136" t="s">
        <v>382</v>
      </c>
      <c r="H124" s="57" t="s">
        <v>288</v>
      </c>
      <c r="I124" s="77">
        <f>IFERROR(VLOOKUP(G124,'CONSOLIDADO VIGENCIA'!$C$5:$S$119,17,0),0)</f>
        <v>1437000000</v>
      </c>
      <c r="J124" s="77">
        <f>IFERROR(VLOOKUP(G124,'MES VIGENCIA'!$C$5:$U$113,19,0),0)</f>
        <v>1214740420</v>
      </c>
      <c r="K124" s="77">
        <f>IFERROR(VLOOKUP(G124,'CONSOLIDADO VIGENCIA'!$C$5:$U$119,19,0),0)</f>
        <v>1214740420</v>
      </c>
      <c r="L124" s="77">
        <f>IFERROR(VLOOKUP(G124,'MES VIGENCIA'!$C$5:$W$113,21,0),0)</f>
        <v>1211876989</v>
      </c>
      <c r="M124" s="77">
        <f>IFERROR(VLOOKUP(G124,'CONSOLIDADO VIGENCIA'!$C$5:$W$119,21,0),0)</f>
        <v>1211876989</v>
      </c>
      <c r="N124" s="77">
        <f>IFERROR(VLOOKUP(G124,'MES VIGENCIA'!$C$5:$X$113,22,0),0)</f>
        <v>0</v>
      </c>
      <c r="O124" s="77">
        <f>IFERROR(VLOOKUP(G124,'CONSOLIDADO VIGENCIA'!$C$5:$X$119,22,0),0)</f>
        <v>0</v>
      </c>
      <c r="P124" s="77">
        <f>IFERROR(VLOOKUP(G124,'MES VIGENCIA'!$C$5:$Z$113,24,0),0)</f>
        <v>0</v>
      </c>
      <c r="Q124" s="77">
        <f>IFERROR(VLOOKUP(G124,'CONSOLIDADO VIGENCIA'!$C$5:$Z$119,24,0),0)</f>
        <v>0</v>
      </c>
      <c r="R124" s="78">
        <f t="shared" si="63"/>
        <v>0.84333819693806544</v>
      </c>
      <c r="S124" s="79">
        <f t="shared" si="64"/>
        <v>0</v>
      </c>
      <c r="T124" s="44"/>
    </row>
    <row r="125" spans="1:20" s="59" customFormat="1" ht="30" customHeight="1" x14ac:dyDescent="0.2">
      <c r="A125" s="184" t="s">
        <v>27</v>
      </c>
      <c r="B125" s="185"/>
      <c r="C125" s="185"/>
      <c r="D125" s="185"/>
      <c r="E125" s="185"/>
      <c r="F125" s="185"/>
      <c r="G125" s="185"/>
      <c r="H125" s="186"/>
      <c r="I125" s="74">
        <f t="shared" ref="I125:Q125" si="119">+I126+I131+I134</f>
        <v>270371000000</v>
      </c>
      <c r="J125" s="74">
        <f t="shared" si="119"/>
        <v>123247444942</v>
      </c>
      <c r="K125" s="74">
        <f t="shared" si="119"/>
        <v>123247444942</v>
      </c>
      <c r="L125" s="74">
        <f t="shared" si="119"/>
        <v>122556109137.53</v>
      </c>
      <c r="M125" s="74">
        <f t="shared" si="119"/>
        <v>122556109137.53</v>
      </c>
      <c r="N125" s="74">
        <f t="shared" si="119"/>
        <v>1063749</v>
      </c>
      <c r="O125" s="74">
        <f t="shared" si="119"/>
        <v>1063749</v>
      </c>
      <c r="P125" s="74">
        <f t="shared" si="119"/>
        <v>1063749</v>
      </c>
      <c r="Q125" s="74">
        <f t="shared" si="119"/>
        <v>1063749</v>
      </c>
      <c r="R125" s="75">
        <f t="shared" si="63"/>
        <v>0.45328866312411464</v>
      </c>
      <c r="S125" s="76">
        <f t="shared" si="64"/>
        <v>3.9344049472761499E-6</v>
      </c>
      <c r="T125" s="58"/>
    </row>
    <row r="126" spans="1:20" s="49" customFormat="1" ht="46.15" customHeight="1" x14ac:dyDescent="0.25">
      <c r="A126" s="35">
        <v>2103</v>
      </c>
      <c r="B126" s="46">
        <v>1900</v>
      </c>
      <c r="C126" s="36"/>
      <c r="D126" s="52"/>
      <c r="E126" s="52"/>
      <c r="F126" s="5"/>
      <c r="G126" s="134" t="s">
        <v>464</v>
      </c>
      <c r="H126" s="53" t="s">
        <v>429</v>
      </c>
      <c r="I126" s="74">
        <f>+SUM(I127:I130)</f>
        <v>69205000000</v>
      </c>
      <c r="J126" s="74">
        <f t="shared" ref="J126" si="120">SUM(J127:J130)</f>
        <v>50367599108</v>
      </c>
      <c r="K126" s="74">
        <f t="shared" ref="K126:S126" si="121">SUM(K127:K130)</f>
        <v>50367599108</v>
      </c>
      <c r="L126" s="74">
        <f>SUM(L127:L130)</f>
        <v>49856217875</v>
      </c>
      <c r="M126" s="74">
        <f>SUM(M127:M130)</f>
        <v>49856217875</v>
      </c>
      <c r="N126" s="74">
        <f t="shared" si="121"/>
        <v>1063749</v>
      </c>
      <c r="O126" s="74">
        <f t="shared" si="121"/>
        <v>1063749</v>
      </c>
      <c r="P126" s="74">
        <f t="shared" si="121"/>
        <v>1063749</v>
      </c>
      <c r="Q126" s="74">
        <f t="shared" si="121"/>
        <v>1063749</v>
      </c>
      <c r="R126" s="74">
        <f t="shared" si="121"/>
        <v>2.3640445949084175</v>
      </c>
      <c r="S126" s="74">
        <f t="shared" si="121"/>
        <v>3.5458299999999999E-5</v>
      </c>
      <c r="T126" s="50"/>
    </row>
    <row r="127" spans="1:20" s="60" customFormat="1" ht="46.15" customHeight="1" x14ac:dyDescent="0.25">
      <c r="A127" s="40">
        <v>2103</v>
      </c>
      <c r="B127" s="1">
        <v>1900</v>
      </c>
      <c r="C127" s="41">
        <v>1</v>
      </c>
      <c r="D127" s="3"/>
      <c r="E127" s="3"/>
      <c r="F127" s="4"/>
      <c r="G127" s="133" t="s">
        <v>505</v>
      </c>
      <c r="H127" s="11" t="s">
        <v>218</v>
      </c>
      <c r="I127" s="77">
        <v>10000000000</v>
      </c>
      <c r="J127" s="77">
        <f>IFERROR(VLOOKUP(F127,'CONSOLIDADO VIGENCIA'!$C$5:$U$119,19,0),0)</f>
        <v>0</v>
      </c>
      <c r="K127" s="77">
        <f>IFERROR(VLOOKUP(G127,'CONSOLIDADO VIGENCIA'!$C$5:$U$119,19,0),0)</f>
        <v>0</v>
      </c>
      <c r="L127" s="77">
        <f>IFERROR(VLOOKUP(F127,'CONSOLIDADO VIGENCIA'!$C$5:$W$119,21,0),0)</f>
        <v>0</v>
      </c>
      <c r="M127" s="77">
        <f>IFERROR(VLOOKUP(G127,'CONSOLIDADO VIGENCIA'!$C$5:$W$119,21,0),0)</f>
        <v>0</v>
      </c>
      <c r="N127" s="77">
        <f>IFERROR(VLOOKUP(F127,'CONSOLIDADO VIGENCIA'!$C$5:$X$119,22,0),0)</f>
        <v>0</v>
      </c>
      <c r="O127" s="77">
        <f>IFERROR(VLOOKUP(G127,'CONSOLIDADO VIGENCIA'!$C$5:$X$119,22,0),0)</f>
        <v>0</v>
      </c>
      <c r="P127" s="77">
        <f>IFERROR(VLOOKUP(F127,'CONSOLIDADO VIGENCIA'!$C$5:$Z$119,24,0),0)</f>
        <v>0</v>
      </c>
      <c r="Q127" s="77">
        <f>IFERROR(VLOOKUP(G127,'CONSOLIDADO VIGENCIA'!$C$5:$Z$119,24,0),0)</f>
        <v>0</v>
      </c>
      <c r="R127" s="78">
        <f t="shared" si="63"/>
        <v>0</v>
      </c>
      <c r="S127" s="79">
        <f t="shared" si="64"/>
        <v>0</v>
      </c>
      <c r="T127" s="114"/>
    </row>
    <row r="128" spans="1:20" s="60" customFormat="1" ht="46.15" customHeight="1" x14ac:dyDescent="0.25">
      <c r="A128" s="40">
        <v>2103</v>
      </c>
      <c r="B128" s="1">
        <v>1900</v>
      </c>
      <c r="C128" s="41">
        <v>2</v>
      </c>
      <c r="D128" s="3">
        <v>20</v>
      </c>
      <c r="E128" s="3"/>
      <c r="F128" s="4"/>
      <c r="G128" s="133" t="s">
        <v>431</v>
      </c>
      <c r="H128" s="11" t="s">
        <v>386</v>
      </c>
      <c r="I128" s="77">
        <v>19123000000</v>
      </c>
      <c r="J128" s="77">
        <v>19123000000</v>
      </c>
      <c r="K128" s="77">
        <v>19123000000</v>
      </c>
      <c r="L128" s="77">
        <v>19123000000</v>
      </c>
      <c r="M128" s="77">
        <v>19123000000</v>
      </c>
      <c r="N128" s="77">
        <f>IFERROR(VLOOKUP(F128,'CONSOLIDADO VIGENCIA'!$C$5:$X$119,22,0),0)</f>
        <v>0</v>
      </c>
      <c r="O128" s="77">
        <f>IFERROR(VLOOKUP(G128,'CONSOLIDADO VIGENCIA'!$C$5:$X$119,22,0),0)</f>
        <v>0</v>
      </c>
      <c r="P128" s="77">
        <f>IFERROR(VLOOKUP(F128,'CONSOLIDADO VIGENCIA'!$C$5:$Z$119,24,0),0)</f>
        <v>0</v>
      </c>
      <c r="Q128" s="77">
        <f>IFERROR(VLOOKUP(G128,'CONSOLIDADO VIGENCIA'!$C$5:$Z$119,24,0),0)</f>
        <v>0</v>
      </c>
      <c r="R128" s="78">
        <f t="shared" ref="R128:R129" si="122">IFERROR((M128/I128),0)</f>
        <v>1</v>
      </c>
      <c r="S128" s="79">
        <f t="shared" ref="S128:S129" si="123">IFERROR((O128/I128),0)</f>
        <v>0</v>
      </c>
      <c r="T128" s="114"/>
    </row>
    <row r="129" spans="1:20" s="60" customFormat="1" ht="46.15" customHeight="1" x14ac:dyDescent="0.25">
      <c r="A129" s="40">
        <v>2103</v>
      </c>
      <c r="B129" s="1">
        <v>1900</v>
      </c>
      <c r="C129" s="41">
        <v>2</v>
      </c>
      <c r="D129" s="3">
        <v>21</v>
      </c>
      <c r="E129" s="3"/>
      <c r="F129" s="4"/>
      <c r="G129" s="133" t="s">
        <v>506</v>
      </c>
      <c r="H129" s="11" t="s">
        <v>386</v>
      </c>
      <c r="I129" s="77">
        <v>30000000000</v>
      </c>
      <c r="J129" s="77">
        <v>25576243000</v>
      </c>
      <c r="K129" s="77">
        <v>25576243000</v>
      </c>
      <c r="L129" s="77">
        <v>25576243000</v>
      </c>
      <c r="M129" s="77">
        <v>25576243000</v>
      </c>
      <c r="N129" s="77">
        <v>1063749</v>
      </c>
      <c r="O129" s="77">
        <v>1063749</v>
      </c>
      <c r="P129" s="77">
        <v>1063749</v>
      </c>
      <c r="Q129" s="77">
        <v>1063749</v>
      </c>
      <c r="R129" s="78">
        <f t="shared" si="122"/>
        <v>0.85254143333333332</v>
      </c>
      <c r="S129" s="79">
        <f t="shared" si="123"/>
        <v>3.5458299999999999E-5</v>
      </c>
      <c r="T129" s="114"/>
    </row>
    <row r="130" spans="1:20" s="60" customFormat="1" ht="46.15" customHeight="1" x14ac:dyDescent="0.25">
      <c r="A130" s="40">
        <v>2103</v>
      </c>
      <c r="B130" s="1">
        <v>1900</v>
      </c>
      <c r="C130" s="41">
        <v>3</v>
      </c>
      <c r="D130" s="3"/>
      <c r="E130" s="3"/>
      <c r="F130" s="4"/>
      <c r="G130" s="133" t="s">
        <v>507</v>
      </c>
      <c r="H130" s="11" t="s">
        <v>432</v>
      </c>
      <c r="I130" s="77">
        <v>10082000000</v>
      </c>
      <c r="J130" s="77">
        <v>5668356108</v>
      </c>
      <c r="K130" s="77">
        <v>5668356108</v>
      </c>
      <c r="L130" s="77">
        <v>5156974875</v>
      </c>
      <c r="M130" s="77">
        <v>5156974875</v>
      </c>
      <c r="N130" s="77">
        <f>IFERROR(VLOOKUP(F130,'CONSOLIDADO VIGENCIA'!$C$5:$X$119,22,0),0)</f>
        <v>0</v>
      </c>
      <c r="O130" s="77">
        <f>IFERROR(VLOOKUP(G130,'CONSOLIDADO VIGENCIA'!$C$5:$X$119,22,0),0)</f>
        <v>0</v>
      </c>
      <c r="P130" s="77">
        <f>IFERROR(VLOOKUP(F130,'CONSOLIDADO VIGENCIA'!$C$5:$Z$119,24,0),0)</f>
        <v>0</v>
      </c>
      <c r="Q130" s="77">
        <f>IFERROR(VLOOKUP(G130,'CONSOLIDADO VIGENCIA'!$C$5:$Z$119,24,0),0)</f>
        <v>0</v>
      </c>
      <c r="R130" s="78">
        <f t="shared" ref="R130" si="124">IFERROR((M130/I130),0)</f>
        <v>0.51150316157508435</v>
      </c>
      <c r="S130" s="79">
        <f t="shared" ref="S130" si="125">IFERROR((O130/I130),0)</f>
        <v>0</v>
      </c>
      <c r="T130" s="114"/>
    </row>
    <row r="131" spans="1:20" s="49" customFormat="1" ht="30" customHeight="1" x14ac:dyDescent="0.25">
      <c r="A131" s="35">
        <v>2106</v>
      </c>
      <c r="B131" s="46">
        <v>1900</v>
      </c>
      <c r="C131" s="36"/>
      <c r="D131" s="52"/>
      <c r="E131" s="52"/>
      <c r="F131" s="5"/>
      <c r="G131" s="134" t="s">
        <v>465</v>
      </c>
      <c r="H131" s="53" t="s">
        <v>473</v>
      </c>
      <c r="I131" s="74">
        <f>SUM(I132:I133)</f>
        <v>187000000000</v>
      </c>
      <c r="J131" s="74">
        <f>SUM(J132:J133)</f>
        <v>70899845834</v>
      </c>
      <c r="K131" s="74">
        <f>SUM(K132:K133)</f>
        <v>70899845834</v>
      </c>
      <c r="L131" s="74">
        <f t="shared" ref="L131" si="126">SUM(L132:L133)</f>
        <v>70855534267</v>
      </c>
      <c r="M131" s="74">
        <f t="shared" ref="M131:Q131" si="127">SUM(M132:M133)</f>
        <v>70855534267</v>
      </c>
      <c r="N131" s="74">
        <f t="shared" ref="N131" si="128">SUM(N132:N133)</f>
        <v>0</v>
      </c>
      <c r="O131" s="74">
        <f t="shared" si="127"/>
        <v>0</v>
      </c>
      <c r="P131" s="74">
        <f t="shared" ref="P131" si="129">SUM(P132:P133)</f>
        <v>0</v>
      </c>
      <c r="Q131" s="74">
        <f t="shared" si="127"/>
        <v>0</v>
      </c>
      <c r="R131" s="75">
        <f t="shared" si="63"/>
        <v>0.37890660035828877</v>
      </c>
      <c r="S131" s="76">
        <f t="shared" si="64"/>
        <v>0</v>
      </c>
      <c r="T131" s="50"/>
    </row>
    <row r="132" spans="1:20" s="60" customFormat="1" ht="30" customHeight="1" x14ac:dyDescent="0.25">
      <c r="A132" s="40">
        <v>2106</v>
      </c>
      <c r="B132" s="1">
        <v>1900</v>
      </c>
      <c r="C132" s="41">
        <v>1</v>
      </c>
      <c r="D132" s="3"/>
      <c r="E132" s="3"/>
      <c r="F132" s="4"/>
      <c r="G132" s="133" t="s">
        <v>433</v>
      </c>
      <c r="H132" s="11" t="s">
        <v>408</v>
      </c>
      <c r="I132" s="77">
        <v>34277503000</v>
      </c>
      <c r="J132" s="77">
        <v>14608180291</v>
      </c>
      <c r="K132" s="77">
        <v>14608180291</v>
      </c>
      <c r="L132" s="77">
        <v>14608180291</v>
      </c>
      <c r="M132" s="77">
        <v>14608180291</v>
      </c>
      <c r="N132" s="77">
        <f>IFERROR(VLOOKUP(F132,'CONSOLIDADO VIGENCIA'!$C$5:$X$119,22,0),0)</f>
        <v>0</v>
      </c>
      <c r="O132" s="77">
        <f>IFERROR(VLOOKUP(G132,'CONSOLIDADO VIGENCIA'!$C$5:$X$119,22,0),0)</f>
        <v>0</v>
      </c>
      <c r="P132" s="77">
        <f>IFERROR(VLOOKUP(F132,'CONSOLIDADO VIGENCIA'!$C$5:$Z$119,24,0),0)</f>
        <v>0</v>
      </c>
      <c r="Q132" s="77">
        <f>IFERROR(VLOOKUP(G132,'CONSOLIDADO VIGENCIA'!$C$5:$Z$119,24,0),0)</f>
        <v>0</v>
      </c>
      <c r="R132" s="78">
        <f t="shared" si="63"/>
        <v>0.42617399204953754</v>
      </c>
      <c r="S132" s="79">
        <f t="shared" si="64"/>
        <v>0</v>
      </c>
      <c r="T132" s="114"/>
    </row>
    <row r="133" spans="1:20" s="60" customFormat="1" ht="30" customHeight="1" x14ac:dyDescent="0.25">
      <c r="A133" s="40">
        <v>2106</v>
      </c>
      <c r="B133" s="1">
        <v>1900</v>
      </c>
      <c r="C133" s="41">
        <v>1</v>
      </c>
      <c r="D133" s="3"/>
      <c r="E133" s="3"/>
      <c r="F133" s="4"/>
      <c r="G133" s="133" t="s">
        <v>434</v>
      </c>
      <c r="H133" s="11" t="s">
        <v>408</v>
      </c>
      <c r="I133" s="77">
        <v>152722497000</v>
      </c>
      <c r="J133" s="77">
        <v>56291665543</v>
      </c>
      <c r="K133" s="77">
        <v>56291665543</v>
      </c>
      <c r="L133" s="77">
        <v>56247353976</v>
      </c>
      <c r="M133" s="77">
        <v>56247353976</v>
      </c>
      <c r="N133" s="77">
        <f>IFERROR(VLOOKUP(F133,'CONSOLIDADO VIGENCIA'!$C$5:$X$119,22,0),0)</f>
        <v>0</v>
      </c>
      <c r="O133" s="77">
        <f>IFERROR(VLOOKUP(G133,'CONSOLIDADO VIGENCIA'!$C$5:$X$119,22,0),0)</f>
        <v>0</v>
      </c>
      <c r="P133" s="77">
        <f>IFERROR(VLOOKUP(F133,'CONSOLIDADO VIGENCIA'!$C$5:$Z$119,24,0),0)</f>
        <v>0</v>
      </c>
      <c r="Q133" s="77">
        <f>IFERROR(VLOOKUP(G133,'CONSOLIDADO VIGENCIA'!$C$5:$Z$119,24,0),0)</f>
        <v>0</v>
      </c>
      <c r="R133" s="113">
        <f t="shared" ref="R133:R134" si="130">IFERROR((M133/I133),0)</f>
        <v>0.36829776281093674</v>
      </c>
      <c r="S133" s="79">
        <f t="shared" ref="S133:S134" si="131">IFERROR((O133/I133),0)</f>
        <v>0</v>
      </c>
      <c r="T133" s="114"/>
    </row>
    <row r="134" spans="1:20" s="49" customFormat="1" ht="30" customHeight="1" x14ac:dyDescent="0.25">
      <c r="A134" s="35">
        <v>2199</v>
      </c>
      <c r="B134" s="46">
        <v>1900</v>
      </c>
      <c r="C134" s="36">
        <v>1</v>
      </c>
      <c r="D134" s="52"/>
      <c r="E134" s="52"/>
      <c r="F134" s="5"/>
      <c r="G134" s="134" t="s">
        <v>466</v>
      </c>
      <c r="H134" s="53" t="s">
        <v>290</v>
      </c>
      <c r="I134" s="74">
        <f>+I135</f>
        <v>14166000000</v>
      </c>
      <c r="J134" s="74">
        <f t="shared" ref="J134:Q134" si="132">+J135</f>
        <v>1980000000</v>
      </c>
      <c r="K134" s="74">
        <f t="shared" si="132"/>
        <v>1980000000</v>
      </c>
      <c r="L134" s="74">
        <f t="shared" si="132"/>
        <v>1844356995.53</v>
      </c>
      <c r="M134" s="74">
        <f t="shared" si="132"/>
        <v>1844356995.53</v>
      </c>
      <c r="N134" s="74">
        <f t="shared" si="132"/>
        <v>0</v>
      </c>
      <c r="O134" s="74">
        <f t="shared" si="132"/>
        <v>0</v>
      </c>
      <c r="P134" s="74">
        <f t="shared" si="132"/>
        <v>0</v>
      </c>
      <c r="Q134" s="74">
        <f t="shared" si="132"/>
        <v>0</v>
      </c>
      <c r="R134" s="75">
        <f t="shared" si="130"/>
        <v>0.13019603243893829</v>
      </c>
      <c r="S134" s="76">
        <f t="shared" si="131"/>
        <v>0</v>
      </c>
      <c r="T134" s="50"/>
    </row>
    <row r="135" spans="1:20" s="60" customFormat="1" ht="30" customHeight="1" thickBot="1" x14ac:dyDescent="0.3">
      <c r="A135" s="40">
        <v>2199</v>
      </c>
      <c r="B135" s="1">
        <v>1900</v>
      </c>
      <c r="C135" s="41">
        <v>1</v>
      </c>
      <c r="D135" s="3"/>
      <c r="E135" s="3"/>
      <c r="F135" s="4"/>
      <c r="G135" s="133" t="s">
        <v>435</v>
      </c>
      <c r="H135" s="11" t="s">
        <v>290</v>
      </c>
      <c r="I135" s="77">
        <v>14166000000</v>
      </c>
      <c r="J135" s="77">
        <v>1980000000</v>
      </c>
      <c r="K135" s="77">
        <v>1980000000</v>
      </c>
      <c r="L135" s="77">
        <v>1844356995.53</v>
      </c>
      <c r="M135" s="77">
        <v>1844356995.53</v>
      </c>
      <c r="N135" s="77">
        <f>IFERROR(VLOOKUP(F135,'CONSOLIDADO VIGENCIA'!$C$5:$X$119,22,0),0)</f>
        <v>0</v>
      </c>
      <c r="O135" s="77">
        <f>IFERROR(VLOOKUP(G135,'CONSOLIDADO VIGENCIA'!$C$5:$X$119,22,0),0)</f>
        <v>0</v>
      </c>
      <c r="P135" s="77">
        <f>IFERROR(VLOOKUP(F135,'CONSOLIDADO VIGENCIA'!$C$5:$Z$119,24,0),0)</f>
        <v>0</v>
      </c>
      <c r="Q135" s="77">
        <f>IFERROR(VLOOKUP(G135,'CONSOLIDADO VIGENCIA'!$C$5:$Z$119,24,0),0)</f>
        <v>0</v>
      </c>
      <c r="R135" s="113">
        <f t="shared" si="63"/>
        <v>0.13019603243893829</v>
      </c>
      <c r="S135" s="79">
        <f t="shared" si="64"/>
        <v>0</v>
      </c>
      <c r="T135" s="114"/>
    </row>
    <row r="136" spans="1:20" s="61" customFormat="1" ht="30" customHeight="1" thickBot="1" x14ac:dyDescent="0.3">
      <c r="A136" s="187" t="s">
        <v>28</v>
      </c>
      <c r="B136" s="188"/>
      <c r="C136" s="188"/>
      <c r="D136" s="188"/>
      <c r="E136" s="188"/>
      <c r="F136" s="188"/>
      <c r="G136" s="188"/>
      <c r="H136" s="189"/>
      <c r="I136" s="84">
        <f t="shared" ref="I136:Q136" si="133">+I9+I125</f>
        <v>639782897000</v>
      </c>
      <c r="J136" s="145">
        <f t="shared" si="133"/>
        <v>193573272653.69</v>
      </c>
      <c r="K136" s="145">
        <f t="shared" si="133"/>
        <v>193573272653.69</v>
      </c>
      <c r="L136" s="145">
        <f t="shared" si="133"/>
        <v>172457018649.22</v>
      </c>
      <c r="M136" s="145">
        <f t="shared" si="133"/>
        <v>172457018649.22</v>
      </c>
      <c r="N136" s="145">
        <f t="shared" si="133"/>
        <v>1600806076.1400001</v>
      </c>
      <c r="O136" s="145">
        <f t="shared" si="133"/>
        <v>1600806076.1400001</v>
      </c>
      <c r="P136" s="145">
        <f t="shared" si="133"/>
        <v>1517163830.1400001</v>
      </c>
      <c r="Q136" s="145">
        <f t="shared" si="133"/>
        <v>1517163830.1400001</v>
      </c>
      <c r="R136" s="85">
        <f t="shared" ref="R136" si="134">IFERROR((M136/I136),0)</f>
        <v>0.26955553119329478</v>
      </c>
      <c r="S136" s="86">
        <f t="shared" ref="S136" si="135">IFERROR((O136/I136),0)</f>
        <v>2.5021082677363291E-3</v>
      </c>
      <c r="T136" s="48"/>
    </row>
    <row r="137" spans="1:20" x14ac:dyDescent="0.2">
      <c r="A137" s="62"/>
      <c r="B137" s="63"/>
      <c r="C137" s="64"/>
      <c r="D137" s="64"/>
      <c r="E137" s="64"/>
      <c r="F137" s="64"/>
      <c r="G137" s="64"/>
      <c r="H137" s="9"/>
      <c r="I137" s="96"/>
      <c r="J137" s="96"/>
      <c r="K137" s="97"/>
      <c r="L137" s="98"/>
      <c r="M137" s="99"/>
      <c r="N137" s="98"/>
      <c r="O137" s="98"/>
      <c r="P137" s="98"/>
      <c r="Q137" s="99"/>
      <c r="R137" s="65"/>
      <c r="S137" s="66"/>
      <c r="T137" s="65"/>
    </row>
    <row r="138" spans="1:20" x14ac:dyDescent="0.2">
      <c r="I138" s="70"/>
      <c r="J138" s="70"/>
      <c r="K138" s="70"/>
      <c r="L138" s="70"/>
      <c r="M138" s="70"/>
      <c r="N138" s="70"/>
      <c r="O138" s="70"/>
      <c r="P138" s="70"/>
      <c r="Q138" s="70"/>
    </row>
    <row r="139" spans="1:20" x14ac:dyDescent="0.2">
      <c r="I139" s="70"/>
      <c r="J139" s="70"/>
      <c r="K139" s="70"/>
      <c r="L139" s="70"/>
      <c r="M139" s="70"/>
      <c r="N139" s="70"/>
      <c r="O139" s="70"/>
      <c r="P139" s="70"/>
      <c r="Q139" s="70"/>
    </row>
    <row r="140" spans="1:20" x14ac:dyDescent="0.2">
      <c r="A140" s="67"/>
      <c r="B140" s="67"/>
      <c r="C140" s="67"/>
      <c r="D140" s="67"/>
      <c r="E140" s="67"/>
      <c r="F140" s="67"/>
      <c r="G140" s="67"/>
      <c r="H140" s="67"/>
      <c r="I140" s="70"/>
      <c r="J140" s="70"/>
      <c r="K140" s="70"/>
      <c r="L140" s="70"/>
      <c r="M140" s="70"/>
      <c r="N140" s="70"/>
      <c r="O140" s="70"/>
      <c r="P140" s="70"/>
      <c r="Q140" s="70"/>
    </row>
    <row r="141" spans="1:20" x14ac:dyDescent="0.2">
      <c r="A141" s="67"/>
      <c r="B141" s="67"/>
      <c r="C141" s="67"/>
      <c r="D141" s="67"/>
      <c r="E141" s="67"/>
      <c r="F141" s="67"/>
      <c r="G141" s="67"/>
      <c r="H141" s="67"/>
      <c r="I141" s="70"/>
      <c r="J141" s="70"/>
      <c r="K141" s="70"/>
      <c r="L141" s="70"/>
      <c r="M141" s="70"/>
      <c r="N141" s="70"/>
      <c r="O141" s="70"/>
      <c r="P141" s="70"/>
      <c r="Q141" s="70"/>
    </row>
  </sheetData>
  <autoFilter ref="A8:U136"/>
  <mergeCells count="23">
    <mergeCell ref="A125:H125"/>
    <mergeCell ref="A136:H136"/>
    <mergeCell ref="A9:H9"/>
    <mergeCell ref="N5:N8"/>
    <mergeCell ref="O5:O8"/>
    <mergeCell ref="P5:P8"/>
    <mergeCell ref="Q5:Q8"/>
    <mergeCell ref="R5:R8"/>
    <mergeCell ref="S5:S8"/>
    <mergeCell ref="A5:H5"/>
    <mergeCell ref="I5:I8"/>
    <mergeCell ref="J5:J8"/>
    <mergeCell ref="K5:K8"/>
    <mergeCell ref="L5:L8"/>
    <mergeCell ref="A7:A8"/>
    <mergeCell ref="B7:B8"/>
    <mergeCell ref="C7:C8"/>
    <mergeCell ref="A1:S1"/>
    <mergeCell ref="A2:S2"/>
    <mergeCell ref="A3:S3"/>
    <mergeCell ref="D7:D8"/>
    <mergeCell ref="M5:M8"/>
    <mergeCell ref="H6:H8"/>
  </mergeCells>
  <printOptions horizontalCentered="1" verticalCentered="1"/>
  <pageMargins left="0.98425196850393704" right="0.19685039370078741" top="0.27559055118110237" bottom="0.27559055118110237" header="0" footer="0"/>
  <pageSetup scale="53" fitToHeight="3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1"/>
  <sheetViews>
    <sheetView showGridLines="0" workbookViewId="0">
      <pane ySplit="4" topLeftCell="A5" activePane="bottomLeft" state="frozen"/>
      <selection pane="bottomLeft" activeCell="O85" sqref="O85"/>
    </sheetView>
  </sheetViews>
  <sheetFormatPr baseColWidth="10" defaultColWidth="11.42578125" defaultRowHeight="15" x14ac:dyDescent="0.25"/>
  <cols>
    <col min="1" max="1" width="13.42578125" style="89" customWidth="1"/>
    <col min="2" max="2" width="27" style="89" customWidth="1"/>
    <col min="3" max="3" width="21.5703125" style="89" customWidth="1"/>
    <col min="4" max="11" width="5.42578125" style="89" customWidth="1"/>
    <col min="12" max="12" width="9.5703125" style="89" customWidth="1"/>
    <col min="13" max="13" width="8" style="89" customWidth="1"/>
    <col min="14" max="14" width="9.5703125" style="89" customWidth="1"/>
    <col min="15" max="15" width="27.5703125" style="89" customWidth="1"/>
    <col min="16" max="26" width="18.85546875" style="89" customWidth="1"/>
    <col min="27" max="27" width="0" style="89" hidden="1" customWidth="1"/>
    <col min="28" max="28" width="0.42578125" style="89" customWidth="1"/>
    <col min="29" max="16384" width="11.42578125" style="89"/>
  </cols>
  <sheetData>
    <row r="1" spans="1:26" x14ac:dyDescent="0.25">
      <c r="A1" s="87" t="s">
        <v>293</v>
      </c>
      <c r="B1" s="87">
        <v>2016</v>
      </c>
      <c r="C1" s="88" t="s">
        <v>119</v>
      </c>
      <c r="D1" s="88" t="s">
        <v>119</v>
      </c>
      <c r="E1" s="88" t="s">
        <v>119</v>
      </c>
      <c r="F1" s="88" t="s">
        <v>119</v>
      </c>
      <c r="G1" s="88" t="s">
        <v>119</v>
      </c>
      <c r="H1" s="88" t="s">
        <v>119</v>
      </c>
      <c r="I1" s="88" t="s">
        <v>119</v>
      </c>
      <c r="J1" s="88" t="s">
        <v>119</v>
      </c>
      <c r="K1" s="88" t="s">
        <v>119</v>
      </c>
      <c r="L1" s="88" t="s">
        <v>119</v>
      </c>
      <c r="M1" s="88" t="s">
        <v>119</v>
      </c>
      <c r="N1" s="88" t="s">
        <v>119</v>
      </c>
      <c r="O1" s="88" t="s">
        <v>119</v>
      </c>
      <c r="P1" s="88" t="s">
        <v>119</v>
      </c>
      <c r="Q1" s="88" t="s">
        <v>119</v>
      </c>
      <c r="R1" s="88" t="s">
        <v>119</v>
      </c>
      <c r="S1" s="88" t="s">
        <v>119</v>
      </c>
      <c r="T1" s="88" t="s">
        <v>119</v>
      </c>
      <c r="U1" s="88" t="s">
        <v>119</v>
      </c>
      <c r="V1" s="88" t="s">
        <v>119</v>
      </c>
      <c r="W1" s="88" t="s">
        <v>119</v>
      </c>
      <c r="X1" s="88" t="s">
        <v>119</v>
      </c>
      <c r="Y1" s="88" t="s">
        <v>119</v>
      </c>
      <c r="Z1" s="88" t="s">
        <v>119</v>
      </c>
    </row>
    <row r="2" spans="1:26" x14ac:dyDescent="0.25">
      <c r="A2" s="87" t="s">
        <v>294</v>
      </c>
      <c r="B2" s="87" t="s">
        <v>295</v>
      </c>
      <c r="C2" s="88" t="s">
        <v>119</v>
      </c>
      <c r="D2" s="88" t="s">
        <v>119</v>
      </c>
      <c r="E2" s="88" t="s">
        <v>119</v>
      </c>
      <c r="F2" s="88" t="s">
        <v>119</v>
      </c>
      <c r="G2" s="88" t="s">
        <v>119</v>
      </c>
      <c r="H2" s="88" t="s">
        <v>119</v>
      </c>
      <c r="I2" s="88" t="s">
        <v>119</v>
      </c>
      <c r="J2" s="88" t="s">
        <v>119</v>
      </c>
      <c r="K2" s="88" t="s">
        <v>119</v>
      </c>
      <c r="L2" s="88" t="s">
        <v>119</v>
      </c>
      <c r="M2" s="88" t="s">
        <v>119</v>
      </c>
      <c r="N2" s="88" t="s">
        <v>119</v>
      </c>
      <c r="O2" s="88" t="s">
        <v>119</v>
      </c>
      <c r="P2" s="88" t="s">
        <v>119</v>
      </c>
      <c r="Q2" s="88" t="s">
        <v>119</v>
      </c>
      <c r="R2" s="88" t="s">
        <v>119</v>
      </c>
      <c r="S2" s="88" t="s">
        <v>119</v>
      </c>
      <c r="T2" s="88" t="s">
        <v>119</v>
      </c>
      <c r="U2" s="88" t="s">
        <v>119</v>
      </c>
      <c r="V2" s="88" t="s">
        <v>119</v>
      </c>
      <c r="W2" s="88" t="s">
        <v>119</v>
      </c>
      <c r="X2" s="88" t="s">
        <v>119</v>
      </c>
      <c r="Y2" s="88" t="s">
        <v>119</v>
      </c>
      <c r="Z2" s="88" t="s">
        <v>119</v>
      </c>
    </row>
    <row r="3" spans="1:26" x14ac:dyDescent="0.25">
      <c r="A3" s="87"/>
      <c r="B3" s="87"/>
      <c r="C3" s="88" t="s">
        <v>119</v>
      </c>
      <c r="D3" s="88" t="s">
        <v>119</v>
      </c>
      <c r="E3" s="88" t="s">
        <v>119</v>
      </c>
      <c r="F3" s="88" t="s">
        <v>119</v>
      </c>
      <c r="G3" s="88" t="s">
        <v>119</v>
      </c>
      <c r="H3" s="88" t="s">
        <v>119</v>
      </c>
      <c r="I3" s="88" t="s">
        <v>119</v>
      </c>
      <c r="J3" s="88" t="s">
        <v>119</v>
      </c>
      <c r="K3" s="88" t="s">
        <v>119</v>
      </c>
      <c r="L3" s="88" t="s">
        <v>119</v>
      </c>
      <c r="M3" s="88" t="s">
        <v>119</v>
      </c>
      <c r="N3" s="88" t="s">
        <v>119</v>
      </c>
      <c r="O3" s="88" t="s">
        <v>119</v>
      </c>
      <c r="P3" s="88" t="s">
        <v>119</v>
      </c>
      <c r="Q3" s="88" t="s">
        <v>119</v>
      </c>
      <c r="R3" s="88" t="s">
        <v>119</v>
      </c>
      <c r="S3" s="88" t="s">
        <v>119</v>
      </c>
      <c r="T3" s="88" t="s">
        <v>119</v>
      </c>
      <c r="U3" s="88" t="s">
        <v>119</v>
      </c>
      <c r="V3" s="88" t="s">
        <v>119</v>
      </c>
      <c r="W3" s="88" t="s">
        <v>119</v>
      </c>
      <c r="X3" s="88" t="s">
        <v>119</v>
      </c>
      <c r="Y3" s="88" t="s">
        <v>119</v>
      </c>
      <c r="Z3" s="88" t="s">
        <v>119</v>
      </c>
    </row>
    <row r="4" spans="1:26" ht="31.5" customHeight="1" x14ac:dyDescent="0.25">
      <c r="A4" s="87" t="s">
        <v>297</v>
      </c>
      <c r="B4" s="87" t="s">
        <v>298</v>
      </c>
      <c r="C4" s="87" t="s">
        <v>299</v>
      </c>
      <c r="D4" s="87" t="s">
        <v>300</v>
      </c>
      <c r="E4" s="87" t="s">
        <v>3</v>
      </c>
      <c r="F4" s="87" t="s">
        <v>301</v>
      </c>
      <c r="G4" s="87" t="s">
        <v>302</v>
      </c>
      <c r="H4" s="87" t="s">
        <v>303</v>
      </c>
      <c r="I4" s="87" t="s">
        <v>304</v>
      </c>
      <c r="J4" s="87" t="s">
        <v>305</v>
      </c>
      <c r="K4" s="87" t="s">
        <v>306</v>
      </c>
      <c r="L4" s="87" t="s">
        <v>307</v>
      </c>
      <c r="M4" s="87" t="s">
        <v>308</v>
      </c>
      <c r="N4" s="87" t="s">
        <v>309</v>
      </c>
      <c r="O4" s="87" t="s">
        <v>310</v>
      </c>
      <c r="P4" s="87" t="s">
        <v>311</v>
      </c>
      <c r="Q4" s="87" t="s">
        <v>312</v>
      </c>
      <c r="R4" s="87" t="s">
        <v>313</v>
      </c>
      <c r="S4" s="87" t="s">
        <v>314</v>
      </c>
      <c r="T4" s="87" t="s">
        <v>315</v>
      </c>
      <c r="U4" s="87" t="s">
        <v>316</v>
      </c>
      <c r="V4" s="87" t="s">
        <v>317</v>
      </c>
      <c r="W4" s="87" t="s">
        <v>318</v>
      </c>
      <c r="X4" s="87" t="s">
        <v>319</v>
      </c>
      <c r="Y4" s="87" t="s">
        <v>320</v>
      </c>
      <c r="Z4" s="87" t="s">
        <v>321</v>
      </c>
    </row>
    <row r="5" spans="1:26" s="95" customFormat="1" ht="22.5" x14ac:dyDescent="0.25">
      <c r="A5" s="91" t="s">
        <v>322</v>
      </c>
      <c r="B5" s="92" t="s">
        <v>323</v>
      </c>
      <c r="C5" s="93" t="s">
        <v>324</v>
      </c>
      <c r="D5" s="91" t="s">
        <v>141</v>
      </c>
      <c r="E5" s="91" t="s">
        <v>41</v>
      </c>
      <c r="F5" s="91" t="s">
        <v>325</v>
      </c>
      <c r="G5" s="91" t="s">
        <v>41</v>
      </c>
      <c r="H5" s="91" t="s">
        <v>41</v>
      </c>
      <c r="I5" s="91"/>
      <c r="J5" s="91"/>
      <c r="K5" s="91"/>
      <c r="L5" s="91" t="s">
        <v>326</v>
      </c>
      <c r="M5" s="91" t="s">
        <v>19</v>
      </c>
      <c r="N5" s="91" t="s">
        <v>327</v>
      </c>
      <c r="O5" s="92" t="s">
        <v>265</v>
      </c>
      <c r="P5" s="94">
        <v>11058557000</v>
      </c>
      <c r="Q5" s="94">
        <v>0</v>
      </c>
      <c r="R5" s="94">
        <v>0</v>
      </c>
      <c r="S5" s="94">
        <v>11058557000</v>
      </c>
      <c r="T5" s="94">
        <v>0</v>
      </c>
      <c r="U5" s="94">
        <v>8415561877</v>
      </c>
      <c r="V5" s="94">
        <v>2642995123</v>
      </c>
      <c r="W5" s="94">
        <v>878967083</v>
      </c>
      <c r="X5" s="94">
        <v>878967083</v>
      </c>
      <c r="Y5" s="94">
        <v>878967083</v>
      </c>
      <c r="Z5" s="94">
        <v>878967083</v>
      </c>
    </row>
    <row r="6" spans="1:26" s="95" customFormat="1" ht="22.5" x14ac:dyDescent="0.25">
      <c r="A6" s="91" t="s">
        <v>322</v>
      </c>
      <c r="B6" s="92" t="s">
        <v>323</v>
      </c>
      <c r="C6" s="93" t="s">
        <v>329</v>
      </c>
      <c r="D6" s="91" t="s">
        <v>141</v>
      </c>
      <c r="E6" s="91" t="s">
        <v>41</v>
      </c>
      <c r="F6" s="91" t="s">
        <v>325</v>
      </c>
      <c r="G6" s="91" t="s">
        <v>41</v>
      </c>
      <c r="H6" s="91" t="s">
        <v>219</v>
      </c>
      <c r="I6" s="91"/>
      <c r="J6" s="91"/>
      <c r="K6" s="91"/>
      <c r="L6" s="91" t="s">
        <v>326</v>
      </c>
      <c r="M6" s="91" t="s">
        <v>19</v>
      </c>
      <c r="N6" s="91" t="s">
        <v>327</v>
      </c>
      <c r="O6" s="92" t="s">
        <v>220</v>
      </c>
      <c r="P6" s="94">
        <v>3568225000</v>
      </c>
      <c r="Q6" s="94">
        <v>0</v>
      </c>
      <c r="R6" s="94">
        <v>0</v>
      </c>
      <c r="S6" s="94">
        <v>3568225000</v>
      </c>
      <c r="T6" s="94">
        <v>0</v>
      </c>
      <c r="U6" s="94">
        <v>2226572400</v>
      </c>
      <c r="V6" s="94">
        <v>1341652600</v>
      </c>
      <c r="W6" s="94">
        <v>146413874</v>
      </c>
      <c r="X6" s="94">
        <v>146413874</v>
      </c>
      <c r="Y6" s="94">
        <v>146413874</v>
      </c>
      <c r="Z6" s="94">
        <v>146413874</v>
      </c>
    </row>
    <row r="7" spans="1:26" s="95" customFormat="1" ht="22.5" x14ac:dyDescent="0.25">
      <c r="A7" s="91" t="s">
        <v>322</v>
      </c>
      <c r="B7" s="92" t="s">
        <v>323</v>
      </c>
      <c r="C7" s="93" t="s">
        <v>330</v>
      </c>
      <c r="D7" s="91" t="s">
        <v>141</v>
      </c>
      <c r="E7" s="91" t="s">
        <v>41</v>
      </c>
      <c r="F7" s="91" t="s">
        <v>325</v>
      </c>
      <c r="G7" s="91" t="s">
        <v>41</v>
      </c>
      <c r="H7" s="91" t="s">
        <v>223</v>
      </c>
      <c r="I7" s="91"/>
      <c r="J7" s="91"/>
      <c r="K7" s="91"/>
      <c r="L7" s="91" t="s">
        <v>326</v>
      </c>
      <c r="M7" s="91" t="s">
        <v>19</v>
      </c>
      <c r="N7" s="91" t="s">
        <v>327</v>
      </c>
      <c r="O7" s="92" t="s">
        <v>224</v>
      </c>
      <c r="P7" s="94">
        <v>3405790000</v>
      </c>
      <c r="Q7" s="94">
        <v>0</v>
      </c>
      <c r="R7" s="94">
        <v>0</v>
      </c>
      <c r="S7" s="94">
        <v>3405790000</v>
      </c>
      <c r="T7" s="94">
        <v>0</v>
      </c>
      <c r="U7" s="94">
        <v>2463658355</v>
      </c>
      <c r="V7" s="94">
        <v>942131645</v>
      </c>
      <c r="W7" s="94">
        <v>80189152</v>
      </c>
      <c r="X7" s="94">
        <v>80189152</v>
      </c>
      <c r="Y7" s="94">
        <v>80189152</v>
      </c>
      <c r="Z7" s="94">
        <v>80189152</v>
      </c>
    </row>
    <row r="8" spans="1:26" s="95" customFormat="1" ht="33.75" x14ac:dyDescent="0.25">
      <c r="A8" s="91" t="s">
        <v>322</v>
      </c>
      <c r="B8" s="92" t="s">
        <v>323</v>
      </c>
      <c r="C8" s="93" t="s">
        <v>332</v>
      </c>
      <c r="D8" s="91" t="s">
        <v>141</v>
      </c>
      <c r="E8" s="91" t="s">
        <v>41</v>
      </c>
      <c r="F8" s="91" t="s">
        <v>325</v>
      </c>
      <c r="G8" s="91" t="s">
        <v>41</v>
      </c>
      <c r="H8" s="91" t="s">
        <v>228</v>
      </c>
      <c r="I8" s="91"/>
      <c r="J8" s="91"/>
      <c r="K8" s="91"/>
      <c r="L8" s="91" t="s">
        <v>326</v>
      </c>
      <c r="M8" s="91" t="s">
        <v>19</v>
      </c>
      <c r="N8" s="91" t="s">
        <v>327</v>
      </c>
      <c r="O8" s="92" t="s">
        <v>229</v>
      </c>
      <c r="P8" s="94">
        <v>114763000</v>
      </c>
      <c r="Q8" s="94">
        <v>0</v>
      </c>
      <c r="R8" s="94">
        <v>0</v>
      </c>
      <c r="S8" s="94">
        <v>114763000</v>
      </c>
      <c r="T8" s="94">
        <v>0</v>
      </c>
      <c r="U8" s="94">
        <v>96400920</v>
      </c>
      <c r="V8" s="94">
        <v>18362080</v>
      </c>
      <c r="W8" s="94">
        <v>12752870</v>
      </c>
      <c r="X8" s="94">
        <v>12752870</v>
      </c>
      <c r="Y8" s="94">
        <v>12752870</v>
      </c>
      <c r="Z8" s="94">
        <v>12752870</v>
      </c>
    </row>
    <row r="9" spans="1:26" s="95" customFormat="1" ht="22.5" x14ac:dyDescent="0.25">
      <c r="A9" s="91" t="s">
        <v>322</v>
      </c>
      <c r="B9" s="92" t="s">
        <v>323</v>
      </c>
      <c r="C9" s="93" t="s">
        <v>379</v>
      </c>
      <c r="D9" s="91" t="s">
        <v>141</v>
      </c>
      <c r="E9" s="91" t="s">
        <v>41</v>
      </c>
      <c r="F9" s="91" t="s">
        <v>325</v>
      </c>
      <c r="G9" s="91" t="s">
        <v>41</v>
      </c>
      <c r="H9" s="91" t="s">
        <v>345</v>
      </c>
      <c r="I9" s="91"/>
      <c r="J9" s="91"/>
      <c r="K9" s="91"/>
      <c r="L9" s="91" t="s">
        <v>326</v>
      </c>
      <c r="M9" s="91" t="s">
        <v>19</v>
      </c>
      <c r="N9" s="91" t="s">
        <v>327</v>
      </c>
      <c r="O9" s="92" t="s">
        <v>380</v>
      </c>
      <c r="P9" s="94">
        <v>1204165000</v>
      </c>
      <c r="Q9" s="94">
        <v>0</v>
      </c>
      <c r="R9" s="94">
        <v>0</v>
      </c>
      <c r="S9" s="94">
        <v>1204165000</v>
      </c>
      <c r="T9" s="94">
        <v>1204165000</v>
      </c>
      <c r="U9" s="94">
        <v>0</v>
      </c>
      <c r="V9" s="94">
        <v>0</v>
      </c>
      <c r="W9" s="94">
        <v>0</v>
      </c>
      <c r="X9" s="94">
        <v>0</v>
      </c>
      <c r="Y9" s="94">
        <v>0</v>
      </c>
      <c r="Z9" s="94">
        <v>0</v>
      </c>
    </row>
    <row r="10" spans="1:26" s="95" customFormat="1" ht="22.5" x14ac:dyDescent="0.25">
      <c r="A10" s="91" t="s">
        <v>322</v>
      </c>
      <c r="B10" s="92" t="s">
        <v>323</v>
      </c>
      <c r="C10" s="93" t="s">
        <v>333</v>
      </c>
      <c r="D10" s="91" t="s">
        <v>141</v>
      </c>
      <c r="E10" s="91" t="s">
        <v>41</v>
      </c>
      <c r="F10" s="91" t="s">
        <v>325</v>
      </c>
      <c r="G10" s="91" t="s">
        <v>221</v>
      </c>
      <c r="H10" s="91"/>
      <c r="I10" s="91"/>
      <c r="J10" s="91"/>
      <c r="K10" s="91"/>
      <c r="L10" s="91" t="s">
        <v>326</v>
      </c>
      <c r="M10" s="91" t="s">
        <v>19</v>
      </c>
      <c r="N10" s="91" t="s">
        <v>327</v>
      </c>
      <c r="O10" s="92" t="s">
        <v>18</v>
      </c>
      <c r="P10" s="94">
        <v>1621052000</v>
      </c>
      <c r="Q10" s="94">
        <v>0</v>
      </c>
      <c r="R10" s="94">
        <v>0</v>
      </c>
      <c r="S10" s="94">
        <v>1621052000</v>
      </c>
      <c r="T10" s="94">
        <v>0</v>
      </c>
      <c r="U10" s="94">
        <v>1584907705</v>
      </c>
      <c r="V10" s="94">
        <v>36144295</v>
      </c>
      <c r="W10" s="94">
        <v>1533914995</v>
      </c>
      <c r="X10" s="94">
        <v>0</v>
      </c>
      <c r="Y10" s="94">
        <v>0</v>
      </c>
      <c r="Z10" s="94">
        <v>0</v>
      </c>
    </row>
    <row r="11" spans="1:26" s="95" customFormat="1" ht="33.75" x14ac:dyDescent="0.25">
      <c r="A11" s="91" t="s">
        <v>322</v>
      </c>
      <c r="B11" s="92" t="s">
        <v>323</v>
      </c>
      <c r="C11" s="93" t="s">
        <v>337</v>
      </c>
      <c r="D11" s="91" t="s">
        <v>141</v>
      </c>
      <c r="E11" s="91" t="s">
        <v>41</v>
      </c>
      <c r="F11" s="91" t="s">
        <v>325</v>
      </c>
      <c r="G11" s="91" t="s">
        <v>223</v>
      </c>
      <c r="H11" s="91"/>
      <c r="I11" s="91"/>
      <c r="J11" s="91"/>
      <c r="K11" s="91"/>
      <c r="L11" s="91" t="s">
        <v>326</v>
      </c>
      <c r="M11" s="91" t="s">
        <v>19</v>
      </c>
      <c r="N11" s="91" t="s">
        <v>327</v>
      </c>
      <c r="O11" s="92" t="s">
        <v>235</v>
      </c>
      <c r="P11" s="94">
        <v>5578494000</v>
      </c>
      <c r="Q11" s="94">
        <v>0</v>
      </c>
      <c r="R11" s="94">
        <v>0</v>
      </c>
      <c r="S11" s="94">
        <v>5578494000</v>
      </c>
      <c r="T11" s="94">
        <v>0</v>
      </c>
      <c r="U11" s="94">
        <v>4462795200</v>
      </c>
      <c r="V11" s="94">
        <v>1115698800</v>
      </c>
      <c r="W11" s="94">
        <v>398006806</v>
      </c>
      <c r="X11" s="94">
        <v>398006806</v>
      </c>
      <c r="Y11" s="94">
        <v>398006806</v>
      </c>
      <c r="Z11" s="94">
        <v>314364560</v>
      </c>
    </row>
    <row r="12" spans="1:26" s="95" customFormat="1" ht="22.5" x14ac:dyDescent="0.25">
      <c r="A12" s="91" t="s">
        <v>322</v>
      </c>
      <c r="B12" s="92" t="s">
        <v>323</v>
      </c>
      <c r="C12" s="93" t="s">
        <v>338</v>
      </c>
      <c r="D12" s="91" t="s">
        <v>141</v>
      </c>
      <c r="E12" s="91" t="s">
        <v>221</v>
      </c>
      <c r="F12" s="91" t="s">
        <v>325</v>
      </c>
      <c r="G12" s="91" t="s">
        <v>230</v>
      </c>
      <c r="H12" s="91"/>
      <c r="I12" s="91"/>
      <c r="J12" s="91"/>
      <c r="K12" s="91"/>
      <c r="L12" s="91" t="s">
        <v>326</v>
      </c>
      <c r="M12" s="91" t="s">
        <v>19</v>
      </c>
      <c r="N12" s="91" t="s">
        <v>327</v>
      </c>
      <c r="O12" s="92" t="s">
        <v>241</v>
      </c>
      <c r="P12" s="94">
        <v>912648000</v>
      </c>
      <c r="Q12" s="94">
        <v>0</v>
      </c>
      <c r="R12" s="94">
        <v>0</v>
      </c>
      <c r="S12" s="94">
        <v>912648000</v>
      </c>
      <c r="T12" s="94">
        <v>0</v>
      </c>
      <c r="U12" s="94">
        <v>426368846</v>
      </c>
      <c r="V12" s="94">
        <v>486279154</v>
      </c>
      <c r="W12" s="94">
        <v>149868846</v>
      </c>
      <c r="X12" s="94">
        <v>29261519.140000001</v>
      </c>
      <c r="Y12" s="94">
        <v>29261519.140000001</v>
      </c>
      <c r="Z12" s="94">
        <v>29261519.140000001</v>
      </c>
    </row>
    <row r="13" spans="1:26" s="95" customFormat="1" ht="22.5" x14ac:dyDescent="0.25">
      <c r="A13" s="91" t="s">
        <v>322</v>
      </c>
      <c r="B13" s="92" t="s">
        <v>323</v>
      </c>
      <c r="C13" s="93" t="s">
        <v>341</v>
      </c>
      <c r="D13" s="91" t="s">
        <v>141</v>
      </c>
      <c r="E13" s="91" t="s">
        <v>221</v>
      </c>
      <c r="F13" s="91" t="s">
        <v>325</v>
      </c>
      <c r="G13" s="91" t="s">
        <v>219</v>
      </c>
      <c r="H13" s="91"/>
      <c r="I13" s="91"/>
      <c r="J13" s="91"/>
      <c r="K13" s="91"/>
      <c r="L13" s="91" t="s">
        <v>326</v>
      </c>
      <c r="M13" s="91" t="s">
        <v>19</v>
      </c>
      <c r="N13" s="91" t="s">
        <v>327</v>
      </c>
      <c r="O13" s="92" t="s">
        <v>22</v>
      </c>
      <c r="P13" s="94">
        <v>7641226000</v>
      </c>
      <c r="Q13" s="94">
        <v>0</v>
      </c>
      <c r="R13" s="94">
        <v>0</v>
      </c>
      <c r="S13" s="94">
        <v>7641226000</v>
      </c>
      <c r="T13" s="94">
        <v>0</v>
      </c>
      <c r="U13" s="94">
        <v>4955653507.6899996</v>
      </c>
      <c r="V13" s="94">
        <v>2685572492.3099999</v>
      </c>
      <c r="W13" s="94">
        <v>3222245243.6900001</v>
      </c>
      <c r="X13" s="94">
        <v>40613361</v>
      </c>
      <c r="Y13" s="94">
        <v>40613361</v>
      </c>
      <c r="Z13" s="94">
        <v>40613361</v>
      </c>
    </row>
    <row r="14" spans="1:26" s="95" customFormat="1" ht="22.5" x14ac:dyDescent="0.25">
      <c r="A14" s="91" t="s">
        <v>322</v>
      </c>
      <c r="B14" s="92" t="s">
        <v>323</v>
      </c>
      <c r="C14" s="93" t="s">
        <v>207</v>
      </c>
      <c r="D14" s="91" t="s">
        <v>141</v>
      </c>
      <c r="E14" s="91" t="s">
        <v>230</v>
      </c>
      <c r="F14" s="91" t="s">
        <v>221</v>
      </c>
      <c r="G14" s="91" t="s">
        <v>41</v>
      </c>
      <c r="H14" s="91" t="s">
        <v>41</v>
      </c>
      <c r="I14" s="91"/>
      <c r="J14" s="91"/>
      <c r="K14" s="91"/>
      <c r="L14" s="91" t="s">
        <v>326</v>
      </c>
      <c r="M14" s="91" t="s">
        <v>19</v>
      </c>
      <c r="N14" s="91" t="s">
        <v>327</v>
      </c>
      <c r="O14" s="92" t="s">
        <v>120</v>
      </c>
      <c r="P14" s="94">
        <v>2702144000</v>
      </c>
      <c r="Q14" s="94">
        <v>0</v>
      </c>
      <c r="R14" s="94">
        <v>0</v>
      </c>
      <c r="S14" s="94">
        <v>2702144000</v>
      </c>
      <c r="T14" s="94">
        <v>0</v>
      </c>
      <c r="U14" s="94">
        <v>0</v>
      </c>
      <c r="V14" s="94">
        <v>2702144000</v>
      </c>
      <c r="W14" s="94">
        <v>0</v>
      </c>
      <c r="X14" s="94">
        <v>0</v>
      </c>
      <c r="Y14" s="94">
        <v>0</v>
      </c>
      <c r="Z14" s="94">
        <v>0</v>
      </c>
    </row>
    <row r="15" spans="1:26" s="95" customFormat="1" ht="22.5" x14ac:dyDescent="0.25">
      <c r="A15" s="91" t="s">
        <v>322</v>
      </c>
      <c r="B15" s="92" t="s">
        <v>323</v>
      </c>
      <c r="C15" s="93" t="s">
        <v>405</v>
      </c>
      <c r="D15" s="91" t="s">
        <v>141</v>
      </c>
      <c r="E15" s="91" t="s">
        <v>230</v>
      </c>
      <c r="F15" s="91" t="s">
        <v>221</v>
      </c>
      <c r="G15" s="91" t="s">
        <v>41</v>
      </c>
      <c r="H15" s="91" t="s">
        <v>342</v>
      </c>
      <c r="I15" s="91"/>
      <c r="J15" s="91"/>
      <c r="K15" s="91"/>
      <c r="L15" s="91" t="s">
        <v>326</v>
      </c>
      <c r="M15" s="91" t="s">
        <v>348</v>
      </c>
      <c r="N15" s="91" t="s">
        <v>327</v>
      </c>
      <c r="O15" s="92" t="s">
        <v>351</v>
      </c>
      <c r="P15" s="94">
        <v>270000000000</v>
      </c>
      <c r="Q15" s="94">
        <v>0</v>
      </c>
      <c r="R15" s="94">
        <v>0</v>
      </c>
      <c r="S15" s="94">
        <v>270000000000</v>
      </c>
      <c r="T15" s="94">
        <v>0</v>
      </c>
      <c r="U15" s="94">
        <v>0</v>
      </c>
      <c r="V15" s="94">
        <v>270000000000</v>
      </c>
      <c r="W15" s="94">
        <v>0</v>
      </c>
      <c r="X15" s="94">
        <v>0</v>
      </c>
      <c r="Y15" s="94">
        <v>0</v>
      </c>
      <c r="Z15" s="94">
        <v>0</v>
      </c>
    </row>
    <row r="16" spans="1:26" s="95" customFormat="1" ht="22.5" x14ac:dyDescent="0.25">
      <c r="A16" s="91" t="s">
        <v>322</v>
      </c>
      <c r="B16" s="92" t="s">
        <v>323</v>
      </c>
      <c r="C16" s="93" t="s">
        <v>208</v>
      </c>
      <c r="D16" s="91" t="s">
        <v>141</v>
      </c>
      <c r="E16" s="91" t="s">
        <v>230</v>
      </c>
      <c r="F16" s="91" t="s">
        <v>236</v>
      </c>
      <c r="G16" s="91" t="s">
        <v>41</v>
      </c>
      <c r="H16" s="91" t="s">
        <v>41</v>
      </c>
      <c r="I16" s="91"/>
      <c r="J16" s="91"/>
      <c r="K16" s="91"/>
      <c r="L16" s="91" t="s">
        <v>326</v>
      </c>
      <c r="M16" s="91" t="s">
        <v>19</v>
      </c>
      <c r="N16" s="91" t="s">
        <v>327</v>
      </c>
      <c r="O16" s="92" t="s">
        <v>123</v>
      </c>
      <c r="P16" s="94">
        <v>3877315000</v>
      </c>
      <c r="Q16" s="94">
        <v>0</v>
      </c>
      <c r="R16" s="94">
        <v>0</v>
      </c>
      <c r="S16" s="94">
        <v>3877315000</v>
      </c>
      <c r="T16" s="94">
        <v>0</v>
      </c>
      <c r="U16" s="94">
        <v>0</v>
      </c>
      <c r="V16" s="94">
        <v>3877315000</v>
      </c>
      <c r="W16" s="94">
        <v>0</v>
      </c>
      <c r="X16" s="94">
        <v>0</v>
      </c>
      <c r="Y16" s="94">
        <v>0</v>
      </c>
      <c r="Z16" s="94">
        <v>0</v>
      </c>
    </row>
    <row r="17" spans="1:27" s="95" customFormat="1" ht="22.5" x14ac:dyDescent="0.25">
      <c r="A17" s="91" t="s">
        <v>322</v>
      </c>
      <c r="B17" s="92" t="s">
        <v>323</v>
      </c>
      <c r="C17" s="93" t="s">
        <v>352</v>
      </c>
      <c r="D17" s="91" t="s">
        <v>141</v>
      </c>
      <c r="E17" s="91" t="s">
        <v>223</v>
      </c>
      <c r="F17" s="91" t="s">
        <v>41</v>
      </c>
      <c r="G17" s="91" t="s">
        <v>221</v>
      </c>
      <c r="H17" s="91" t="s">
        <v>41</v>
      </c>
      <c r="I17" s="91"/>
      <c r="J17" s="91"/>
      <c r="K17" s="91"/>
      <c r="L17" s="91" t="s">
        <v>326</v>
      </c>
      <c r="M17" s="91" t="s">
        <v>19</v>
      </c>
      <c r="N17" s="91" t="s">
        <v>327</v>
      </c>
      <c r="O17" s="92" t="s">
        <v>25</v>
      </c>
      <c r="P17" s="94">
        <v>57727518000</v>
      </c>
      <c r="Q17" s="94">
        <v>0</v>
      </c>
      <c r="R17" s="94">
        <v>0</v>
      </c>
      <c r="S17" s="94">
        <v>57727518000</v>
      </c>
      <c r="T17" s="94">
        <v>0</v>
      </c>
      <c r="U17" s="94">
        <v>45693908901</v>
      </c>
      <c r="V17" s="94">
        <v>12033609099</v>
      </c>
      <c r="W17" s="94">
        <v>43478550642</v>
      </c>
      <c r="X17" s="94">
        <v>13537662</v>
      </c>
      <c r="Y17" s="94">
        <v>13537662</v>
      </c>
      <c r="Z17" s="94">
        <v>13537662</v>
      </c>
    </row>
    <row r="18" spans="1:27" s="95" customFormat="1" ht="33.75" x14ac:dyDescent="0.25">
      <c r="A18" s="91" t="s">
        <v>322</v>
      </c>
      <c r="B18" s="92" t="s">
        <v>323</v>
      </c>
      <c r="C18" s="93" t="s">
        <v>498</v>
      </c>
      <c r="D18" s="91" t="s">
        <v>15</v>
      </c>
      <c r="E18" s="91" t="s">
        <v>430</v>
      </c>
      <c r="F18" s="91" t="s">
        <v>407</v>
      </c>
      <c r="G18" s="91" t="s">
        <v>41</v>
      </c>
      <c r="H18" s="91"/>
      <c r="I18" s="91"/>
      <c r="J18" s="91"/>
      <c r="K18" s="91"/>
      <c r="L18" s="91" t="s">
        <v>326</v>
      </c>
      <c r="M18" s="91" t="s">
        <v>19</v>
      </c>
      <c r="N18" s="91" t="s">
        <v>327</v>
      </c>
      <c r="O18" s="92" t="s">
        <v>218</v>
      </c>
      <c r="P18" s="94">
        <v>10000000000</v>
      </c>
      <c r="Q18" s="94">
        <v>0</v>
      </c>
      <c r="R18" s="94">
        <v>0</v>
      </c>
      <c r="S18" s="94">
        <v>10000000000</v>
      </c>
      <c r="T18" s="94">
        <v>0</v>
      </c>
      <c r="U18" s="94">
        <v>0</v>
      </c>
      <c r="V18" s="94">
        <v>10000000000</v>
      </c>
      <c r="W18" s="94">
        <v>0</v>
      </c>
      <c r="X18" s="94">
        <v>0</v>
      </c>
      <c r="Y18" s="94">
        <v>0</v>
      </c>
      <c r="Z18" s="94">
        <v>0</v>
      </c>
    </row>
    <row r="19" spans="1:27" s="95" customFormat="1" ht="45" x14ac:dyDescent="0.25">
      <c r="A19" s="91" t="s">
        <v>322</v>
      </c>
      <c r="B19" s="92" t="s">
        <v>323</v>
      </c>
      <c r="C19" s="93" t="s">
        <v>499</v>
      </c>
      <c r="D19" s="91" t="s">
        <v>15</v>
      </c>
      <c r="E19" s="91" t="s">
        <v>430</v>
      </c>
      <c r="F19" s="91" t="s">
        <v>407</v>
      </c>
      <c r="G19" s="91" t="s">
        <v>221</v>
      </c>
      <c r="H19" s="91"/>
      <c r="I19" s="91"/>
      <c r="J19" s="91"/>
      <c r="K19" s="91"/>
      <c r="L19" s="91" t="s">
        <v>326</v>
      </c>
      <c r="M19" s="91" t="s">
        <v>19</v>
      </c>
      <c r="N19" s="91" t="s">
        <v>327</v>
      </c>
      <c r="O19" s="92" t="s">
        <v>386</v>
      </c>
      <c r="P19" s="94">
        <v>19123000000</v>
      </c>
      <c r="Q19" s="94">
        <v>0</v>
      </c>
      <c r="R19" s="94">
        <v>0</v>
      </c>
      <c r="S19" s="94">
        <v>19123000000</v>
      </c>
      <c r="T19" s="94">
        <v>0</v>
      </c>
      <c r="U19" s="94">
        <v>19123000000</v>
      </c>
      <c r="V19" s="94">
        <v>0</v>
      </c>
      <c r="W19" s="94">
        <v>19123000000</v>
      </c>
      <c r="X19" s="94">
        <v>0</v>
      </c>
      <c r="Y19" s="94">
        <v>0</v>
      </c>
      <c r="Z19" s="94">
        <v>0</v>
      </c>
    </row>
    <row r="20" spans="1:27" s="95" customFormat="1" ht="45" x14ac:dyDescent="0.25">
      <c r="A20" s="91" t="s">
        <v>322</v>
      </c>
      <c r="B20" s="92" t="s">
        <v>323</v>
      </c>
      <c r="C20" s="93" t="s">
        <v>499</v>
      </c>
      <c r="D20" s="91" t="s">
        <v>15</v>
      </c>
      <c r="E20" s="91" t="s">
        <v>430</v>
      </c>
      <c r="F20" s="91" t="s">
        <v>407</v>
      </c>
      <c r="G20" s="91" t="s">
        <v>221</v>
      </c>
      <c r="H20" s="91"/>
      <c r="I20" s="91"/>
      <c r="J20" s="91"/>
      <c r="K20" s="91"/>
      <c r="L20" s="91" t="s">
        <v>326</v>
      </c>
      <c r="M20" s="91" t="s">
        <v>348</v>
      </c>
      <c r="N20" s="91" t="s">
        <v>327</v>
      </c>
      <c r="O20" s="92" t="s">
        <v>386</v>
      </c>
      <c r="P20" s="94">
        <v>30000000000</v>
      </c>
      <c r="Q20" s="94">
        <v>0</v>
      </c>
      <c r="R20" s="94">
        <v>0</v>
      </c>
      <c r="S20" s="94">
        <v>30000000000</v>
      </c>
      <c r="T20" s="94">
        <v>0</v>
      </c>
      <c r="U20" s="94">
        <v>25576243000</v>
      </c>
      <c r="V20" s="94">
        <v>4423757000</v>
      </c>
      <c r="W20" s="94">
        <v>25576243000</v>
      </c>
      <c r="X20" s="94">
        <v>0</v>
      </c>
      <c r="Y20" s="94">
        <v>0</v>
      </c>
      <c r="Z20" s="94">
        <v>0</v>
      </c>
    </row>
    <row r="21" spans="1:27" s="95" customFormat="1" ht="45" x14ac:dyDescent="0.25">
      <c r="A21" s="91" t="s">
        <v>322</v>
      </c>
      <c r="B21" s="92" t="s">
        <v>323</v>
      </c>
      <c r="C21" s="93" t="s">
        <v>500</v>
      </c>
      <c r="D21" s="91" t="s">
        <v>15</v>
      </c>
      <c r="E21" s="91" t="s">
        <v>430</v>
      </c>
      <c r="F21" s="91" t="s">
        <v>407</v>
      </c>
      <c r="G21" s="91" t="s">
        <v>230</v>
      </c>
      <c r="H21" s="91"/>
      <c r="I21" s="91"/>
      <c r="J21" s="91"/>
      <c r="K21" s="91"/>
      <c r="L21" s="91" t="s">
        <v>326</v>
      </c>
      <c r="M21" s="91" t="s">
        <v>19</v>
      </c>
      <c r="N21" s="91" t="s">
        <v>327</v>
      </c>
      <c r="O21" s="92" t="s">
        <v>432</v>
      </c>
      <c r="P21" s="94">
        <v>10082000000</v>
      </c>
      <c r="Q21" s="94">
        <v>0</v>
      </c>
      <c r="R21" s="94">
        <v>0</v>
      </c>
      <c r="S21" s="94">
        <v>10082000000</v>
      </c>
      <c r="T21" s="94">
        <v>0</v>
      </c>
      <c r="U21" s="94">
        <v>5668356108</v>
      </c>
      <c r="V21" s="94">
        <v>4413643892</v>
      </c>
      <c r="W21" s="94">
        <v>5156974875</v>
      </c>
      <c r="X21" s="94">
        <v>1063749</v>
      </c>
      <c r="Y21" s="94">
        <v>1063749</v>
      </c>
      <c r="Z21" s="94">
        <v>1063749</v>
      </c>
      <c r="AA21" s="95">
        <v>9042543679.2199993</v>
      </c>
    </row>
    <row r="22" spans="1:27" s="95" customFormat="1" ht="33.75" x14ac:dyDescent="0.25">
      <c r="A22" s="91" t="s">
        <v>322</v>
      </c>
      <c r="B22" s="92" t="s">
        <v>323</v>
      </c>
      <c r="C22" s="93" t="s">
        <v>466</v>
      </c>
      <c r="D22" s="91" t="s">
        <v>15</v>
      </c>
      <c r="E22" s="91" t="s">
        <v>406</v>
      </c>
      <c r="F22" s="91" t="s">
        <v>407</v>
      </c>
      <c r="G22" s="91" t="s">
        <v>41</v>
      </c>
      <c r="H22" s="91"/>
      <c r="I22" s="91"/>
      <c r="J22" s="91"/>
      <c r="K22" s="91"/>
      <c r="L22" s="91" t="s">
        <v>326</v>
      </c>
      <c r="M22" s="91" t="s">
        <v>19</v>
      </c>
      <c r="N22" s="91" t="s">
        <v>327</v>
      </c>
      <c r="O22" s="92" t="s">
        <v>408</v>
      </c>
      <c r="P22" s="94">
        <v>34277503000</v>
      </c>
      <c r="Q22" s="94">
        <v>0</v>
      </c>
      <c r="R22" s="94">
        <v>0</v>
      </c>
      <c r="S22" s="94">
        <v>34277503000</v>
      </c>
      <c r="T22" s="94">
        <v>0</v>
      </c>
      <c r="U22" s="94">
        <v>14608180291</v>
      </c>
      <c r="V22" s="94">
        <v>19669322709</v>
      </c>
      <c r="W22" s="94">
        <v>14608180291</v>
      </c>
      <c r="X22" s="94">
        <v>0</v>
      </c>
      <c r="Y22" s="94">
        <v>0</v>
      </c>
      <c r="Z22" s="94">
        <v>0</v>
      </c>
      <c r="AA22" s="95">
        <v>602659093</v>
      </c>
    </row>
    <row r="23" spans="1:27" s="95" customFormat="1" ht="33.75" x14ac:dyDescent="0.25">
      <c r="A23" s="91" t="s">
        <v>322</v>
      </c>
      <c r="B23" s="92" t="s">
        <v>323</v>
      </c>
      <c r="C23" s="93" t="s">
        <v>466</v>
      </c>
      <c r="D23" s="91" t="s">
        <v>15</v>
      </c>
      <c r="E23" s="91" t="s">
        <v>406</v>
      </c>
      <c r="F23" s="91" t="s">
        <v>407</v>
      </c>
      <c r="G23" s="91" t="s">
        <v>41</v>
      </c>
      <c r="H23" s="91"/>
      <c r="I23" s="91"/>
      <c r="J23" s="91"/>
      <c r="K23" s="91"/>
      <c r="L23" s="91" t="s">
        <v>326</v>
      </c>
      <c r="M23" s="91" t="s">
        <v>348</v>
      </c>
      <c r="N23" s="91" t="s">
        <v>327</v>
      </c>
      <c r="O23" s="92" t="s">
        <v>408</v>
      </c>
      <c r="P23" s="94">
        <v>152722497000</v>
      </c>
      <c r="Q23" s="94">
        <v>0</v>
      </c>
      <c r="R23" s="94">
        <v>0</v>
      </c>
      <c r="S23" s="94">
        <v>152722497000</v>
      </c>
      <c r="T23" s="94">
        <v>0</v>
      </c>
      <c r="U23" s="94">
        <v>56291665543</v>
      </c>
      <c r="V23" s="94">
        <v>96430831457</v>
      </c>
      <c r="W23" s="94">
        <v>56247353976</v>
      </c>
      <c r="X23" s="94">
        <v>0</v>
      </c>
      <c r="Y23" s="94">
        <v>0</v>
      </c>
      <c r="Z23" s="94">
        <v>0</v>
      </c>
      <c r="AA23" s="95">
        <v>58094767</v>
      </c>
    </row>
    <row r="24" spans="1:27" s="95" customFormat="1" ht="33.75" x14ac:dyDescent="0.25">
      <c r="A24" s="91" t="s">
        <v>322</v>
      </c>
      <c r="B24" s="92" t="s">
        <v>323</v>
      </c>
      <c r="C24" s="93" t="s">
        <v>501</v>
      </c>
      <c r="D24" s="91" t="s">
        <v>15</v>
      </c>
      <c r="E24" s="91" t="s">
        <v>436</v>
      </c>
      <c r="F24" s="91" t="s">
        <v>407</v>
      </c>
      <c r="G24" s="91" t="s">
        <v>41</v>
      </c>
      <c r="H24" s="91"/>
      <c r="I24" s="91"/>
      <c r="J24" s="91"/>
      <c r="K24" s="91"/>
      <c r="L24" s="91" t="s">
        <v>326</v>
      </c>
      <c r="M24" s="91" t="s">
        <v>19</v>
      </c>
      <c r="N24" s="91" t="s">
        <v>327</v>
      </c>
      <c r="O24" s="92" t="s">
        <v>290</v>
      </c>
      <c r="P24" s="94">
        <v>14166000000</v>
      </c>
      <c r="Q24" s="94">
        <v>0</v>
      </c>
      <c r="R24" s="94">
        <v>0</v>
      </c>
      <c r="S24" s="94">
        <v>14166000000</v>
      </c>
      <c r="T24" s="94">
        <v>0</v>
      </c>
      <c r="U24" s="94">
        <v>1980000000</v>
      </c>
      <c r="V24" s="94">
        <v>12186000000</v>
      </c>
      <c r="W24" s="94">
        <v>1844356995.53</v>
      </c>
      <c r="X24" s="94">
        <v>0</v>
      </c>
      <c r="Y24" s="94">
        <v>0</v>
      </c>
      <c r="Z24" s="94">
        <v>0</v>
      </c>
      <c r="AA24" s="95">
        <v>792879005</v>
      </c>
    </row>
    <row r="25" spans="1:27" s="95" customFormat="1" ht="22.5" x14ac:dyDescent="0.25">
      <c r="A25" s="91" t="s">
        <v>322</v>
      </c>
      <c r="B25" s="92" t="s">
        <v>323</v>
      </c>
      <c r="C25" s="93" t="s">
        <v>148</v>
      </c>
      <c r="D25" s="91" t="s">
        <v>141</v>
      </c>
      <c r="E25" s="91" t="s">
        <v>41</v>
      </c>
      <c r="F25" s="91" t="s">
        <v>325</v>
      </c>
      <c r="G25" s="91" t="s">
        <v>41</v>
      </c>
      <c r="H25" s="91" t="s">
        <v>41</v>
      </c>
      <c r="I25" s="91" t="s">
        <v>41</v>
      </c>
      <c r="J25" s="91"/>
      <c r="K25" s="91"/>
      <c r="L25" s="91" t="s">
        <v>326</v>
      </c>
      <c r="M25" s="91" t="s">
        <v>19</v>
      </c>
      <c r="N25" s="91" t="s">
        <v>327</v>
      </c>
      <c r="O25" s="92" t="s">
        <v>266</v>
      </c>
      <c r="P25" s="94">
        <v>9530944590</v>
      </c>
      <c r="Q25" s="94">
        <v>0</v>
      </c>
      <c r="R25" s="94">
        <v>0</v>
      </c>
      <c r="S25" s="94">
        <v>9530944590</v>
      </c>
      <c r="T25" s="94">
        <v>0</v>
      </c>
      <c r="U25" s="94">
        <v>7624755672</v>
      </c>
      <c r="V25" s="94">
        <v>1906188918</v>
      </c>
      <c r="W25" s="94">
        <v>860628722</v>
      </c>
      <c r="X25" s="94">
        <v>860628722</v>
      </c>
      <c r="Y25" s="94">
        <v>860628722</v>
      </c>
      <c r="Z25" s="94">
        <v>860628722</v>
      </c>
      <c r="AA25" s="95">
        <v>329109258</v>
      </c>
    </row>
    <row r="26" spans="1:27" s="95" customFormat="1" ht="22.5" x14ac:dyDescent="0.25">
      <c r="A26" s="91" t="s">
        <v>322</v>
      </c>
      <c r="B26" s="92" t="s">
        <v>323</v>
      </c>
      <c r="C26" s="93" t="s">
        <v>149</v>
      </c>
      <c r="D26" s="91" t="s">
        <v>141</v>
      </c>
      <c r="E26" s="91" t="s">
        <v>41</v>
      </c>
      <c r="F26" s="91" t="s">
        <v>325</v>
      </c>
      <c r="G26" s="91" t="s">
        <v>41</v>
      </c>
      <c r="H26" s="91" t="s">
        <v>41</v>
      </c>
      <c r="I26" s="91" t="s">
        <v>221</v>
      </c>
      <c r="J26" s="91"/>
      <c r="K26" s="91"/>
      <c r="L26" s="91" t="s">
        <v>326</v>
      </c>
      <c r="M26" s="91" t="s">
        <v>19</v>
      </c>
      <c r="N26" s="91" t="s">
        <v>327</v>
      </c>
      <c r="O26" s="92" t="s">
        <v>267</v>
      </c>
      <c r="P26" s="94">
        <v>1437612410</v>
      </c>
      <c r="Q26" s="94">
        <v>0</v>
      </c>
      <c r="R26" s="94">
        <v>0</v>
      </c>
      <c r="S26" s="94">
        <v>1437612410</v>
      </c>
      <c r="T26" s="94">
        <v>0</v>
      </c>
      <c r="U26" s="94">
        <v>718806205</v>
      </c>
      <c r="V26" s="94">
        <v>718806205</v>
      </c>
      <c r="W26" s="94">
        <v>16245750</v>
      </c>
      <c r="X26" s="94">
        <v>16245750</v>
      </c>
      <c r="Y26" s="94">
        <v>16245750</v>
      </c>
      <c r="Z26" s="94">
        <v>16245750</v>
      </c>
      <c r="AA26" s="95">
        <v>57853329</v>
      </c>
    </row>
    <row r="27" spans="1:27" s="95" customFormat="1" ht="22.5" x14ac:dyDescent="0.25">
      <c r="A27" s="91" t="s">
        <v>322</v>
      </c>
      <c r="B27" s="92" t="s">
        <v>323</v>
      </c>
      <c r="C27" s="93" t="s">
        <v>150</v>
      </c>
      <c r="D27" s="91" t="s">
        <v>141</v>
      </c>
      <c r="E27" s="91" t="s">
        <v>41</v>
      </c>
      <c r="F27" s="91" t="s">
        <v>325</v>
      </c>
      <c r="G27" s="91" t="s">
        <v>41</v>
      </c>
      <c r="H27" s="91" t="s">
        <v>41</v>
      </c>
      <c r="I27" s="91" t="s">
        <v>219</v>
      </c>
      <c r="J27" s="91"/>
      <c r="K27" s="91"/>
      <c r="L27" s="91" t="s">
        <v>326</v>
      </c>
      <c r="M27" s="91" t="s">
        <v>19</v>
      </c>
      <c r="N27" s="91" t="s">
        <v>327</v>
      </c>
      <c r="O27" s="92" t="s">
        <v>328</v>
      </c>
      <c r="P27" s="94">
        <v>90000000</v>
      </c>
      <c r="Q27" s="94">
        <v>0</v>
      </c>
      <c r="R27" s="94">
        <v>0</v>
      </c>
      <c r="S27" s="94">
        <v>90000000</v>
      </c>
      <c r="T27" s="94">
        <v>0</v>
      </c>
      <c r="U27" s="94">
        <v>72000000</v>
      </c>
      <c r="V27" s="94">
        <v>18000000</v>
      </c>
      <c r="W27" s="94">
        <v>2092611</v>
      </c>
      <c r="X27" s="94">
        <v>2092611</v>
      </c>
      <c r="Y27" s="94">
        <v>2092611</v>
      </c>
      <c r="Z27" s="94">
        <v>2092611</v>
      </c>
      <c r="AA27" s="95">
        <v>453376474</v>
      </c>
    </row>
    <row r="28" spans="1:27" s="95" customFormat="1" ht="22.5" x14ac:dyDescent="0.25">
      <c r="A28" s="91" t="s">
        <v>322</v>
      </c>
      <c r="B28" s="92" t="s">
        <v>323</v>
      </c>
      <c r="C28" s="93" t="s">
        <v>151</v>
      </c>
      <c r="D28" s="91" t="s">
        <v>141</v>
      </c>
      <c r="E28" s="91" t="s">
        <v>41</v>
      </c>
      <c r="F28" s="91" t="s">
        <v>325</v>
      </c>
      <c r="G28" s="91" t="s">
        <v>41</v>
      </c>
      <c r="H28" s="91" t="s">
        <v>219</v>
      </c>
      <c r="I28" s="91" t="s">
        <v>41</v>
      </c>
      <c r="J28" s="91"/>
      <c r="K28" s="91"/>
      <c r="L28" s="91" t="s">
        <v>326</v>
      </c>
      <c r="M28" s="91" t="s">
        <v>19</v>
      </c>
      <c r="N28" s="91" t="s">
        <v>327</v>
      </c>
      <c r="O28" s="92" t="s">
        <v>268</v>
      </c>
      <c r="P28" s="94">
        <v>3140038000</v>
      </c>
      <c r="Q28" s="94">
        <v>0</v>
      </c>
      <c r="R28" s="94">
        <v>0</v>
      </c>
      <c r="S28" s="94">
        <v>3140038000</v>
      </c>
      <c r="T28" s="94">
        <v>0</v>
      </c>
      <c r="U28" s="94">
        <v>1884022800</v>
      </c>
      <c r="V28" s="94">
        <v>1256015200</v>
      </c>
      <c r="W28" s="94">
        <v>71880173</v>
      </c>
      <c r="X28" s="94">
        <v>71880173</v>
      </c>
      <c r="Y28" s="94">
        <v>71880173</v>
      </c>
      <c r="Z28" s="94">
        <v>71880173</v>
      </c>
      <c r="AA28" s="95">
        <v>509505015</v>
      </c>
    </row>
    <row r="29" spans="1:27" s="95" customFormat="1" ht="22.5" x14ac:dyDescent="0.25">
      <c r="A29" s="91" t="s">
        <v>322</v>
      </c>
      <c r="B29" s="92" t="s">
        <v>323</v>
      </c>
      <c r="C29" s="93" t="s">
        <v>152</v>
      </c>
      <c r="D29" s="91" t="s">
        <v>141</v>
      </c>
      <c r="E29" s="91" t="s">
        <v>41</v>
      </c>
      <c r="F29" s="91" t="s">
        <v>325</v>
      </c>
      <c r="G29" s="91" t="s">
        <v>41</v>
      </c>
      <c r="H29" s="91" t="s">
        <v>219</v>
      </c>
      <c r="I29" s="91" t="s">
        <v>221</v>
      </c>
      <c r="J29" s="91"/>
      <c r="K29" s="91"/>
      <c r="L29" s="91" t="s">
        <v>326</v>
      </c>
      <c r="M29" s="91" t="s">
        <v>19</v>
      </c>
      <c r="N29" s="91" t="s">
        <v>327</v>
      </c>
      <c r="O29" s="92" t="s">
        <v>222</v>
      </c>
      <c r="P29" s="94">
        <v>428187000</v>
      </c>
      <c r="Q29" s="94">
        <v>0</v>
      </c>
      <c r="R29" s="94">
        <v>0</v>
      </c>
      <c r="S29" s="94">
        <v>428187000</v>
      </c>
      <c r="T29" s="94">
        <v>0</v>
      </c>
      <c r="U29" s="94">
        <v>342549600</v>
      </c>
      <c r="V29" s="94">
        <v>85637400</v>
      </c>
      <c r="W29" s="94">
        <v>74533701</v>
      </c>
      <c r="X29" s="94">
        <v>74533701</v>
      </c>
      <c r="Y29" s="94">
        <v>74533701</v>
      </c>
      <c r="Z29" s="94">
        <v>74533701</v>
      </c>
      <c r="AA29" s="95">
        <v>985640556</v>
      </c>
    </row>
    <row r="30" spans="1:27" s="95" customFormat="1" ht="22.5" x14ac:dyDescent="0.25">
      <c r="A30" s="91" t="s">
        <v>322</v>
      </c>
      <c r="B30" s="92" t="s">
        <v>323</v>
      </c>
      <c r="C30" s="93" t="s">
        <v>153</v>
      </c>
      <c r="D30" s="91" t="s">
        <v>141</v>
      </c>
      <c r="E30" s="91" t="s">
        <v>41</v>
      </c>
      <c r="F30" s="91" t="s">
        <v>325</v>
      </c>
      <c r="G30" s="91" t="s">
        <v>41</v>
      </c>
      <c r="H30" s="91" t="s">
        <v>223</v>
      </c>
      <c r="I30" s="91" t="s">
        <v>221</v>
      </c>
      <c r="J30" s="91"/>
      <c r="K30" s="91"/>
      <c r="L30" s="91" t="s">
        <v>326</v>
      </c>
      <c r="M30" s="91" t="s">
        <v>19</v>
      </c>
      <c r="N30" s="91" t="s">
        <v>327</v>
      </c>
      <c r="O30" s="92" t="s">
        <v>269</v>
      </c>
      <c r="P30" s="94">
        <v>408734404</v>
      </c>
      <c r="Q30" s="94">
        <v>0</v>
      </c>
      <c r="R30" s="94">
        <v>0</v>
      </c>
      <c r="S30" s="94">
        <v>408734404</v>
      </c>
      <c r="T30" s="94">
        <v>0</v>
      </c>
      <c r="U30" s="94">
        <v>326987523</v>
      </c>
      <c r="V30" s="94">
        <v>81746881</v>
      </c>
      <c r="W30" s="94">
        <v>56753216</v>
      </c>
      <c r="X30" s="94">
        <v>56753216</v>
      </c>
      <c r="Y30" s="94">
        <v>56753216</v>
      </c>
      <c r="Z30" s="94">
        <v>56753216</v>
      </c>
      <c r="AA30" s="95">
        <v>15276991</v>
      </c>
    </row>
    <row r="31" spans="1:27" s="95" customFormat="1" ht="22.5" x14ac:dyDescent="0.25">
      <c r="A31" s="91" t="s">
        <v>322</v>
      </c>
      <c r="B31" s="92" t="s">
        <v>323</v>
      </c>
      <c r="C31" s="93" t="s">
        <v>154</v>
      </c>
      <c r="D31" s="91" t="s">
        <v>141</v>
      </c>
      <c r="E31" s="91" t="s">
        <v>41</v>
      </c>
      <c r="F31" s="91" t="s">
        <v>325</v>
      </c>
      <c r="G31" s="91" t="s">
        <v>41</v>
      </c>
      <c r="H31" s="91" t="s">
        <v>223</v>
      </c>
      <c r="I31" s="91" t="s">
        <v>223</v>
      </c>
      <c r="J31" s="91"/>
      <c r="K31" s="91"/>
      <c r="L31" s="91" t="s">
        <v>326</v>
      </c>
      <c r="M31" s="91" t="s">
        <v>19</v>
      </c>
      <c r="N31" s="91" t="s">
        <v>327</v>
      </c>
      <c r="O31" s="92" t="s">
        <v>226</v>
      </c>
      <c r="P31" s="94">
        <v>60234701</v>
      </c>
      <c r="Q31" s="94">
        <v>0</v>
      </c>
      <c r="R31" s="94">
        <v>0</v>
      </c>
      <c r="S31" s="94">
        <v>60234701</v>
      </c>
      <c r="T31" s="94">
        <v>0</v>
      </c>
      <c r="U31" s="94">
        <v>48187761</v>
      </c>
      <c r="V31" s="94">
        <v>12046940</v>
      </c>
      <c r="W31" s="94">
        <v>1941955</v>
      </c>
      <c r="X31" s="94">
        <v>1941955</v>
      </c>
      <c r="Y31" s="94">
        <v>1941955</v>
      </c>
      <c r="Z31" s="94">
        <v>1941955</v>
      </c>
      <c r="AA31" s="95">
        <v>52089474</v>
      </c>
    </row>
    <row r="32" spans="1:27" s="95" customFormat="1" ht="22.5" x14ac:dyDescent="0.25">
      <c r="A32" s="91" t="s">
        <v>322</v>
      </c>
      <c r="B32" s="92" t="s">
        <v>323</v>
      </c>
      <c r="C32" s="93" t="s">
        <v>155</v>
      </c>
      <c r="D32" s="91" t="s">
        <v>141</v>
      </c>
      <c r="E32" s="91" t="s">
        <v>41</v>
      </c>
      <c r="F32" s="91" t="s">
        <v>325</v>
      </c>
      <c r="G32" s="91" t="s">
        <v>41</v>
      </c>
      <c r="H32" s="91" t="s">
        <v>223</v>
      </c>
      <c r="I32" s="91" t="s">
        <v>233</v>
      </c>
      <c r="J32" s="91"/>
      <c r="K32" s="91"/>
      <c r="L32" s="91" t="s">
        <v>326</v>
      </c>
      <c r="M32" s="91" t="s">
        <v>19</v>
      </c>
      <c r="N32" s="91" t="s">
        <v>327</v>
      </c>
      <c r="O32" s="92" t="s">
        <v>331</v>
      </c>
      <c r="P32" s="94">
        <v>600936892</v>
      </c>
      <c r="Q32" s="94">
        <v>0</v>
      </c>
      <c r="R32" s="94">
        <v>0</v>
      </c>
      <c r="S32" s="94">
        <v>600936892</v>
      </c>
      <c r="T32" s="94">
        <v>0</v>
      </c>
      <c r="U32" s="94">
        <v>480749514</v>
      </c>
      <c r="V32" s="94">
        <v>120187378</v>
      </c>
      <c r="W32" s="94">
        <v>2592712</v>
      </c>
      <c r="X32" s="94">
        <v>2592712</v>
      </c>
      <c r="Y32" s="94">
        <v>2592712</v>
      </c>
      <c r="Z32" s="94">
        <v>2592712</v>
      </c>
      <c r="AA32" s="95">
        <v>58117560</v>
      </c>
    </row>
    <row r="33" spans="1:27" s="95" customFormat="1" ht="22.5" x14ac:dyDescent="0.25">
      <c r="A33" s="91" t="s">
        <v>322</v>
      </c>
      <c r="B33" s="92" t="s">
        <v>323</v>
      </c>
      <c r="C33" s="93" t="s">
        <v>156</v>
      </c>
      <c r="D33" s="91" t="s">
        <v>141</v>
      </c>
      <c r="E33" s="91" t="s">
        <v>41</v>
      </c>
      <c r="F33" s="91" t="s">
        <v>325</v>
      </c>
      <c r="G33" s="91" t="s">
        <v>41</v>
      </c>
      <c r="H33" s="91" t="s">
        <v>223</v>
      </c>
      <c r="I33" s="91" t="s">
        <v>270</v>
      </c>
      <c r="J33" s="91"/>
      <c r="K33" s="91"/>
      <c r="L33" s="91" t="s">
        <v>326</v>
      </c>
      <c r="M33" s="91" t="s">
        <v>19</v>
      </c>
      <c r="N33" s="91" t="s">
        <v>327</v>
      </c>
      <c r="O33" s="92" t="s">
        <v>271</v>
      </c>
      <c r="P33" s="94">
        <v>625975930</v>
      </c>
      <c r="Q33" s="94">
        <v>0</v>
      </c>
      <c r="R33" s="94">
        <v>0</v>
      </c>
      <c r="S33" s="94">
        <v>625975930</v>
      </c>
      <c r="T33" s="94">
        <v>0</v>
      </c>
      <c r="U33" s="94">
        <v>500780744</v>
      </c>
      <c r="V33" s="94">
        <v>125195186</v>
      </c>
      <c r="W33" s="94">
        <v>17949569</v>
      </c>
      <c r="X33" s="94">
        <v>17949569</v>
      </c>
      <c r="Y33" s="94">
        <v>17949569</v>
      </c>
      <c r="Z33" s="94">
        <v>17949569</v>
      </c>
      <c r="AA33" s="95">
        <v>122574120</v>
      </c>
    </row>
    <row r="34" spans="1:27" s="95" customFormat="1" ht="22.5" x14ac:dyDescent="0.25">
      <c r="A34" s="91" t="s">
        <v>322</v>
      </c>
      <c r="B34" s="92" t="s">
        <v>323</v>
      </c>
      <c r="C34" s="93" t="s">
        <v>157</v>
      </c>
      <c r="D34" s="91" t="s">
        <v>141</v>
      </c>
      <c r="E34" s="91" t="s">
        <v>41</v>
      </c>
      <c r="F34" s="91" t="s">
        <v>325</v>
      </c>
      <c r="G34" s="91" t="s">
        <v>41</v>
      </c>
      <c r="H34" s="91" t="s">
        <v>223</v>
      </c>
      <c r="I34" s="91" t="s">
        <v>273</v>
      </c>
      <c r="J34" s="91"/>
      <c r="K34" s="91"/>
      <c r="L34" s="91" t="s">
        <v>326</v>
      </c>
      <c r="M34" s="91" t="s">
        <v>19</v>
      </c>
      <c r="N34" s="91" t="s">
        <v>327</v>
      </c>
      <c r="O34" s="92" t="s">
        <v>272</v>
      </c>
      <c r="P34" s="94">
        <v>1304116520</v>
      </c>
      <c r="Q34" s="94">
        <v>0</v>
      </c>
      <c r="R34" s="94">
        <v>0</v>
      </c>
      <c r="S34" s="94">
        <v>1304116520</v>
      </c>
      <c r="T34" s="94">
        <v>0</v>
      </c>
      <c r="U34" s="94">
        <v>1043293216</v>
      </c>
      <c r="V34" s="94">
        <v>260823304</v>
      </c>
      <c r="W34" s="94">
        <v>951700</v>
      </c>
      <c r="X34" s="94">
        <v>951700</v>
      </c>
      <c r="Y34" s="94">
        <v>951700</v>
      </c>
      <c r="Z34" s="94">
        <v>951700</v>
      </c>
      <c r="AA34" s="95">
        <v>1177252680</v>
      </c>
    </row>
    <row r="35" spans="1:27" s="95" customFormat="1" ht="22.5" x14ac:dyDescent="0.25">
      <c r="A35" s="91" t="s">
        <v>322</v>
      </c>
      <c r="B35" s="92" t="s">
        <v>323</v>
      </c>
      <c r="C35" s="93" t="s">
        <v>375</v>
      </c>
      <c r="D35" s="91" t="s">
        <v>141</v>
      </c>
      <c r="E35" s="91" t="s">
        <v>41</v>
      </c>
      <c r="F35" s="91" t="s">
        <v>325</v>
      </c>
      <c r="G35" s="91" t="s">
        <v>41</v>
      </c>
      <c r="H35" s="91" t="s">
        <v>223</v>
      </c>
      <c r="I35" s="91" t="s">
        <v>376</v>
      </c>
      <c r="J35" s="91"/>
      <c r="K35" s="91"/>
      <c r="L35" s="91" t="s">
        <v>326</v>
      </c>
      <c r="M35" s="91" t="s">
        <v>19</v>
      </c>
      <c r="N35" s="91" t="s">
        <v>327</v>
      </c>
      <c r="O35" s="92" t="s">
        <v>377</v>
      </c>
      <c r="P35" s="94">
        <v>342131956</v>
      </c>
      <c r="Q35" s="94">
        <v>0</v>
      </c>
      <c r="R35" s="94">
        <v>0</v>
      </c>
      <c r="S35" s="94">
        <v>342131956</v>
      </c>
      <c r="T35" s="94">
        <v>0</v>
      </c>
      <c r="U35" s="94">
        <v>0</v>
      </c>
      <c r="V35" s="94">
        <v>342131956</v>
      </c>
      <c r="W35" s="94">
        <v>0</v>
      </c>
      <c r="X35" s="94">
        <v>0</v>
      </c>
      <c r="Y35" s="94">
        <v>0</v>
      </c>
      <c r="Z35" s="94">
        <v>0</v>
      </c>
      <c r="AA35" s="95">
        <v>44855338</v>
      </c>
    </row>
    <row r="36" spans="1:27" s="95" customFormat="1" ht="22.5" x14ac:dyDescent="0.25">
      <c r="A36" s="91" t="s">
        <v>322</v>
      </c>
      <c r="B36" s="92" t="s">
        <v>323</v>
      </c>
      <c r="C36" s="93" t="s">
        <v>158</v>
      </c>
      <c r="D36" s="91" t="s">
        <v>141</v>
      </c>
      <c r="E36" s="91" t="s">
        <v>41</v>
      </c>
      <c r="F36" s="91" t="s">
        <v>325</v>
      </c>
      <c r="G36" s="91" t="s">
        <v>41</v>
      </c>
      <c r="H36" s="91" t="s">
        <v>223</v>
      </c>
      <c r="I36" s="91" t="s">
        <v>225</v>
      </c>
      <c r="J36" s="91"/>
      <c r="K36" s="91"/>
      <c r="L36" s="91" t="s">
        <v>326</v>
      </c>
      <c r="M36" s="91" t="s">
        <v>19</v>
      </c>
      <c r="N36" s="91" t="s">
        <v>327</v>
      </c>
      <c r="O36" s="92" t="s">
        <v>227</v>
      </c>
      <c r="P36" s="94">
        <v>63659597</v>
      </c>
      <c r="Q36" s="94">
        <v>0</v>
      </c>
      <c r="R36" s="94">
        <v>0</v>
      </c>
      <c r="S36" s="94">
        <v>63659597</v>
      </c>
      <c r="T36" s="94">
        <v>0</v>
      </c>
      <c r="U36" s="94">
        <v>63659597</v>
      </c>
      <c r="V36" s="94">
        <v>0</v>
      </c>
      <c r="W36" s="94">
        <v>0</v>
      </c>
      <c r="X36" s="94">
        <v>0</v>
      </c>
      <c r="Y36" s="94">
        <v>0</v>
      </c>
      <c r="Z36" s="94">
        <v>0</v>
      </c>
      <c r="AA36" s="95">
        <v>0</v>
      </c>
    </row>
    <row r="37" spans="1:27" s="95" customFormat="1" ht="22.5" x14ac:dyDescent="0.25">
      <c r="A37" s="91" t="s">
        <v>322</v>
      </c>
      <c r="B37" s="92" t="s">
        <v>323</v>
      </c>
      <c r="C37" s="93" t="s">
        <v>159</v>
      </c>
      <c r="D37" s="91" t="s">
        <v>141</v>
      </c>
      <c r="E37" s="91" t="s">
        <v>41</v>
      </c>
      <c r="F37" s="91" t="s">
        <v>325</v>
      </c>
      <c r="G37" s="91" t="s">
        <v>41</v>
      </c>
      <c r="H37" s="91" t="s">
        <v>228</v>
      </c>
      <c r="I37" s="91" t="s">
        <v>41</v>
      </c>
      <c r="J37" s="91"/>
      <c r="K37" s="91"/>
      <c r="L37" s="91" t="s">
        <v>326</v>
      </c>
      <c r="M37" s="91" t="s">
        <v>19</v>
      </c>
      <c r="N37" s="91" t="s">
        <v>327</v>
      </c>
      <c r="O37" s="92" t="s">
        <v>231</v>
      </c>
      <c r="P37" s="94">
        <v>22952600</v>
      </c>
      <c r="Q37" s="94">
        <v>0</v>
      </c>
      <c r="R37" s="94">
        <v>0</v>
      </c>
      <c r="S37" s="94">
        <v>22952600</v>
      </c>
      <c r="T37" s="94">
        <v>0</v>
      </c>
      <c r="U37" s="94">
        <v>22952600</v>
      </c>
      <c r="V37" s="94">
        <v>0</v>
      </c>
      <c r="W37" s="94">
        <v>3212924</v>
      </c>
      <c r="X37" s="94">
        <v>3212924</v>
      </c>
      <c r="Y37" s="94">
        <v>3212924</v>
      </c>
      <c r="Z37" s="94">
        <v>3212924</v>
      </c>
      <c r="AA37" s="95">
        <v>505201664.39999998</v>
      </c>
    </row>
    <row r="38" spans="1:27" s="95" customFormat="1" ht="22.5" x14ac:dyDescent="0.25">
      <c r="A38" s="91" t="s">
        <v>322</v>
      </c>
      <c r="B38" s="92" t="s">
        <v>323</v>
      </c>
      <c r="C38" s="93" t="s">
        <v>160</v>
      </c>
      <c r="D38" s="91" t="s">
        <v>141</v>
      </c>
      <c r="E38" s="91" t="s">
        <v>41</v>
      </c>
      <c r="F38" s="91" t="s">
        <v>325</v>
      </c>
      <c r="G38" s="91" t="s">
        <v>41</v>
      </c>
      <c r="H38" s="91" t="s">
        <v>228</v>
      </c>
      <c r="I38" s="91" t="s">
        <v>230</v>
      </c>
      <c r="J38" s="91"/>
      <c r="K38" s="91"/>
      <c r="L38" s="91" t="s">
        <v>326</v>
      </c>
      <c r="M38" s="91" t="s">
        <v>19</v>
      </c>
      <c r="N38" s="91" t="s">
        <v>327</v>
      </c>
      <c r="O38" s="92" t="s">
        <v>232</v>
      </c>
      <c r="P38" s="94">
        <v>91810400</v>
      </c>
      <c r="Q38" s="94">
        <v>0</v>
      </c>
      <c r="R38" s="94">
        <v>0</v>
      </c>
      <c r="S38" s="94">
        <v>91810400</v>
      </c>
      <c r="T38" s="94">
        <v>0</v>
      </c>
      <c r="U38" s="94">
        <v>73448320</v>
      </c>
      <c r="V38" s="94">
        <v>18362080</v>
      </c>
      <c r="W38" s="94">
        <v>9539946</v>
      </c>
      <c r="X38" s="94">
        <v>9539946</v>
      </c>
      <c r="Y38" s="94">
        <v>9539946</v>
      </c>
      <c r="Z38" s="94">
        <v>9539946</v>
      </c>
      <c r="AA38" s="95">
        <v>709077574.98000002</v>
      </c>
    </row>
    <row r="39" spans="1:27" s="95" customFormat="1" ht="22.5" x14ac:dyDescent="0.25">
      <c r="A39" s="91" t="s">
        <v>322</v>
      </c>
      <c r="B39" s="92" t="s">
        <v>323</v>
      </c>
      <c r="C39" s="93" t="s">
        <v>161</v>
      </c>
      <c r="D39" s="91" t="s">
        <v>141</v>
      </c>
      <c r="E39" s="91" t="s">
        <v>41</v>
      </c>
      <c r="F39" s="91" t="s">
        <v>325</v>
      </c>
      <c r="G39" s="91" t="s">
        <v>221</v>
      </c>
      <c r="H39" s="91" t="s">
        <v>125</v>
      </c>
      <c r="I39" s="91"/>
      <c r="J39" s="91"/>
      <c r="K39" s="91"/>
      <c r="L39" s="91" t="s">
        <v>326</v>
      </c>
      <c r="M39" s="91" t="s">
        <v>19</v>
      </c>
      <c r="N39" s="91" t="s">
        <v>327</v>
      </c>
      <c r="O39" s="92" t="s">
        <v>26</v>
      </c>
      <c r="P39" s="94">
        <v>1579847892</v>
      </c>
      <c r="Q39" s="94">
        <v>0</v>
      </c>
      <c r="R39" s="94">
        <v>100940437</v>
      </c>
      <c r="S39" s="94">
        <v>1478907455</v>
      </c>
      <c r="T39" s="94">
        <v>0</v>
      </c>
      <c r="U39" s="94">
        <v>1444710491</v>
      </c>
      <c r="V39" s="94">
        <v>34196964</v>
      </c>
      <c r="W39" s="94">
        <v>1393883531</v>
      </c>
      <c r="X39" s="94">
        <v>0</v>
      </c>
      <c r="Y39" s="94">
        <v>0</v>
      </c>
      <c r="Z39" s="94">
        <v>0</v>
      </c>
      <c r="AA39" s="95">
        <v>912768815.04999995</v>
      </c>
    </row>
    <row r="40" spans="1:27" s="95" customFormat="1" ht="22.5" x14ac:dyDescent="0.25">
      <c r="A40" s="91" t="s">
        <v>322</v>
      </c>
      <c r="B40" s="92" t="s">
        <v>323</v>
      </c>
      <c r="C40" s="93" t="s">
        <v>162</v>
      </c>
      <c r="D40" s="91" t="s">
        <v>141</v>
      </c>
      <c r="E40" s="91" t="s">
        <v>41</v>
      </c>
      <c r="F40" s="91" t="s">
        <v>325</v>
      </c>
      <c r="G40" s="91" t="s">
        <v>221</v>
      </c>
      <c r="H40" s="91" t="s">
        <v>233</v>
      </c>
      <c r="I40" s="91"/>
      <c r="J40" s="91"/>
      <c r="K40" s="91"/>
      <c r="L40" s="91" t="s">
        <v>326</v>
      </c>
      <c r="M40" s="91" t="s">
        <v>19</v>
      </c>
      <c r="N40" s="91" t="s">
        <v>327</v>
      </c>
      <c r="O40" s="92" t="s">
        <v>234</v>
      </c>
      <c r="P40" s="94">
        <v>40174108</v>
      </c>
      <c r="Q40" s="94">
        <v>100940437</v>
      </c>
      <c r="R40" s="94">
        <v>0</v>
      </c>
      <c r="S40" s="94">
        <v>141114545</v>
      </c>
      <c r="T40" s="94">
        <v>0</v>
      </c>
      <c r="U40" s="94">
        <v>140197214</v>
      </c>
      <c r="V40" s="94">
        <v>917331</v>
      </c>
      <c r="W40" s="94">
        <v>140031464</v>
      </c>
      <c r="X40" s="94">
        <v>0</v>
      </c>
      <c r="Y40" s="94">
        <v>0</v>
      </c>
      <c r="Z40" s="94">
        <v>0</v>
      </c>
      <c r="AA40" s="95">
        <v>199437062.94999999</v>
      </c>
    </row>
    <row r="41" spans="1:27" s="95" customFormat="1" ht="22.5" x14ac:dyDescent="0.25">
      <c r="A41" s="91" t="s">
        <v>322</v>
      </c>
      <c r="B41" s="92" t="s">
        <v>323</v>
      </c>
      <c r="C41" s="93" t="s">
        <v>284</v>
      </c>
      <c r="D41" s="91" t="s">
        <v>141</v>
      </c>
      <c r="E41" s="91" t="s">
        <v>41</v>
      </c>
      <c r="F41" s="91" t="s">
        <v>325</v>
      </c>
      <c r="G41" s="91" t="s">
        <v>221</v>
      </c>
      <c r="H41" s="91" t="s">
        <v>335</v>
      </c>
      <c r="I41" s="91"/>
      <c r="J41" s="91"/>
      <c r="K41" s="91"/>
      <c r="L41" s="91" t="s">
        <v>326</v>
      </c>
      <c r="M41" s="91" t="s">
        <v>19</v>
      </c>
      <c r="N41" s="91" t="s">
        <v>327</v>
      </c>
      <c r="O41" s="92" t="s">
        <v>336</v>
      </c>
      <c r="P41" s="94">
        <v>1030000</v>
      </c>
      <c r="Q41" s="94">
        <v>0</v>
      </c>
      <c r="R41" s="94">
        <v>0</v>
      </c>
      <c r="S41" s="94">
        <v>1030000</v>
      </c>
      <c r="T41" s="94">
        <v>0</v>
      </c>
      <c r="U41" s="94">
        <v>0</v>
      </c>
      <c r="V41" s="94">
        <v>1030000</v>
      </c>
      <c r="W41" s="94">
        <v>0</v>
      </c>
      <c r="X41" s="94">
        <v>0</v>
      </c>
      <c r="Y41" s="94">
        <v>0</v>
      </c>
      <c r="Z41" s="94">
        <v>0</v>
      </c>
      <c r="AA41" s="95">
        <v>962014032.47000003</v>
      </c>
    </row>
    <row r="42" spans="1:27" s="95" customFormat="1" ht="22.5" x14ac:dyDescent="0.25">
      <c r="A42" s="91" t="s">
        <v>322</v>
      </c>
      <c r="B42" s="92" t="s">
        <v>323</v>
      </c>
      <c r="C42" s="93" t="s">
        <v>163</v>
      </c>
      <c r="D42" s="91" t="s">
        <v>141</v>
      </c>
      <c r="E42" s="91" t="s">
        <v>41</v>
      </c>
      <c r="F42" s="91" t="s">
        <v>325</v>
      </c>
      <c r="G42" s="91" t="s">
        <v>223</v>
      </c>
      <c r="H42" s="91" t="s">
        <v>41</v>
      </c>
      <c r="I42" s="91" t="s">
        <v>41</v>
      </c>
      <c r="J42" s="91"/>
      <c r="K42" s="91"/>
      <c r="L42" s="91" t="s">
        <v>326</v>
      </c>
      <c r="M42" s="91" t="s">
        <v>19</v>
      </c>
      <c r="N42" s="91" t="s">
        <v>327</v>
      </c>
      <c r="O42" s="92" t="s">
        <v>274</v>
      </c>
      <c r="P42" s="94">
        <v>532250335</v>
      </c>
      <c r="Q42" s="94">
        <v>0</v>
      </c>
      <c r="R42" s="94">
        <v>0</v>
      </c>
      <c r="S42" s="94">
        <v>532250335</v>
      </c>
      <c r="T42" s="94">
        <v>0</v>
      </c>
      <c r="U42" s="94">
        <v>425800268</v>
      </c>
      <c r="V42" s="94">
        <v>106450067</v>
      </c>
      <c r="W42" s="94">
        <v>40142700</v>
      </c>
      <c r="X42" s="94">
        <v>40142700</v>
      </c>
      <c r="Y42" s="94">
        <v>40142700</v>
      </c>
      <c r="Z42" s="94">
        <v>40142700</v>
      </c>
      <c r="AA42" s="95">
        <v>581561977.67999995</v>
      </c>
    </row>
    <row r="43" spans="1:27" s="95" customFormat="1" ht="22.5" x14ac:dyDescent="0.25">
      <c r="A43" s="91" t="s">
        <v>322</v>
      </c>
      <c r="B43" s="92" t="s">
        <v>323</v>
      </c>
      <c r="C43" s="93" t="s">
        <v>164</v>
      </c>
      <c r="D43" s="91" t="s">
        <v>141</v>
      </c>
      <c r="E43" s="91" t="s">
        <v>41</v>
      </c>
      <c r="F43" s="91" t="s">
        <v>325</v>
      </c>
      <c r="G43" s="91" t="s">
        <v>223</v>
      </c>
      <c r="H43" s="91" t="s">
        <v>41</v>
      </c>
      <c r="I43" s="91" t="s">
        <v>230</v>
      </c>
      <c r="J43" s="91"/>
      <c r="K43" s="91"/>
      <c r="L43" s="91" t="s">
        <v>326</v>
      </c>
      <c r="M43" s="91" t="s">
        <v>19</v>
      </c>
      <c r="N43" s="91" t="s">
        <v>327</v>
      </c>
      <c r="O43" s="92" t="s">
        <v>275</v>
      </c>
      <c r="P43" s="94">
        <v>699750073</v>
      </c>
      <c r="Q43" s="94">
        <v>0</v>
      </c>
      <c r="R43" s="94">
        <v>0</v>
      </c>
      <c r="S43" s="94">
        <v>699750073</v>
      </c>
      <c r="T43" s="94">
        <v>0</v>
      </c>
      <c r="U43" s="94">
        <v>559800058</v>
      </c>
      <c r="V43" s="94">
        <v>139950015</v>
      </c>
      <c r="W43" s="94">
        <v>53994074</v>
      </c>
      <c r="X43" s="94">
        <v>53994074</v>
      </c>
      <c r="Y43" s="94">
        <v>53994074</v>
      </c>
      <c r="Z43" s="94">
        <v>53994074</v>
      </c>
      <c r="AA43" s="95">
        <v>378888822.19999999</v>
      </c>
    </row>
    <row r="44" spans="1:27" s="95" customFormat="1" ht="22.5" x14ac:dyDescent="0.25">
      <c r="A44" s="91" t="s">
        <v>322</v>
      </c>
      <c r="B44" s="92" t="s">
        <v>323</v>
      </c>
      <c r="C44" s="93" t="s">
        <v>165</v>
      </c>
      <c r="D44" s="91" t="s">
        <v>141</v>
      </c>
      <c r="E44" s="91" t="s">
        <v>41</v>
      </c>
      <c r="F44" s="91" t="s">
        <v>325</v>
      </c>
      <c r="G44" s="91" t="s">
        <v>223</v>
      </c>
      <c r="H44" s="91" t="s">
        <v>41</v>
      </c>
      <c r="I44" s="91" t="s">
        <v>219</v>
      </c>
      <c r="J44" s="91"/>
      <c r="K44" s="91"/>
      <c r="L44" s="91" t="s">
        <v>326</v>
      </c>
      <c r="M44" s="91" t="s">
        <v>19</v>
      </c>
      <c r="N44" s="91" t="s">
        <v>327</v>
      </c>
      <c r="O44" s="92" t="s">
        <v>276</v>
      </c>
      <c r="P44" s="94">
        <v>964564392</v>
      </c>
      <c r="Q44" s="94">
        <v>0</v>
      </c>
      <c r="R44" s="94">
        <v>0</v>
      </c>
      <c r="S44" s="94">
        <v>964564392</v>
      </c>
      <c r="T44" s="94">
        <v>0</v>
      </c>
      <c r="U44" s="94">
        <v>771651514</v>
      </c>
      <c r="V44" s="94">
        <v>192912878</v>
      </c>
      <c r="W44" s="94">
        <v>92730488</v>
      </c>
      <c r="X44" s="94">
        <v>92730488</v>
      </c>
      <c r="Y44" s="94">
        <v>92730488</v>
      </c>
      <c r="Z44" s="94">
        <v>92730488</v>
      </c>
      <c r="AA44" s="95">
        <v>252452629.80000001</v>
      </c>
    </row>
    <row r="45" spans="1:27" s="95" customFormat="1" ht="45" x14ac:dyDescent="0.25">
      <c r="A45" s="91" t="s">
        <v>322</v>
      </c>
      <c r="B45" s="92" t="s">
        <v>323</v>
      </c>
      <c r="C45" s="93" t="s">
        <v>166</v>
      </c>
      <c r="D45" s="91" t="s">
        <v>141</v>
      </c>
      <c r="E45" s="91" t="s">
        <v>41</v>
      </c>
      <c r="F45" s="91" t="s">
        <v>325</v>
      </c>
      <c r="G45" s="91" t="s">
        <v>223</v>
      </c>
      <c r="H45" s="91" t="s">
        <v>41</v>
      </c>
      <c r="I45" s="91" t="s">
        <v>223</v>
      </c>
      <c r="J45" s="91"/>
      <c r="K45" s="91"/>
      <c r="L45" s="91" t="s">
        <v>326</v>
      </c>
      <c r="M45" s="91" t="s">
        <v>19</v>
      </c>
      <c r="N45" s="91" t="s">
        <v>327</v>
      </c>
      <c r="O45" s="92" t="s">
        <v>277</v>
      </c>
      <c r="P45" s="94">
        <v>255041842</v>
      </c>
      <c r="Q45" s="94">
        <v>0</v>
      </c>
      <c r="R45" s="94">
        <v>0</v>
      </c>
      <c r="S45" s="94">
        <v>255041842</v>
      </c>
      <c r="T45" s="94">
        <v>0</v>
      </c>
      <c r="U45" s="94">
        <v>204033474</v>
      </c>
      <c r="V45" s="94">
        <v>51008368</v>
      </c>
      <c r="W45" s="94">
        <v>5062200</v>
      </c>
      <c r="X45" s="94">
        <v>5062200</v>
      </c>
      <c r="Y45" s="94">
        <v>5062200</v>
      </c>
      <c r="Z45" s="94">
        <v>5062200</v>
      </c>
      <c r="AA45" s="95">
        <v>322000</v>
      </c>
    </row>
    <row r="46" spans="1:27" s="95" customFormat="1" ht="22.5" x14ac:dyDescent="0.25">
      <c r="A46" s="91" t="s">
        <v>322</v>
      </c>
      <c r="B46" s="92" t="s">
        <v>323</v>
      </c>
      <c r="C46" s="93" t="s">
        <v>167</v>
      </c>
      <c r="D46" s="91" t="s">
        <v>141</v>
      </c>
      <c r="E46" s="91" t="s">
        <v>41</v>
      </c>
      <c r="F46" s="91" t="s">
        <v>325</v>
      </c>
      <c r="G46" s="91" t="s">
        <v>223</v>
      </c>
      <c r="H46" s="91" t="s">
        <v>221</v>
      </c>
      <c r="I46" s="91" t="s">
        <v>221</v>
      </c>
      <c r="J46" s="91"/>
      <c r="K46" s="91"/>
      <c r="L46" s="91" t="s">
        <v>326</v>
      </c>
      <c r="M46" s="91" t="s">
        <v>19</v>
      </c>
      <c r="N46" s="91" t="s">
        <v>327</v>
      </c>
      <c r="O46" s="92" t="s">
        <v>278</v>
      </c>
      <c r="P46" s="94">
        <v>1136908223</v>
      </c>
      <c r="Q46" s="94">
        <v>0</v>
      </c>
      <c r="R46" s="94">
        <v>0</v>
      </c>
      <c r="S46" s="94">
        <v>1136908223</v>
      </c>
      <c r="T46" s="94">
        <v>0</v>
      </c>
      <c r="U46" s="94">
        <v>909526578</v>
      </c>
      <c r="V46" s="94">
        <v>227381645</v>
      </c>
      <c r="W46" s="94">
        <v>83642246</v>
      </c>
      <c r="X46" s="94">
        <v>83642246</v>
      </c>
      <c r="Y46" s="94">
        <v>83642246</v>
      </c>
      <c r="Z46" s="94">
        <v>0</v>
      </c>
      <c r="AA46" s="95">
        <v>279941278</v>
      </c>
    </row>
    <row r="47" spans="1:27" s="95" customFormat="1" ht="22.5" x14ac:dyDescent="0.25">
      <c r="A47" s="91" t="s">
        <v>322</v>
      </c>
      <c r="B47" s="92" t="s">
        <v>323</v>
      </c>
      <c r="C47" s="93" t="s">
        <v>168</v>
      </c>
      <c r="D47" s="91" t="s">
        <v>141</v>
      </c>
      <c r="E47" s="91" t="s">
        <v>41</v>
      </c>
      <c r="F47" s="91" t="s">
        <v>325</v>
      </c>
      <c r="G47" s="91" t="s">
        <v>223</v>
      </c>
      <c r="H47" s="91" t="s">
        <v>221</v>
      </c>
      <c r="I47" s="91" t="s">
        <v>230</v>
      </c>
      <c r="J47" s="91"/>
      <c r="K47" s="91"/>
      <c r="L47" s="91" t="s">
        <v>326</v>
      </c>
      <c r="M47" s="91" t="s">
        <v>19</v>
      </c>
      <c r="N47" s="91" t="s">
        <v>327</v>
      </c>
      <c r="O47" s="92" t="s">
        <v>238</v>
      </c>
      <c r="P47" s="94">
        <v>1361737965</v>
      </c>
      <c r="Q47" s="94">
        <v>0</v>
      </c>
      <c r="R47" s="94">
        <v>0</v>
      </c>
      <c r="S47" s="94">
        <v>1361737965</v>
      </c>
      <c r="T47" s="94">
        <v>0</v>
      </c>
      <c r="U47" s="94">
        <v>1089390372</v>
      </c>
      <c r="V47" s="94">
        <v>272347593</v>
      </c>
      <c r="W47" s="94">
        <v>72251698</v>
      </c>
      <c r="X47" s="94">
        <v>72251698</v>
      </c>
      <c r="Y47" s="94">
        <v>72251698</v>
      </c>
      <c r="Z47" s="94">
        <v>72251698</v>
      </c>
      <c r="AA47" s="95">
        <v>238055</v>
      </c>
    </row>
    <row r="48" spans="1:27" s="95" customFormat="1" ht="22.5" x14ac:dyDescent="0.25">
      <c r="A48" s="91" t="s">
        <v>322</v>
      </c>
      <c r="B48" s="92" t="s">
        <v>323</v>
      </c>
      <c r="C48" s="93" t="s">
        <v>169</v>
      </c>
      <c r="D48" s="91" t="s">
        <v>141</v>
      </c>
      <c r="E48" s="91" t="s">
        <v>41</v>
      </c>
      <c r="F48" s="91" t="s">
        <v>325</v>
      </c>
      <c r="G48" s="91" t="s">
        <v>223</v>
      </c>
      <c r="H48" s="91" t="s">
        <v>236</v>
      </c>
      <c r="I48" s="91"/>
      <c r="J48" s="91"/>
      <c r="K48" s="91"/>
      <c r="L48" s="91" t="s">
        <v>326</v>
      </c>
      <c r="M48" s="91" t="s">
        <v>19</v>
      </c>
      <c r="N48" s="91" t="s">
        <v>327</v>
      </c>
      <c r="O48" s="92" t="s">
        <v>239</v>
      </c>
      <c r="P48" s="94">
        <v>376944702</v>
      </c>
      <c r="Q48" s="94">
        <v>0</v>
      </c>
      <c r="R48" s="94">
        <v>0</v>
      </c>
      <c r="S48" s="94">
        <v>376944702</v>
      </c>
      <c r="T48" s="94">
        <v>0</v>
      </c>
      <c r="U48" s="94">
        <v>301555762</v>
      </c>
      <c r="V48" s="94">
        <v>75388940</v>
      </c>
      <c r="W48" s="94">
        <v>30108700</v>
      </c>
      <c r="X48" s="94">
        <v>30108700</v>
      </c>
      <c r="Y48" s="94">
        <v>30108700</v>
      </c>
      <c r="Z48" s="94">
        <v>30108700</v>
      </c>
      <c r="AA48" s="95">
        <v>147273430</v>
      </c>
    </row>
    <row r="49" spans="1:27" s="95" customFormat="1" ht="22.5" x14ac:dyDescent="0.25">
      <c r="A49" s="91" t="s">
        <v>322</v>
      </c>
      <c r="B49" s="92" t="s">
        <v>323</v>
      </c>
      <c r="C49" s="93" t="s">
        <v>170</v>
      </c>
      <c r="D49" s="91" t="s">
        <v>141</v>
      </c>
      <c r="E49" s="91" t="s">
        <v>41</v>
      </c>
      <c r="F49" s="91" t="s">
        <v>325</v>
      </c>
      <c r="G49" s="91" t="s">
        <v>223</v>
      </c>
      <c r="H49" s="91" t="s">
        <v>237</v>
      </c>
      <c r="I49" s="91"/>
      <c r="J49" s="91"/>
      <c r="K49" s="91"/>
      <c r="L49" s="91" t="s">
        <v>326</v>
      </c>
      <c r="M49" s="91" t="s">
        <v>19</v>
      </c>
      <c r="N49" s="91" t="s">
        <v>327</v>
      </c>
      <c r="O49" s="92" t="s">
        <v>240</v>
      </c>
      <c r="P49" s="94">
        <v>251296468</v>
      </c>
      <c r="Q49" s="94">
        <v>0</v>
      </c>
      <c r="R49" s="94">
        <v>0</v>
      </c>
      <c r="S49" s="94">
        <v>251296468</v>
      </c>
      <c r="T49" s="94">
        <v>0</v>
      </c>
      <c r="U49" s="94">
        <v>201037174</v>
      </c>
      <c r="V49" s="94">
        <v>50259294</v>
      </c>
      <c r="W49" s="94">
        <v>20074700</v>
      </c>
      <c r="X49" s="94">
        <v>20074700</v>
      </c>
      <c r="Y49" s="94">
        <v>20074700</v>
      </c>
      <c r="Z49" s="94">
        <v>20074700</v>
      </c>
      <c r="AA49" s="95">
        <v>0</v>
      </c>
    </row>
    <row r="50" spans="1:27" s="95" customFormat="1" ht="22.5" x14ac:dyDescent="0.25">
      <c r="A50" s="91" t="s">
        <v>322</v>
      </c>
      <c r="B50" s="92" t="s">
        <v>323</v>
      </c>
      <c r="C50" s="93" t="s">
        <v>171</v>
      </c>
      <c r="D50" s="91" t="s">
        <v>141</v>
      </c>
      <c r="E50" s="91" t="s">
        <v>221</v>
      </c>
      <c r="F50" s="91" t="s">
        <v>325</v>
      </c>
      <c r="G50" s="91" t="s">
        <v>230</v>
      </c>
      <c r="H50" s="91" t="s">
        <v>242</v>
      </c>
      <c r="I50" s="91" t="s">
        <v>221</v>
      </c>
      <c r="J50" s="91"/>
      <c r="K50" s="91"/>
      <c r="L50" s="91" t="s">
        <v>326</v>
      </c>
      <c r="M50" s="91" t="s">
        <v>19</v>
      </c>
      <c r="N50" s="91" t="s">
        <v>327</v>
      </c>
      <c r="O50" s="92" t="s">
        <v>246</v>
      </c>
      <c r="P50" s="94">
        <v>1221008</v>
      </c>
      <c r="Q50" s="94">
        <v>0</v>
      </c>
      <c r="R50" s="94">
        <v>0</v>
      </c>
      <c r="S50" s="94">
        <v>1221008</v>
      </c>
      <c r="T50" s="94">
        <v>0</v>
      </c>
      <c r="U50" s="94">
        <v>500000</v>
      </c>
      <c r="V50" s="94">
        <v>721008</v>
      </c>
      <c r="W50" s="94">
        <v>0</v>
      </c>
      <c r="X50" s="94">
        <v>0</v>
      </c>
      <c r="Y50" s="94">
        <v>0</v>
      </c>
      <c r="Z50" s="94">
        <v>0</v>
      </c>
      <c r="AA50" s="95">
        <v>4939000</v>
      </c>
    </row>
    <row r="51" spans="1:27" s="95" customFormat="1" ht="22.5" x14ac:dyDescent="0.25">
      <c r="A51" s="91" t="s">
        <v>322</v>
      </c>
      <c r="B51" s="92" t="s">
        <v>323</v>
      </c>
      <c r="C51" s="93" t="s">
        <v>172</v>
      </c>
      <c r="D51" s="91" t="s">
        <v>141</v>
      </c>
      <c r="E51" s="91" t="s">
        <v>221</v>
      </c>
      <c r="F51" s="91" t="s">
        <v>325</v>
      </c>
      <c r="G51" s="91" t="s">
        <v>230</v>
      </c>
      <c r="H51" s="91" t="s">
        <v>242</v>
      </c>
      <c r="I51" s="91" t="s">
        <v>230</v>
      </c>
      <c r="J51" s="91"/>
      <c r="K51" s="91"/>
      <c r="L51" s="91" t="s">
        <v>326</v>
      </c>
      <c r="M51" s="91" t="s">
        <v>19</v>
      </c>
      <c r="N51" s="91" t="s">
        <v>327</v>
      </c>
      <c r="O51" s="92" t="s">
        <v>339</v>
      </c>
      <c r="P51" s="94">
        <v>488005838</v>
      </c>
      <c r="Q51" s="94">
        <v>0</v>
      </c>
      <c r="R51" s="94">
        <v>0</v>
      </c>
      <c r="S51" s="94">
        <v>488005838</v>
      </c>
      <c r="T51" s="94">
        <v>0</v>
      </c>
      <c r="U51" s="94">
        <v>276000000</v>
      </c>
      <c r="V51" s="94">
        <v>212005838</v>
      </c>
      <c r="W51" s="94">
        <v>0</v>
      </c>
      <c r="X51" s="94">
        <v>0</v>
      </c>
      <c r="Y51" s="94">
        <v>0</v>
      </c>
      <c r="Z51" s="94">
        <v>0</v>
      </c>
      <c r="AA51" s="95">
        <v>0</v>
      </c>
    </row>
    <row r="52" spans="1:27" s="95" customFormat="1" ht="22.5" x14ac:dyDescent="0.25">
      <c r="A52" s="91" t="s">
        <v>322</v>
      </c>
      <c r="B52" s="92" t="s">
        <v>323</v>
      </c>
      <c r="C52" s="93" t="s">
        <v>173</v>
      </c>
      <c r="D52" s="91" t="s">
        <v>141</v>
      </c>
      <c r="E52" s="91" t="s">
        <v>221</v>
      </c>
      <c r="F52" s="91" t="s">
        <v>325</v>
      </c>
      <c r="G52" s="91" t="s">
        <v>230</v>
      </c>
      <c r="H52" s="91" t="s">
        <v>242</v>
      </c>
      <c r="I52" s="91" t="s">
        <v>243</v>
      </c>
      <c r="J52" s="91"/>
      <c r="K52" s="91"/>
      <c r="L52" s="91" t="s">
        <v>326</v>
      </c>
      <c r="M52" s="91" t="s">
        <v>19</v>
      </c>
      <c r="N52" s="91" t="s">
        <v>327</v>
      </c>
      <c r="O52" s="92" t="s">
        <v>247</v>
      </c>
      <c r="P52" s="94">
        <v>11100073</v>
      </c>
      <c r="Q52" s="94">
        <v>0</v>
      </c>
      <c r="R52" s="94">
        <v>0</v>
      </c>
      <c r="S52" s="94">
        <v>11100073</v>
      </c>
      <c r="T52" s="94">
        <v>0</v>
      </c>
      <c r="U52" s="94">
        <v>100000</v>
      </c>
      <c r="V52" s="94">
        <v>11000073</v>
      </c>
      <c r="W52" s="94">
        <v>100000</v>
      </c>
      <c r="X52" s="94">
        <v>100000</v>
      </c>
      <c r="Y52" s="94">
        <v>100000</v>
      </c>
      <c r="Z52" s="94">
        <v>100000</v>
      </c>
      <c r="AA52" s="95">
        <v>28015484</v>
      </c>
    </row>
    <row r="53" spans="1:27" s="95" customFormat="1" ht="22.5" x14ac:dyDescent="0.25">
      <c r="A53" s="91" t="s">
        <v>322</v>
      </c>
      <c r="B53" s="92" t="s">
        <v>323</v>
      </c>
      <c r="C53" s="93" t="s">
        <v>174</v>
      </c>
      <c r="D53" s="91" t="s">
        <v>141</v>
      </c>
      <c r="E53" s="91" t="s">
        <v>221</v>
      </c>
      <c r="F53" s="91" t="s">
        <v>325</v>
      </c>
      <c r="G53" s="91" t="s">
        <v>230</v>
      </c>
      <c r="H53" s="91" t="s">
        <v>242</v>
      </c>
      <c r="I53" s="91" t="s">
        <v>244</v>
      </c>
      <c r="J53" s="91"/>
      <c r="K53" s="91"/>
      <c r="L53" s="91" t="s">
        <v>326</v>
      </c>
      <c r="M53" s="91" t="s">
        <v>19</v>
      </c>
      <c r="N53" s="91" t="s">
        <v>327</v>
      </c>
      <c r="O53" s="92" t="s">
        <v>248</v>
      </c>
      <c r="P53" s="94">
        <v>401221008</v>
      </c>
      <c r="Q53" s="94">
        <v>0</v>
      </c>
      <c r="R53" s="94">
        <v>0</v>
      </c>
      <c r="S53" s="94">
        <v>401221008</v>
      </c>
      <c r="T53" s="94">
        <v>0</v>
      </c>
      <c r="U53" s="94">
        <v>149768846</v>
      </c>
      <c r="V53" s="94">
        <v>251452162</v>
      </c>
      <c r="W53" s="94">
        <v>149768846</v>
      </c>
      <c r="X53" s="94">
        <v>29161519.140000001</v>
      </c>
      <c r="Y53" s="94">
        <v>29161519.140000001</v>
      </c>
      <c r="Z53" s="94">
        <v>29161519.140000001</v>
      </c>
      <c r="AA53" s="95">
        <v>11725226</v>
      </c>
    </row>
    <row r="54" spans="1:27" s="95" customFormat="1" ht="22.5" x14ac:dyDescent="0.25">
      <c r="A54" s="91" t="s">
        <v>322</v>
      </c>
      <c r="B54" s="92" t="s">
        <v>323</v>
      </c>
      <c r="C54" s="93" t="s">
        <v>175</v>
      </c>
      <c r="D54" s="91" t="s">
        <v>141</v>
      </c>
      <c r="E54" s="91" t="s">
        <v>221</v>
      </c>
      <c r="F54" s="91" t="s">
        <v>325</v>
      </c>
      <c r="G54" s="91" t="s">
        <v>230</v>
      </c>
      <c r="H54" s="91" t="s">
        <v>245</v>
      </c>
      <c r="I54" s="91" t="s">
        <v>41</v>
      </c>
      <c r="J54" s="91"/>
      <c r="K54" s="91"/>
      <c r="L54" s="91" t="s">
        <v>326</v>
      </c>
      <c r="M54" s="91" t="s">
        <v>19</v>
      </c>
      <c r="N54" s="91" t="s">
        <v>327</v>
      </c>
      <c r="O54" s="92" t="s">
        <v>340</v>
      </c>
      <c r="P54" s="94">
        <v>11100073</v>
      </c>
      <c r="Q54" s="94">
        <v>0</v>
      </c>
      <c r="R54" s="94">
        <v>0</v>
      </c>
      <c r="S54" s="94">
        <v>11100073</v>
      </c>
      <c r="T54" s="94">
        <v>0</v>
      </c>
      <c r="U54" s="94">
        <v>0</v>
      </c>
      <c r="V54" s="94">
        <v>11100073</v>
      </c>
      <c r="W54" s="94">
        <v>0</v>
      </c>
      <c r="X54" s="94">
        <v>0</v>
      </c>
      <c r="Y54" s="94">
        <v>0</v>
      </c>
      <c r="Z54" s="94">
        <v>0</v>
      </c>
      <c r="AA54" s="95">
        <v>29960562</v>
      </c>
    </row>
    <row r="55" spans="1:27" s="95" customFormat="1" ht="22.5" x14ac:dyDescent="0.25">
      <c r="A55" s="91" t="s">
        <v>322</v>
      </c>
      <c r="B55" s="92" t="s">
        <v>323</v>
      </c>
      <c r="C55" s="93" t="s">
        <v>176</v>
      </c>
      <c r="D55" s="91" t="s">
        <v>141</v>
      </c>
      <c r="E55" s="91" t="s">
        <v>221</v>
      </c>
      <c r="F55" s="91" t="s">
        <v>325</v>
      </c>
      <c r="G55" s="91" t="s">
        <v>219</v>
      </c>
      <c r="H55" s="91" t="s">
        <v>41</v>
      </c>
      <c r="I55" s="91" t="s">
        <v>144</v>
      </c>
      <c r="J55" s="91"/>
      <c r="K55" s="91"/>
      <c r="L55" s="91" t="s">
        <v>326</v>
      </c>
      <c r="M55" s="91" t="s">
        <v>19</v>
      </c>
      <c r="N55" s="91" t="s">
        <v>327</v>
      </c>
      <c r="O55" s="92" t="s">
        <v>145</v>
      </c>
      <c r="P55" s="94">
        <v>9414072</v>
      </c>
      <c r="Q55" s="94">
        <v>0</v>
      </c>
      <c r="R55" s="94">
        <v>7120555</v>
      </c>
      <c r="S55" s="94">
        <v>2293517</v>
      </c>
      <c r="T55" s="94">
        <v>0</v>
      </c>
      <c r="U55" s="94">
        <v>200000</v>
      </c>
      <c r="V55" s="94">
        <v>2093517</v>
      </c>
      <c r="W55" s="94">
        <v>200000</v>
      </c>
      <c r="X55" s="94">
        <v>200000</v>
      </c>
      <c r="Y55" s="94">
        <v>200000</v>
      </c>
      <c r="Z55" s="94">
        <v>200000</v>
      </c>
    </row>
    <row r="56" spans="1:27" s="95" customFormat="1" ht="22.5" x14ac:dyDescent="0.25">
      <c r="A56" s="91" t="s">
        <v>322</v>
      </c>
      <c r="B56" s="92" t="s">
        <v>323</v>
      </c>
      <c r="C56" s="93" t="s">
        <v>178</v>
      </c>
      <c r="D56" s="91" t="s">
        <v>141</v>
      </c>
      <c r="E56" s="91" t="s">
        <v>221</v>
      </c>
      <c r="F56" s="91" t="s">
        <v>325</v>
      </c>
      <c r="G56" s="91" t="s">
        <v>219</v>
      </c>
      <c r="H56" s="91" t="s">
        <v>221</v>
      </c>
      <c r="I56" s="91" t="s">
        <v>221</v>
      </c>
      <c r="J56" s="91"/>
      <c r="K56" s="91"/>
      <c r="L56" s="91" t="s">
        <v>326</v>
      </c>
      <c r="M56" s="91" t="s">
        <v>19</v>
      </c>
      <c r="N56" s="91" t="s">
        <v>327</v>
      </c>
      <c r="O56" s="92" t="s">
        <v>249</v>
      </c>
      <c r="P56" s="94">
        <v>31696444</v>
      </c>
      <c r="Q56" s="94">
        <v>43500000</v>
      </c>
      <c r="R56" s="94">
        <v>0</v>
      </c>
      <c r="S56" s="94">
        <v>75196444</v>
      </c>
      <c r="T56" s="94">
        <v>0</v>
      </c>
      <c r="U56" s="94">
        <v>73000000</v>
      </c>
      <c r="V56" s="94">
        <v>2196444</v>
      </c>
      <c r="W56" s="94">
        <v>0</v>
      </c>
      <c r="X56" s="94">
        <v>0</v>
      </c>
      <c r="Y56" s="94">
        <v>0</v>
      </c>
      <c r="Z56" s="94">
        <v>0</v>
      </c>
      <c r="AA56" s="95">
        <v>10051040</v>
      </c>
    </row>
    <row r="57" spans="1:27" s="95" customFormat="1" ht="22.5" x14ac:dyDescent="0.25">
      <c r="A57" s="91" t="s">
        <v>322</v>
      </c>
      <c r="B57" s="92" t="s">
        <v>323</v>
      </c>
      <c r="C57" s="93" t="s">
        <v>182</v>
      </c>
      <c r="D57" s="91" t="s">
        <v>141</v>
      </c>
      <c r="E57" s="91" t="s">
        <v>221</v>
      </c>
      <c r="F57" s="91" t="s">
        <v>325</v>
      </c>
      <c r="G57" s="91" t="s">
        <v>219</v>
      </c>
      <c r="H57" s="91" t="s">
        <v>219</v>
      </c>
      <c r="I57" s="91" t="s">
        <v>41</v>
      </c>
      <c r="J57" s="91"/>
      <c r="K57" s="91"/>
      <c r="L57" s="91" t="s">
        <v>326</v>
      </c>
      <c r="M57" s="91" t="s">
        <v>19</v>
      </c>
      <c r="N57" s="91" t="s">
        <v>327</v>
      </c>
      <c r="O57" s="92" t="s">
        <v>127</v>
      </c>
      <c r="P57" s="94">
        <v>39620555</v>
      </c>
      <c r="Q57" s="94">
        <v>0</v>
      </c>
      <c r="R57" s="94">
        <v>9214072</v>
      </c>
      <c r="S57" s="94">
        <v>30406483</v>
      </c>
      <c r="T57" s="94">
        <v>0</v>
      </c>
      <c r="U57" s="94">
        <v>29500000</v>
      </c>
      <c r="V57" s="94">
        <v>906483</v>
      </c>
      <c r="W57" s="94">
        <v>29500000</v>
      </c>
      <c r="X57" s="94">
        <v>1500000</v>
      </c>
      <c r="Y57" s="94">
        <v>1500000</v>
      </c>
      <c r="Z57" s="94">
        <v>1500000</v>
      </c>
      <c r="AA57" s="95">
        <v>41270986</v>
      </c>
    </row>
    <row r="58" spans="1:27" s="95" customFormat="1" ht="22.5" x14ac:dyDescent="0.25">
      <c r="A58" s="91" t="s">
        <v>322</v>
      </c>
      <c r="B58" s="92" t="s">
        <v>323</v>
      </c>
      <c r="C58" s="93" t="s">
        <v>183</v>
      </c>
      <c r="D58" s="91" t="s">
        <v>141</v>
      </c>
      <c r="E58" s="91" t="s">
        <v>221</v>
      </c>
      <c r="F58" s="91" t="s">
        <v>325</v>
      </c>
      <c r="G58" s="91" t="s">
        <v>219</v>
      </c>
      <c r="H58" s="91" t="s">
        <v>219</v>
      </c>
      <c r="I58" s="91" t="s">
        <v>270</v>
      </c>
      <c r="J58" s="91"/>
      <c r="K58" s="91"/>
      <c r="L58" s="91" t="s">
        <v>326</v>
      </c>
      <c r="M58" s="91" t="s">
        <v>19</v>
      </c>
      <c r="N58" s="91" t="s">
        <v>327</v>
      </c>
      <c r="O58" s="92" t="s">
        <v>128</v>
      </c>
      <c r="P58" s="94">
        <v>37165222</v>
      </c>
      <c r="Q58" s="94">
        <v>15000000</v>
      </c>
      <c r="R58" s="94">
        <v>0</v>
      </c>
      <c r="S58" s="94">
        <v>52165222</v>
      </c>
      <c r="T58" s="94">
        <v>0</v>
      </c>
      <c r="U58" s="94">
        <v>300000</v>
      </c>
      <c r="V58" s="94">
        <v>51865222</v>
      </c>
      <c r="W58" s="94">
        <v>300000</v>
      </c>
      <c r="X58" s="94">
        <v>300000</v>
      </c>
      <c r="Y58" s="94">
        <v>300000</v>
      </c>
      <c r="Z58" s="94">
        <v>300000</v>
      </c>
      <c r="AA58" s="95">
        <v>496002015.50999999</v>
      </c>
    </row>
    <row r="59" spans="1:27" s="95" customFormat="1" ht="22.5" x14ac:dyDescent="0.25">
      <c r="A59" s="91" t="s">
        <v>322</v>
      </c>
      <c r="B59" s="92" t="s">
        <v>323</v>
      </c>
      <c r="C59" s="93" t="s">
        <v>184</v>
      </c>
      <c r="D59" s="91" t="s">
        <v>141</v>
      </c>
      <c r="E59" s="91" t="s">
        <v>221</v>
      </c>
      <c r="F59" s="91" t="s">
        <v>325</v>
      </c>
      <c r="G59" s="91" t="s">
        <v>219</v>
      </c>
      <c r="H59" s="91" t="s">
        <v>219</v>
      </c>
      <c r="I59" s="91" t="s">
        <v>342</v>
      </c>
      <c r="J59" s="91"/>
      <c r="K59" s="91"/>
      <c r="L59" s="91" t="s">
        <v>326</v>
      </c>
      <c r="M59" s="91" t="s">
        <v>19</v>
      </c>
      <c r="N59" s="91" t="s">
        <v>327</v>
      </c>
      <c r="O59" s="92" t="s">
        <v>129</v>
      </c>
      <c r="P59" s="94">
        <v>39051389</v>
      </c>
      <c r="Q59" s="94">
        <v>0</v>
      </c>
      <c r="R59" s="94">
        <v>0</v>
      </c>
      <c r="S59" s="94">
        <v>39051389</v>
      </c>
      <c r="T59" s="94">
        <v>0</v>
      </c>
      <c r="U59" s="94">
        <v>14051145.699999999</v>
      </c>
      <c r="V59" s="94">
        <v>25000243.300000001</v>
      </c>
      <c r="W59" s="94">
        <v>14051145.699999999</v>
      </c>
      <c r="X59" s="94">
        <v>200000</v>
      </c>
      <c r="Y59" s="94">
        <v>200000</v>
      </c>
      <c r="Z59" s="94">
        <v>200000</v>
      </c>
      <c r="AA59" s="95">
        <v>26852711.800000001</v>
      </c>
    </row>
    <row r="60" spans="1:27" s="95" customFormat="1" ht="22.5" x14ac:dyDescent="0.25">
      <c r="A60" s="91" t="s">
        <v>322</v>
      </c>
      <c r="B60" s="92" t="s">
        <v>323</v>
      </c>
      <c r="C60" s="93" t="s">
        <v>185</v>
      </c>
      <c r="D60" s="91" t="s">
        <v>141</v>
      </c>
      <c r="E60" s="91" t="s">
        <v>221</v>
      </c>
      <c r="F60" s="91" t="s">
        <v>325</v>
      </c>
      <c r="G60" s="91" t="s">
        <v>219</v>
      </c>
      <c r="H60" s="91" t="s">
        <v>219</v>
      </c>
      <c r="I60" s="91" t="s">
        <v>343</v>
      </c>
      <c r="J60" s="91"/>
      <c r="K60" s="91"/>
      <c r="L60" s="91" t="s">
        <v>326</v>
      </c>
      <c r="M60" s="91" t="s">
        <v>19</v>
      </c>
      <c r="N60" s="91" t="s">
        <v>327</v>
      </c>
      <c r="O60" s="92" t="s">
        <v>130</v>
      </c>
      <c r="P60" s="94">
        <v>33392889</v>
      </c>
      <c r="Q60" s="94">
        <v>0</v>
      </c>
      <c r="R60" s="94">
        <v>0</v>
      </c>
      <c r="S60" s="94">
        <v>33392889</v>
      </c>
      <c r="T60" s="94">
        <v>0</v>
      </c>
      <c r="U60" s="94">
        <v>8994625.5199999996</v>
      </c>
      <c r="V60" s="94">
        <v>24398263.48</v>
      </c>
      <c r="W60" s="94">
        <v>8994625.5199999996</v>
      </c>
      <c r="X60" s="94">
        <v>200000</v>
      </c>
      <c r="Y60" s="94">
        <v>200000</v>
      </c>
      <c r="Z60" s="94">
        <v>200000</v>
      </c>
      <c r="AA60" s="95">
        <v>0</v>
      </c>
    </row>
    <row r="61" spans="1:27" s="95" customFormat="1" ht="22.5" x14ac:dyDescent="0.25">
      <c r="A61" s="91" t="s">
        <v>322</v>
      </c>
      <c r="B61" s="92" t="s">
        <v>323</v>
      </c>
      <c r="C61" s="93" t="s">
        <v>186</v>
      </c>
      <c r="D61" s="91" t="s">
        <v>141</v>
      </c>
      <c r="E61" s="91" t="s">
        <v>221</v>
      </c>
      <c r="F61" s="91" t="s">
        <v>325</v>
      </c>
      <c r="G61" s="91" t="s">
        <v>219</v>
      </c>
      <c r="H61" s="91" t="s">
        <v>219</v>
      </c>
      <c r="I61" s="91" t="s">
        <v>344</v>
      </c>
      <c r="J61" s="91"/>
      <c r="K61" s="91"/>
      <c r="L61" s="91" t="s">
        <v>326</v>
      </c>
      <c r="M61" s="91" t="s">
        <v>19</v>
      </c>
      <c r="N61" s="91" t="s">
        <v>327</v>
      </c>
      <c r="O61" s="92" t="s">
        <v>253</v>
      </c>
      <c r="P61" s="94">
        <v>23772333</v>
      </c>
      <c r="Q61" s="94">
        <v>0</v>
      </c>
      <c r="R61" s="94">
        <v>0</v>
      </c>
      <c r="S61" s="94">
        <v>23772333</v>
      </c>
      <c r="T61" s="94">
        <v>0</v>
      </c>
      <c r="U61" s="94">
        <v>1500000</v>
      </c>
      <c r="V61" s="94">
        <v>22272333</v>
      </c>
      <c r="W61" s="94">
        <v>1500000</v>
      </c>
      <c r="X61" s="94">
        <v>1500000</v>
      </c>
      <c r="Y61" s="94">
        <v>1500000</v>
      </c>
      <c r="Z61" s="94">
        <v>1500000</v>
      </c>
      <c r="AA61" s="95">
        <v>12635612</v>
      </c>
    </row>
    <row r="62" spans="1:27" s="95" customFormat="1" ht="22.5" x14ac:dyDescent="0.25">
      <c r="A62" s="91" t="s">
        <v>322</v>
      </c>
      <c r="B62" s="92" t="s">
        <v>323</v>
      </c>
      <c r="C62" s="93" t="s">
        <v>189</v>
      </c>
      <c r="D62" s="91" t="s">
        <v>141</v>
      </c>
      <c r="E62" s="91" t="s">
        <v>221</v>
      </c>
      <c r="F62" s="91" t="s">
        <v>325</v>
      </c>
      <c r="G62" s="91" t="s">
        <v>219</v>
      </c>
      <c r="H62" s="91" t="s">
        <v>223</v>
      </c>
      <c r="I62" s="91" t="s">
        <v>41</v>
      </c>
      <c r="J62" s="91"/>
      <c r="K62" s="91"/>
      <c r="L62" s="91" t="s">
        <v>326</v>
      </c>
      <c r="M62" s="91" t="s">
        <v>19</v>
      </c>
      <c r="N62" s="91" t="s">
        <v>327</v>
      </c>
      <c r="O62" s="92" t="s">
        <v>132</v>
      </c>
      <c r="P62" s="94">
        <v>504687780</v>
      </c>
      <c r="Q62" s="94">
        <v>83000000</v>
      </c>
      <c r="R62" s="94">
        <v>0</v>
      </c>
      <c r="S62" s="94">
        <v>587687780</v>
      </c>
      <c r="T62" s="94">
        <v>0</v>
      </c>
      <c r="U62" s="94">
        <v>577592688.25999999</v>
      </c>
      <c r="V62" s="94">
        <v>10095091.74</v>
      </c>
      <c r="W62" s="94">
        <v>485288600.25999999</v>
      </c>
      <c r="X62" s="94">
        <v>150000</v>
      </c>
      <c r="Y62" s="94">
        <v>150000</v>
      </c>
      <c r="Z62" s="94">
        <v>150000</v>
      </c>
      <c r="AA62" s="95">
        <v>114739758</v>
      </c>
    </row>
    <row r="63" spans="1:27" s="95" customFormat="1" ht="22.5" x14ac:dyDescent="0.25">
      <c r="A63" s="91" t="s">
        <v>322</v>
      </c>
      <c r="B63" s="92" t="s">
        <v>323</v>
      </c>
      <c r="C63" s="93" t="s">
        <v>190</v>
      </c>
      <c r="D63" s="91" t="s">
        <v>141</v>
      </c>
      <c r="E63" s="91" t="s">
        <v>221</v>
      </c>
      <c r="F63" s="91" t="s">
        <v>325</v>
      </c>
      <c r="G63" s="91" t="s">
        <v>219</v>
      </c>
      <c r="H63" s="91" t="s">
        <v>223</v>
      </c>
      <c r="I63" s="91" t="s">
        <v>221</v>
      </c>
      <c r="J63" s="91"/>
      <c r="K63" s="91"/>
      <c r="L63" s="91" t="s">
        <v>326</v>
      </c>
      <c r="M63" s="91" t="s">
        <v>19</v>
      </c>
      <c r="N63" s="91" t="s">
        <v>327</v>
      </c>
      <c r="O63" s="92" t="s">
        <v>133</v>
      </c>
      <c r="P63" s="94">
        <v>35658500</v>
      </c>
      <c r="Q63" s="94">
        <v>0</v>
      </c>
      <c r="R63" s="94">
        <v>0</v>
      </c>
      <c r="S63" s="94">
        <v>35658500</v>
      </c>
      <c r="T63" s="94">
        <v>0</v>
      </c>
      <c r="U63" s="94">
        <v>22150000</v>
      </c>
      <c r="V63" s="94">
        <v>13508500</v>
      </c>
      <c r="W63" s="94">
        <v>7471356</v>
      </c>
      <c r="X63" s="94">
        <v>150000</v>
      </c>
      <c r="Y63" s="94">
        <v>150000</v>
      </c>
      <c r="Z63" s="94">
        <v>150000</v>
      </c>
      <c r="AA63" s="95">
        <v>54864425</v>
      </c>
    </row>
    <row r="64" spans="1:27" s="95" customFormat="1" ht="22.5" x14ac:dyDescent="0.25">
      <c r="A64" s="91" t="s">
        <v>322</v>
      </c>
      <c r="B64" s="92" t="s">
        <v>323</v>
      </c>
      <c r="C64" s="93" t="s">
        <v>191</v>
      </c>
      <c r="D64" s="91" t="s">
        <v>141</v>
      </c>
      <c r="E64" s="91" t="s">
        <v>221</v>
      </c>
      <c r="F64" s="91" t="s">
        <v>325</v>
      </c>
      <c r="G64" s="91" t="s">
        <v>219</v>
      </c>
      <c r="H64" s="91" t="s">
        <v>223</v>
      </c>
      <c r="I64" s="91" t="s">
        <v>236</v>
      </c>
      <c r="J64" s="91"/>
      <c r="K64" s="91"/>
      <c r="L64" s="91" t="s">
        <v>326</v>
      </c>
      <c r="M64" s="91" t="s">
        <v>19</v>
      </c>
      <c r="N64" s="91" t="s">
        <v>327</v>
      </c>
      <c r="O64" s="92" t="s">
        <v>134</v>
      </c>
      <c r="P64" s="94">
        <v>27734388</v>
      </c>
      <c r="Q64" s="94">
        <v>40500000</v>
      </c>
      <c r="R64" s="94">
        <v>0</v>
      </c>
      <c r="S64" s="94">
        <v>68234388</v>
      </c>
      <c r="T64" s="94">
        <v>0</v>
      </c>
      <c r="U64" s="94">
        <v>60036467</v>
      </c>
      <c r="V64" s="94">
        <v>8197921</v>
      </c>
      <c r="W64" s="94">
        <v>150000</v>
      </c>
      <c r="X64" s="94">
        <v>150000</v>
      </c>
      <c r="Y64" s="94">
        <v>150000</v>
      </c>
      <c r="Z64" s="94">
        <v>150000</v>
      </c>
      <c r="AA64" s="95">
        <v>271710744.16000003</v>
      </c>
    </row>
    <row r="65" spans="1:27" s="95" customFormat="1" ht="22.5" x14ac:dyDescent="0.25">
      <c r="A65" s="91" t="s">
        <v>322</v>
      </c>
      <c r="B65" s="92" t="s">
        <v>323</v>
      </c>
      <c r="C65" s="93" t="s">
        <v>192</v>
      </c>
      <c r="D65" s="91" t="s">
        <v>141</v>
      </c>
      <c r="E65" s="91" t="s">
        <v>221</v>
      </c>
      <c r="F65" s="91" t="s">
        <v>325</v>
      </c>
      <c r="G65" s="91" t="s">
        <v>219</v>
      </c>
      <c r="H65" s="91" t="s">
        <v>223</v>
      </c>
      <c r="I65" s="91" t="s">
        <v>243</v>
      </c>
      <c r="J65" s="91"/>
      <c r="K65" s="91"/>
      <c r="L65" s="91" t="s">
        <v>326</v>
      </c>
      <c r="M65" s="91" t="s">
        <v>19</v>
      </c>
      <c r="N65" s="91" t="s">
        <v>327</v>
      </c>
      <c r="O65" s="92" t="s">
        <v>135</v>
      </c>
      <c r="P65" s="94">
        <v>103013445</v>
      </c>
      <c r="Q65" s="94">
        <v>0</v>
      </c>
      <c r="R65" s="94">
        <v>0</v>
      </c>
      <c r="S65" s="94">
        <v>103013445</v>
      </c>
      <c r="T65" s="94">
        <v>0</v>
      </c>
      <c r="U65" s="94">
        <v>63445752.710000001</v>
      </c>
      <c r="V65" s="94">
        <v>39567692.289999999</v>
      </c>
      <c r="W65" s="94">
        <v>63445752.710000001</v>
      </c>
      <c r="X65" s="94">
        <v>0</v>
      </c>
      <c r="Y65" s="94">
        <v>0</v>
      </c>
      <c r="Z65" s="94">
        <v>0</v>
      </c>
      <c r="AA65" s="95">
        <v>1823180</v>
      </c>
    </row>
    <row r="66" spans="1:27" s="95" customFormat="1" ht="22.5" x14ac:dyDescent="0.25">
      <c r="A66" s="91" t="s">
        <v>322</v>
      </c>
      <c r="B66" s="92" t="s">
        <v>323</v>
      </c>
      <c r="C66" s="93" t="s">
        <v>193</v>
      </c>
      <c r="D66" s="91" t="s">
        <v>141</v>
      </c>
      <c r="E66" s="91" t="s">
        <v>221</v>
      </c>
      <c r="F66" s="91" t="s">
        <v>325</v>
      </c>
      <c r="G66" s="91" t="s">
        <v>219</v>
      </c>
      <c r="H66" s="91" t="s">
        <v>223</v>
      </c>
      <c r="I66" s="91" t="s">
        <v>228</v>
      </c>
      <c r="J66" s="91"/>
      <c r="K66" s="91"/>
      <c r="L66" s="91" t="s">
        <v>326</v>
      </c>
      <c r="M66" s="91" t="s">
        <v>19</v>
      </c>
      <c r="N66" s="91" t="s">
        <v>327</v>
      </c>
      <c r="O66" s="92" t="s">
        <v>136</v>
      </c>
      <c r="P66" s="94">
        <v>55468778</v>
      </c>
      <c r="Q66" s="94">
        <v>0</v>
      </c>
      <c r="R66" s="94">
        <v>0</v>
      </c>
      <c r="S66" s="94">
        <v>55468778</v>
      </c>
      <c r="T66" s="94">
        <v>0</v>
      </c>
      <c r="U66" s="94">
        <v>30691036.879999999</v>
      </c>
      <c r="V66" s="94">
        <v>24777741.120000001</v>
      </c>
      <c r="W66" s="94">
        <v>30691036.879999999</v>
      </c>
      <c r="X66" s="94">
        <v>3500000</v>
      </c>
      <c r="Y66" s="94">
        <v>3500000</v>
      </c>
      <c r="Z66" s="94">
        <v>3500000</v>
      </c>
      <c r="AA66" s="95">
        <v>242985250</v>
      </c>
    </row>
    <row r="67" spans="1:27" s="95" customFormat="1" ht="22.5" x14ac:dyDescent="0.25">
      <c r="A67" s="91" t="s">
        <v>322</v>
      </c>
      <c r="B67" s="92" t="s">
        <v>323</v>
      </c>
      <c r="C67" s="93" t="s">
        <v>194</v>
      </c>
      <c r="D67" s="91" t="s">
        <v>141</v>
      </c>
      <c r="E67" s="91" t="s">
        <v>221</v>
      </c>
      <c r="F67" s="91" t="s">
        <v>325</v>
      </c>
      <c r="G67" s="91" t="s">
        <v>219</v>
      </c>
      <c r="H67" s="91" t="s">
        <v>223</v>
      </c>
      <c r="I67" s="91" t="s">
        <v>345</v>
      </c>
      <c r="J67" s="91"/>
      <c r="K67" s="91"/>
      <c r="L67" s="91" t="s">
        <v>326</v>
      </c>
      <c r="M67" s="91" t="s">
        <v>19</v>
      </c>
      <c r="N67" s="91" t="s">
        <v>327</v>
      </c>
      <c r="O67" s="92" t="s">
        <v>137</v>
      </c>
      <c r="P67" s="94">
        <v>277343889</v>
      </c>
      <c r="Q67" s="94">
        <v>0</v>
      </c>
      <c r="R67" s="94">
        <v>33375124</v>
      </c>
      <c r="S67" s="94">
        <v>243968765</v>
      </c>
      <c r="T67" s="94">
        <v>0</v>
      </c>
      <c r="U67" s="94">
        <v>222968765</v>
      </c>
      <c r="V67" s="94">
        <v>21000000</v>
      </c>
      <c r="W67" s="94">
        <v>38231553</v>
      </c>
      <c r="X67" s="94">
        <v>0</v>
      </c>
      <c r="Y67" s="94">
        <v>0</v>
      </c>
      <c r="Z67" s="94">
        <v>0</v>
      </c>
      <c r="AA67" s="95">
        <v>300000</v>
      </c>
    </row>
    <row r="68" spans="1:27" s="95" customFormat="1" ht="22.5" x14ac:dyDescent="0.25">
      <c r="A68" s="91" t="s">
        <v>322</v>
      </c>
      <c r="B68" s="92" t="s">
        <v>323</v>
      </c>
      <c r="C68" s="93" t="s">
        <v>195</v>
      </c>
      <c r="D68" s="91" t="s">
        <v>141</v>
      </c>
      <c r="E68" s="91" t="s">
        <v>221</v>
      </c>
      <c r="F68" s="91" t="s">
        <v>325</v>
      </c>
      <c r="G68" s="91" t="s">
        <v>219</v>
      </c>
      <c r="H68" s="91" t="s">
        <v>223</v>
      </c>
      <c r="I68" s="91" t="s">
        <v>125</v>
      </c>
      <c r="J68" s="91"/>
      <c r="K68" s="91"/>
      <c r="L68" s="91" t="s">
        <v>326</v>
      </c>
      <c r="M68" s="91" t="s">
        <v>19</v>
      </c>
      <c r="N68" s="91" t="s">
        <v>327</v>
      </c>
      <c r="O68" s="92" t="s">
        <v>254</v>
      </c>
      <c r="P68" s="94">
        <v>19810277</v>
      </c>
      <c r="Q68" s="94">
        <v>0</v>
      </c>
      <c r="R68" s="94">
        <v>9463671</v>
      </c>
      <c r="S68" s="94">
        <v>10346606</v>
      </c>
      <c r="T68" s="94">
        <v>0</v>
      </c>
      <c r="U68" s="94">
        <v>200000</v>
      </c>
      <c r="V68" s="94">
        <v>10146606</v>
      </c>
      <c r="W68" s="94">
        <v>200000</v>
      </c>
      <c r="X68" s="94">
        <v>200000</v>
      </c>
      <c r="Y68" s="94">
        <v>200000</v>
      </c>
      <c r="Z68" s="94">
        <v>200000</v>
      </c>
      <c r="AA68" s="95">
        <v>4727050</v>
      </c>
    </row>
    <row r="69" spans="1:27" s="95" customFormat="1" ht="22.5" x14ac:dyDescent="0.25">
      <c r="A69" s="91" t="s">
        <v>322</v>
      </c>
      <c r="B69" s="92" t="s">
        <v>323</v>
      </c>
      <c r="C69" s="93" t="s">
        <v>196</v>
      </c>
      <c r="D69" s="91" t="s">
        <v>141</v>
      </c>
      <c r="E69" s="91" t="s">
        <v>221</v>
      </c>
      <c r="F69" s="91" t="s">
        <v>325</v>
      </c>
      <c r="G69" s="91" t="s">
        <v>219</v>
      </c>
      <c r="H69" s="91" t="s">
        <v>236</v>
      </c>
      <c r="I69" s="91" t="s">
        <v>221</v>
      </c>
      <c r="J69" s="91"/>
      <c r="K69" s="91"/>
      <c r="L69" s="91" t="s">
        <v>326</v>
      </c>
      <c r="M69" s="91" t="s">
        <v>19</v>
      </c>
      <c r="N69" s="91" t="s">
        <v>327</v>
      </c>
      <c r="O69" s="92" t="s">
        <v>138</v>
      </c>
      <c r="P69" s="94">
        <v>58482223</v>
      </c>
      <c r="Q69" s="94">
        <v>0</v>
      </c>
      <c r="R69" s="94">
        <v>0</v>
      </c>
      <c r="S69" s="94">
        <v>58482223</v>
      </c>
      <c r="T69" s="94">
        <v>0</v>
      </c>
      <c r="U69" s="94">
        <v>42138782</v>
      </c>
      <c r="V69" s="94">
        <v>16343441</v>
      </c>
      <c r="W69" s="94">
        <v>25773445</v>
      </c>
      <c r="X69" s="94">
        <v>100000</v>
      </c>
      <c r="Y69" s="94">
        <v>100000</v>
      </c>
      <c r="Z69" s="94">
        <v>100000</v>
      </c>
    </row>
    <row r="70" spans="1:27" s="95" customFormat="1" ht="22.5" x14ac:dyDescent="0.25">
      <c r="A70" s="91" t="s">
        <v>322</v>
      </c>
      <c r="B70" s="92" t="s">
        <v>323</v>
      </c>
      <c r="C70" s="93" t="s">
        <v>197</v>
      </c>
      <c r="D70" s="91" t="s">
        <v>141</v>
      </c>
      <c r="E70" s="91" t="s">
        <v>221</v>
      </c>
      <c r="F70" s="91" t="s">
        <v>325</v>
      </c>
      <c r="G70" s="91" t="s">
        <v>219</v>
      </c>
      <c r="H70" s="91" t="s">
        <v>236</v>
      </c>
      <c r="I70" s="91" t="s">
        <v>230</v>
      </c>
      <c r="J70" s="91"/>
      <c r="K70" s="91"/>
      <c r="L70" s="91" t="s">
        <v>326</v>
      </c>
      <c r="M70" s="91" t="s">
        <v>19</v>
      </c>
      <c r="N70" s="91" t="s">
        <v>327</v>
      </c>
      <c r="O70" s="92" t="s">
        <v>255</v>
      </c>
      <c r="P70" s="94">
        <v>39620555</v>
      </c>
      <c r="Q70" s="94">
        <v>0</v>
      </c>
      <c r="R70" s="94">
        <v>39620555</v>
      </c>
      <c r="S70" s="94">
        <v>0</v>
      </c>
      <c r="T70" s="94">
        <v>0</v>
      </c>
      <c r="U70" s="94">
        <v>0</v>
      </c>
      <c r="V70" s="94">
        <v>0</v>
      </c>
      <c r="W70" s="94">
        <v>0</v>
      </c>
      <c r="X70" s="94">
        <v>0</v>
      </c>
      <c r="Y70" s="94">
        <v>0</v>
      </c>
      <c r="Z70" s="94">
        <v>0</v>
      </c>
      <c r="AA70" s="95">
        <v>10510000</v>
      </c>
    </row>
    <row r="71" spans="1:27" s="95" customFormat="1" ht="22.5" x14ac:dyDescent="0.25">
      <c r="A71" s="91" t="s">
        <v>322</v>
      </c>
      <c r="B71" s="92" t="s">
        <v>323</v>
      </c>
      <c r="C71" s="93" t="s">
        <v>198</v>
      </c>
      <c r="D71" s="91" t="s">
        <v>141</v>
      </c>
      <c r="E71" s="91" t="s">
        <v>221</v>
      </c>
      <c r="F71" s="91" t="s">
        <v>325</v>
      </c>
      <c r="G71" s="91" t="s">
        <v>219</v>
      </c>
      <c r="H71" s="91" t="s">
        <v>236</v>
      </c>
      <c r="I71" s="91" t="s">
        <v>237</v>
      </c>
      <c r="J71" s="91"/>
      <c r="K71" s="91"/>
      <c r="L71" s="91" t="s">
        <v>326</v>
      </c>
      <c r="M71" s="91" t="s">
        <v>19</v>
      </c>
      <c r="N71" s="91" t="s">
        <v>327</v>
      </c>
      <c r="O71" s="92" t="s">
        <v>256</v>
      </c>
      <c r="P71" s="94">
        <v>39620555</v>
      </c>
      <c r="Q71" s="94">
        <v>0</v>
      </c>
      <c r="R71" s="94">
        <v>0</v>
      </c>
      <c r="S71" s="94">
        <v>39620555</v>
      </c>
      <c r="T71" s="94">
        <v>0</v>
      </c>
      <c r="U71" s="94">
        <v>500000</v>
      </c>
      <c r="V71" s="94">
        <v>39120555</v>
      </c>
      <c r="W71" s="94">
        <v>500000</v>
      </c>
      <c r="X71" s="94">
        <v>500000</v>
      </c>
      <c r="Y71" s="94">
        <v>500000</v>
      </c>
      <c r="Z71" s="94">
        <v>500000</v>
      </c>
      <c r="AA71" s="95">
        <v>794250</v>
      </c>
    </row>
    <row r="72" spans="1:27" s="95" customFormat="1" ht="22.5" x14ac:dyDescent="0.25">
      <c r="A72" s="91" t="s">
        <v>322</v>
      </c>
      <c r="B72" s="92" t="s">
        <v>323</v>
      </c>
      <c r="C72" s="93" t="s">
        <v>199</v>
      </c>
      <c r="D72" s="91" t="s">
        <v>141</v>
      </c>
      <c r="E72" s="91" t="s">
        <v>221</v>
      </c>
      <c r="F72" s="91" t="s">
        <v>325</v>
      </c>
      <c r="G72" s="91" t="s">
        <v>219</v>
      </c>
      <c r="H72" s="91" t="s">
        <v>237</v>
      </c>
      <c r="I72" s="91" t="s">
        <v>223</v>
      </c>
      <c r="J72" s="91"/>
      <c r="K72" s="91"/>
      <c r="L72" s="91" t="s">
        <v>326</v>
      </c>
      <c r="M72" s="91" t="s">
        <v>19</v>
      </c>
      <c r="N72" s="91" t="s">
        <v>327</v>
      </c>
      <c r="O72" s="92" t="s">
        <v>257</v>
      </c>
      <c r="P72" s="94">
        <v>17635900</v>
      </c>
      <c r="Q72" s="94">
        <v>0</v>
      </c>
      <c r="R72" s="94">
        <v>0</v>
      </c>
      <c r="S72" s="94">
        <v>17635900</v>
      </c>
      <c r="T72" s="94">
        <v>0</v>
      </c>
      <c r="U72" s="94">
        <v>0</v>
      </c>
      <c r="V72" s="94">
        <v>17635900</v>
      </c>
      <c r="W72" s="94">
        <v>0</v>
      </c>
      <c r="X72" s="94">
        <v>0</v>
      </c>
      <c r="Y72" s="94">
        <v>0</v>
      </c>
      <c r="Z72" s="94">
        <v>0</v>
      </c>
      <c r="AA72" s="95">
        <v>22637655</v>
      </c>
    </row>
    <row r="73" spans="1:27" s="95" customFormat="1" ht="22.5" x14ac:dyDescent="0.25">
      <c r="A73" s="91" t="s">
        <v>322</v>
      </c>
      <c r="B73" s="92" t="s">
        <v>323</v>
      </c>
      <c r="C73" s="93" t="s">
        <v>200</v>
      </c>
      <c r="D73" s="91" t="s">
        <v>141</v>
      </c>
      <c r="E73" s="91" t="s">
        <v>221</v>
      </c>
      <c r="F73" s="91" t="s">
        <v>325</v>
      </c>
      <c r="G73" s="91" t="s">
        <v>219</v>
      </c>
      <c r="H73" s="91" t="s">
        <v>237</v>
      </c>
      <c r="I73" s="91" t="s">
        <v>236</v>
      </c>
      <c r="J73" s="91"/>
      <c r="K73" s="91"/>
      <c r="L73" s="91" t="s">
        <v>326</v>
      </c>
      <c r="M73" s="91" t="s">
        <v>19</v>
      </c>
      <c r="N73" s="91" t="s">
        <v>327</v>
      </c>
      <c r="O73" s="92" t="s">
        <v>139</v>
      </c>
      <c r="P73" s="94">
        <v>13802744</v>
      </c>
      <c r="Q73" s="94">
        <v>0</v>
      </c>
      <c r="R73" s="94">
        <v>0</v>
      </c>
      <c r="S73" s="94">
        <v>13802744</v>
      </c>
      <c r="T73" s="94">
        <v>0</v>
      </c>
      <c r="U73" s="94">
        <v>11757266</v>
      </c>
      <c r="V73" s="94">
        <v>2045478</v>
      </c>
      <c r="W73" s="94">
        <v>5878633</v>
      </c>
      <c r="X73" s="94">
        <v>0</v>
      </c>
      <c r="Y73" s="94">
        <v>0</v>
      </c>
      <c r="Z73" s="94">
        <v>0</v>
      </c>
      <c r="AA73" s="95">
        <v>418958830</v>
      </c>
    </row>
    <row r="74" spans="1:27" s="95" customFormat="1" ht="22.5" x14ac:dyDescent="0.25">
      <c r="A74" s="91" t="s">
        <v>322</v>
      </c>
      <c r="B74" s="92" t="s">
        <v>323</v>
      </c>
      <c r="C74" s="93" t="s">
        <v>201</v>
      </c>
      <c r="D74" s="91" t="s">
        <v>141</v>
      </c>
      <c r="E74" s="91" t="s">
        <v>221</v>
      </c>
      <c r="F74" s="91" t="s">
        <v>325</v>
      </c>
      <c r="G74" s="91" t="s">
        <v>219</v>
      </c>
      <c r="H74" s="91" t="s">
        <v>243</v>
      </c>
      <c r="I74" s="91" t="s">
        <v>41</v>
      </c>
      <c r="J74" s="91"/>
      <c r="K74" s="91"/>
      <c r="L74" s="91" t="s">
        <v>326</v>
      </c>
      <c r="M74" s="91" t="s">
        <v>19</v>
      </c>
      <c r="N74" s="91" t="s">
        <v>327</v>
      </c>
      <c r="O74" s="92" t="s">
        <v>258</v>
      </c>
      <c r="P74" s="94">
        <v>39620555</v>
      </c>
      <c r="Q74" s="94">
        <v>0</v>
      </c>
      <c r="R74" s="94">
        <v>0</v>
      </c>
      <c r="S74" s="94">
        <v>39620555</v>
      </c>
      <c r="T74" s="94">
        <v>0</v>
      </c>
      <c r="U74" s="94">
        <v>39620555</v>
      </c>
      <c r="V74" s="94">
        <v>0</v>
      </c>
      <c r="W74" s="94">
        <v>39620555</v>
      </c>
      <c r="X74" s="94">
        <v>740137</v>
      </c>
      <c r="Y74" s="94">
        <v>740137</v>
      </c>
      <c r="Z74" s="94">
        <v>740137</v>
      </c>
      <c r="AA74" s="95">
        <v>19448171</v>
      </c>
    </row>
    <row r="75" spans="1:27" s="95" customFormat="1" ht="22.5" x14ac:dyDescent="0.25">
      <c r="A75" s="91" t="s">
        <v>322</v>
      </c>
      <c r="B75" s="92" t="s">
        <v>323</v>
      </c>
      <c r="C75" s="93" t="s">
        <v>202</v>
      </c>
      <c r="D75" s="91" t="s">
        <v>141</v>
      </c>
      <c r="E75" s="91" t="s">
        <v>221</v>
      </c>
      <c r="F75" s="91" t="s">
        <v>325</v>
      </c>
      <c r="G75" s="91" t="s">
        <v>219</v>
      </c>
      <c r="H75" s="91" t="s">
        <v>243</v>
      </c>
      <c r="I75" s="91" t="s">
        <v>221</v>
      </c>
      <c r="J75" s="91"/>
      <c r="K75" s="91"/>
      <c r="L75" s="91" t="s">
        <v>326</v>
      </c>
      <c r="M75" s="91" t="s">
        <v>19</v>
      </c>
      <c r="N75" s="91" t="s">
        <v>327</v>
      </c>
      <c r="O75" s="92" t="s">
        <v>259</v>
      </c>
      <c r="P75" s="94">
        <v>356585001</v>
      </c>
      <c r="Q75" s="94">
        <v>0</v>
      </c>
      <c r="R75" s="94">
        <v>0</v>
      </c>
      <c r="S75" s="94">
        <v>356585001</v>
      </c>
      <c r="T75" s="94">
        <v>0</v>
      </c>
      <c r="U75" s="94">
        <v>356585001</v>
      </c>
      <c r="V75" s="94">
        <v>0</v>
      </c>
      <c r="W75" s="94">
        <v>356585001</v>
      </c>
      <c r="X75" s="94">
        <v>24839490</v>
      </c>
      <c r="Y75" s="94">
        <v>24839490</v>
      </c>
      <c r="Z75" s="94">
        <v>24839490</v>
      </c>
      <c r="AA75" s="95">
        <v>47248728</v>
      </c>
    </row>
    <row r="76" spans="1:27" s="95" customFormat="1" ht="22.5" x14ac:dyDescent="0.25">
      <c r="A76" s="91" t="s">
        <v>322</v>
      </c>
      <c r="B76" s="92" t="s">
        <v>323</v>
      </c>
      <c r="C76" s="93" t="s">
        <v>203</v>
      </c>
      <c r="D76" s="91" t="s">
        <v>141</v>
      </c>
      <c r="E76" s="91" t="s">
        <v>221</v>
      </c>
      <c r="F76" s="91" t="s">
        <v>325</v>
      </c>
      <c r="G76" s="91" t="s">
        <v>219</v>
      </c>
      <c r="H76" s="91" t="s">
        <v>243</v>
      </c>
      <c r="I76" s="91" t="s">
        <v>223</v>
      </c>
      <c r="J76" s="91"/>
      <c r="K76" s="91"/>
      <c r="L76" s="91" t="s">
        <v>326</v>
      </c>
      <c r="M76" s="91" t="s">
        <v>19</v>
      </c>
      <c r="N76" s="91" t="s">
        <v>327</v>
      </c>
      <c r="O76" s="92" t="s">
        <v>260</v>
      </c>
      <c r="P76" s="94">
        <v>35658500</v>
      </c>
      <c r="Q76" s="94">
        <v>0</v>
      </c>
      <c r="R76" s="94">
        <v>0</v>
      </c>
      <c r="S76" s="94">
        <v>35658500</v>
      </c>
      <c r="T76" s="94">
        <v>0</v>
      </c>
      <c r="U76" s="94">
        <v>35658500</v>
      </c>
      <c r="V76" s="94">
        <v>0</v>
      </c>
      <c r="W76" s="94">
        <v>35658500</v>
      </c>
      <c r="X76" s="94">
        <v>1711719</v>
      </c>
      <c r="Y76" s="94">
        <v>1711719</v>
      </c>
      <c r="Z76" s="94">
        <v>1711719</v>
      </c>
      <c r="AA76" s="95">
        <v>0</v>
      </c>
    </row>
    <row r="77" spans="1:27" s="95" customFormat="1" ht="22.5" x14ac:dyDescent="0.25">
      <c r="A77" s="91" t="s">
        <v>322</v>
      </c>
      <c r="B77" s="92" t="s">
        <v>323</v>
      </c>
      <c r="C77" s="93" t="s">
        <v>204</v>
      </c>
      <c r="D77" s="91" t="s">
        <v>141</v>
      </c>
      <c r="E77" s="91" t="s">
        <v>221</v>
      </c>
      <c r="F77" s="91" t="s">
        <v>325</v>
      </c>
      <c r="G77" s="91" t="s">
        <v>219</v>
      </c>
      <c r="H77" s="91" t="s">
        <v>243</v>
      </c>
      <c r="I77" s="91" t="s">
        <v>236</v>
      </c>
      <c r="J77" s="91"/>
      <c r="K77" s="91"/>
      <c r="L77" s="91" t="s">
        <v>326</v>
      </c>
      <c r="M77" s="91" t="s">
        <v>19</v>
      </c>
      <c r="N77" s="91" t="s">
        <v>327</v>
      </c>
      <c r="O77" s="92" t="s">
        <v>261</v>
      </c>
      <c r="P77" s="94">
        <v>31696444</v>
      </c>
      <c r="Q77" s="94">
        <v>0</v>
      </c>
      <c r="R77" s="94">
        <v>0</v>
      </c>
      <c r="S77" s="94">
        <v>31696444</v>
      </c>
      <c r="T77" s="94">
        <v>0</v>
      </c>
      <c r="U77" s="94">
        <v>31696444</v>
      </c>
      <c r="V77" s="94">
        <v>0</v>
      </c>
      <c r="W77" s="94">
        <v>31696444</v>
      </c>
      <c r="X77" s="94">
        <v>3572015</v>
      </c>
      <c r="Y77" s="94">
        <v>3572015</v>
      </c>
      <c r="Z77" s="94">
        <v>3572015</v>
      </c>
      <c r="AA77" s="95">
        <v>2567221</v>
      </c>
    </row>
    <row r="78" spans="1:27" s="95" customFormat="1" ht="22.5" x14ac:dyDescent="0.25">
      <c r="A78" s="91" t="s">
        <v>322</v>
      </c>
      <c r="B78" s="92" t="s">
        <v>323</v>
      </c>
      <c r="C78" s="93" t="s">
        <v>205</v>
      </c>
      <c r="D78" s="91" t="s">
        <v>141</v>
      </c>
      <c r="E78" s="91" t="s">
        <v>221</v>
      </c>
      <c r="F78" s="91" t="s">
        <v>325</v>
      </c>
      <c r="G78" s="91" t="s">
        <v>219</v>
      </c>
      <c r="H78" s="91" t="s">
        <v>228</v>
      </c>
      <c r="I78" s="91" t="s">
        <v>223</v>
      </c>
      <c r="J78" s="91"/>
      <c r="K78" s="91"/>
      <c r="L78" s="91" t="s">
        <v>326</v>
      </c>
      <c r="M78" s="91" t="s">
        <v>19</v>
      </c>
      <c r="N78" s="91" t="s">
        <v>327</v>
      </c>
      <c r="O78" s="92" t="s">
        <v>262</v>
      </c>
      <c r="P78" s="94">
        <v>316964445</v>
      </c>
      <c r="Q78" s="94">
        <v>0</v>
      </c>
      <c r="R78" s="94">
        <v>0</v>
      </c>
      <c r="S78" s="94">
        <v>316964445</v>
      </c>
      <c r="T78" s="94">
        <v>0</v>
      </c>
      <c r="U78" s="94">
        <v>0</v>
      </c>
      <c r="V78" s="94">
        <v>316964445</v>
      </c>
      <c r="W78" s="94">
        <v>0</v>
      </c>
      <c r="X78" s="94">
        <v>0</v>
      </c>
      <c r="Y78" s="94">
        <v>0</v>
      </c>
      <c r="Z78" s="94">
        <v>0</v>
      </c>
      <c r="AA78" s="95">
        <v>1632816</v>
      </c>
    </row>
    <row r="79" spans="1:27" s="95" customFormat="1" ht="22.5" x14ac:dyDescent="0.25">
      <c r="A79" s="91" t="s">
        <v>322</v>
      </c>
      <c r="B79" s="92" t="s">
        <v>323</v>
      </c>
      <c r="C79" s="93" t="s">
        <v>206</v>
      </c>
      <c r="D79" s="91" t="s">
        <v>141</v>
      </c>
      <c r="E79" s="91" t="s">
        <v>221</v>
      </c>
      <c r="F79" s="91" t="s">
        <v>325</v>
      </c>
      <c r="G79" s="91" t="s">
        <v>219</v>
      </c>
      <c r="H79" s="91" t="s">
        <v>228</v>
      </c>
      <c r="I79" s="91" t="s">
        <v>346</v>
      </c>
      <c r="J79" s="91"/>
      <c r="K79" s="91"/>
      <c r="L79" s="91" t="s">
        <v>326</v>
      </c>
      <c r="M79" s="91" t="s">
        <v>19</v>
      </c>
      <c r="N79" s="91" t="s">
        <v>327</v>
      </c>
      <c r="O79" s="92" t="s">
        <v>146</v>
      </c>
      <c r="P79" s="94">
        <v>792411114</v>
      </c>
      <c r="Q79" s="94">
        <v>0</v>
      </c>
      <c r="R79" s="94">
        <v>29522067</v>
      </c>
      <c r="S79" s="94">
        <v>762889047</v>
      </c>
      <c r="T79" s="94">
        <v>0</v>
      </c>
      <c r="U79" s="94">
        <v>4481078</v>
      </c>
      <c r="V79" s="94">
        <v>758407969</v>
      </c>
      <c r="W79" s="94">
        <v>0</v>
      </c>
      <c r="X79" s="94">
        <v>0</v>
      </c>
      <c r="Y79" s="94">
        <v>0</v>
      </c>
      <c r="Z79" s="94">
        <v>0</v>
      </c>
      <c r="AA79" s="95">
        <v>53311113</v>
      </c>
    </row>
    <row r="80" spans="1:27" s="95" customFormat="1" ht="22.5" x14ac:dyDescent="0.25">
      <c r="A80" s="91" t="s">
        <v>322</v>
      </c>
      <c r="B80" s="92" t="s">
        <v>323</v>
      </c>
      <c r="C80" s="93" t="s">
        <v>291</v>
      </c>
      <c r="D80" s="91" t="s">
        <v>141</v>
      </c>
      <c r="E80" s="91" t="s">
        <v>221</v>
      </c>
      <c r="F80" s="91" t="s">
        <v>325</v>
      </c>
      <c r="G80" s="91" t="s">
        <v>219</v>
      </c>
      <c r="H80" s="91" t="s">
        <v>334</v>
      </c>
      <c r="I80" s="91" t="s">
        <v>41</v>
      </c>
      <c r="J80" s="91"/>
      <c r="K80" s="91"/>
      <c r="L80" s="91" t="s">
        <v>326</v>
      </c>
      <c r="M80" s="91" t="s">
        <v>19</v>
      </c>
      <c r="N80" s="91" t="s">
        <v>327</v>
      </c>
      <c r="O80" s="92" t="s">
        <v>347</v>
      </c>
      <c r="P80" s="94">
        <v>39620556</v>
      </c>
      <c r="Q80" s="94">
        <v>0</v>
      </c>
      <c r="R80" s="94">
        <v>39620556</v>
      </c>
      <c r="S80" s="94">
        <v>0</v>
      </c>
      <c r="T80" s="94">
        <v>0</v>
      </c>
      <c r="U80" s="94">
        <v>0</v>
      </c>
      <c r="V80" s="94">
        <v>0</v>
      </c>
      <c r="W80" s="94">
        <v>0</v>
      </c>
      <c r="X80" s="94">
        <v>0</v>
      </c>
      <c r="Y80" s="94">
        <v>0</v>
      </c>
      <c r="Z80" s="94">
        <v>0</v>
      </c>
      <c r="AA80" s="95">
        <v>108432467</v>
      </c>
    </row>
    <row r="81" spans="1:27" s="95" customFormat="1" ht="22.5" x14ac:dyDescent="0.25">
      <c r="A81" s="91" t="s">
        <v>322</v>
      </c>
      <c r="B81" s="92" t="s">
        <v>323</v>
      </c>
      <c r="C81" s="93" t="s">
        <v>177</v>
      </c>
      <c r="D81" s="91" t="s">
        <v>141</v>
      </c>
      <c r="E81" s="91" t="s">
        <v>221</v>
      </c>
      <c r="F81" s="91" t="s">
        <v>325</v>
      </c>
      <c r="G81" s="91" t="s">
        <v>219</v>
      </c>
      <c r="H81" s="91" t="s">
        <v>334</v>
      </c>
      <c r="I81" s="91" t="s">
        <v>221</v>
      </c>
      <c r="J81" s="91"/>
      <c r="K81" s="91"/>
      <c r="L81" s="91" t="s">
        <v>326</v>
      </c>
      <c r="M81" s="91" t="s">
        <v>19</v>
      </c>
      <c r="N81" s="91" t="s">
        <v>327</v>
      </c>
      <c r="O81" s="92" t="s">
        <v>140</v>
      </c>
      <c r="P81" s="94">
        <v>102254556</v>
      </c>
      <c r="Q81" s="94">
        <v>0</v>
      </c>
      <c r="R81" s="94">
        <v>0</v>
      </c>
      <c r="S81" s="94">
        <v>102254556</v>
      </c>
      <c r="T81" s="94">
        <v>0</v>
      </c>
      <c r="U81" s="94">
        <v>101300000</v>
      </c>
      <c r="V81" s="94">
        <v>954556</v>
      </c>
      <c r="W81" s="94">
        <v>465656</v>
      </c>
      <c r="X81" s="94">
        <v>0</v>
      </c>
      <c r="Y81" s="94">
        <v>0</v>
      </c>
      <c r="Z81" s="94">
        <v>0</v>
      </c>
      <c r="AA81" s="95">
        <v>12275340</v>
      </c>
    </row>
    <row r="82" spans="1:27" s="95" customFormat="1" ht="22.5" x14ac:dyDescent="0.25">
      <c r="A82" s="91" t="s">
        <v>322</v>
      </c>
      <c r="B82" s="92" t="s">
        <v>323</v>
      </c>
      <c r="C82" s="93" t="s">
        <v>502</v>
      </c>
      <c r="D82" s="91" t="s">
        <v>141</v>
      </c>
      <c r="E82" s="91" t="s">
        <v>221</v>
      </c>
      <c r="F82" s="91" t="s">
        <v>325</v>
      </c>
      <c r="G82" s="91" t="s">
        <v>219</v>
      </c>
      <c r="H82" s="91" t="s">
        <v>233</v>
      </c>
      <c r="I82" s="91"/>
      <c r="J82" s="91"/>
      <c r="K82" s="91"/>
      <c r="L82" s="91" t="s">
        <v>326</v>
      </c>
      <c r="M82" s="91" t="s">
        <v>19</v>
      </c>
      <c r="N82" s="91" t="s">
        <v>327</v>
      </c>
      <c r="O82" s="92" t="s">
        <v>503</v>
      </c>
      <c r="P82" s="94">
        <v>11886167</v>
      </c>
      <c r="Q82" s="94">
        <v>0</v>
      </c>
      <c r="R82" s="94">
        <v>0</v>
      </c>
      <c r="S82" s="94">
        <v>11886167</v>
      </c>
      <c r="T82" s="94">
        <v>0</v>
      </c>
      <c r="U82" s="94">
        <v>0</v>
      </c>
      <c r="V82" s="94">
        <v>11886167</v>
      </c>
      <c r="W82" s="94">
        <v>0</v>
      </c>
      <c r="X82" s="94">
        <v>0</v>
      </c>
      <c r="Y82" s="94">
        <v>0</v>
      </c>
      <c r="Z82" s="94">
        <v>0</v>
      </c>
      <c r="AA82" s="95">
        <v>0</v>
      </c>
    </row>
    <row r="83" spans="1:27" s="95" customFormat="1" ht="22.5" x14ac:dyDescent="0.25">
      <c r="A83" s="91" t="s">
        <v>322</v>
      </c>
      <c r="B83" s="92" t="s">
        <v>323</v>
      </c>
      <c r="C83" s="93" t="s">
        <v>179</v>
      </c>
      <c r="D83" s="91" t="s">
        <v>141</v>
      </c>
      <c r="E83" s="91" t="s">
        <v>221</v>
      </c>
      <c r="F83" s="91" t="s">
        <v>325</v>
      </c>
      <c r="G83" s="91" t="s">
        <v>219</v>
      </c>
      <c r="H83" s="91" t="s">
        <v>348</v>
      </c>
      <c r="I83" s="91" t="s">
        <v>41</v>
      </c>
      <c r="J83" s="91"/>
      <c r="K83" s="91"/>
      <c r="L83" s="91" t="s">
        <v>326</v>
      </c>
      <c r="M83" s="91" t="s">
        <v>19</v>
      </c>
      <c r="N83" s="91" t="s">
        <v>327</v>
      </c>
      <c r="O83" s="92" t="s">
        <v>250</v>
      </c>
      <c r="P83" s="94">
        <v>24824293</v>
      </c>
      <c r="Q83" s="94">
        <v>0</v>
      </c>
      <c r="R83" s="94">
        <v>0</v>
      </c>
      <c r="S83" s="94">
        <v>24824293</v>
      </c>
      <c r="T83" s="94">
        <v>0</v>
      </c>
      <c r="U83" s="94">
        <v>0</v>
      </c>
      <c r="V83" s="94">
        <v>24824293</v>
      </c>
      <c r="W83" s="94">
        <v>0</v>
      </c>
      <c r="X83" s="94">
        <v>0</v>
      </c>
      <c r="Y83" s="94">
        <v>0</v>
      </c>
      <c r="Z83" s="94">
        <v>0</v>
      </c>
      <c r="AA83" s="95">
        <v>0</v>
      </c>
    </row>
    <row r="84" spans="1:27" s="95" customFormat="1" ht="22.5" x14ac:dyDescent="0.25">
      <c r="A84" s="91" t="s">
        <v>322</v>
      </c>
      <c r="B84" s="92" t="s">
        <v>323</v>
      </c>
      <c r="C84" s="93" t="s">
        <v>180</v>
      </c>
      <c r="D84" s="91" t="s">
        <v>141</v>
      </c>
      <c r="E84" s="91" t="s">
        <v>221</v>
      </c>
      <c r="F84" s="91" t="s">
        <v>325</v>
      </c>
      <c r="G84" s="91" t="s">
        <v>219</v>
      </c>
      <c r="H84" s="91" t="s">
        <v>348</v>
      </c>
      <c r="I84" s="91" t="s">
        <v>219</v>
      </c>
      <c r="J84" s="91"/>
      <c r="K84" s="91"/>
      <c r="L84" s="91" t="s">
        <v>326</v>
      </c>
      <c r="M84" s="91" t="s">
        <v>19</v>
      </c>
      <c r="N84" s="91" t="s">
        <v>327</v>
      </c>
      <c r="O84" s="92" t="s">
        <v>251</v>
      </c>
      <c r="P84" s="94">
        <v>413332140</v>
      </c>
      <c r="Q84" s="94">
        <v>0</v>
      </c>
      <c r="R84" s="94">
        <v>0</v>
      </c>
      <c r="S84" s="94">
        <v>413332140</v>
      </c>
      <c r="T84" s="94">
        <v>0</v>
      </c>
      <c r="U84" s="94">
        <v>363332140</v>
      </c>
      <c r="V84" s="94">
        <v>50000000</v>
      </c>
      <c r="W84" s="94">
        <v>363332140</v>
      </c>
      <c r="X84" s="94">
        <v>0</v>
      </c>
      <c r="Y84" s="94">
        <v>0</v>
      </c>
      <c r="Z84" s="94">
        <v>0</v>
      </c>
      <c r="AA84" s="95">
        <v>6809200</v>
      </c>
    </row>
    <row r="85" spans="1:27" s="95" customFormat="1" ht="22.5" x14ac:dyDescent="0.25">
      <c r="A85" s="91" t="s">
        <v>322</v>
      </c>
      <c r="B85" s="92" t="s">
        <v>323</v>
      </c>
      <c r="C85" s="93" t="s">
        <v>181</v>
      </c>
      <c r="D85" s="91" t="s">
        <v>141</v>
      </c>
      <c r="E85" s="91" t="s">
        <v>221</v>
      </c>
      <c r="F85" s="91" t="s">
        <v>325</v>
      </c>
      <c r="G85" s="91" t="s">
        <v>219</v>
      </c>
      <c r="H85" s="91" t="s">
        <v>348</v>
      </c>
      <c r="I85" s="91" t="s">
        <v>223</v>
      </c>
      <c r="J85" s="91"/>
      <c r="K85" s="91"/>
      <c r="L85" s="91" t="s">
        <v>326</v>
      </c>
      <c r="M85" s="91" t="s">
        <v>19</v>
      </c>
      <c r="N85" s="91" t="s">
        <v>327</v>
      </c>
      <c r="O85" s="92" t="s">
        <v>252</v>
      </c>
      <c r="P85" s="94">
        <v>351271398</v>
      </c>
      <c r="Q85" s="94">
        <v>0</v>
      </c>
      <c r="R85" s="94">
        <v>0</v>
      </c>
      <c r="S85" s="94">
        <v>351271398</v>
      </c>
      <c r="T85" s="94">
        <v>0</v>
      </c>
      <c r="U85" s="94">
        <v>22199688</v>
      </c>
      <c r="V85" s="94">
        <v>329071710</v>
      </c>
      <c r="W85" s="94">
        <v>22199688</v>
      </c>
      <c r="X85" s="94">
        <v>0</v>
      </c>
      <c r="Y85" s="94">
        <v>0</v>
      </c>
      <c r="Z85" s="94">
        <v>0</v>
      </c>
      <c r="AA85" s="95">
        <v>363427477</v>
      </c>
    </row>
    <row r="86" spans="1:27" s="95" customFormat="1" ht="22.5" x14ac:dyDescent="0.25">
      <c r="A86" s="91" t="s">
        <v>322</v>
      </c>
      <c r="B86" s="92" t="s">
        <v>323</v>
      </c>
      <c r="C86" s="93" t="s">
        <v>281</v>
      </c>
      <c r="D86" s="91" t="s">
        <v>141</v>
      </c>
      <c r="E86" s="91" t="s">
        <v>221</v>
      </c>
      <c r="F86" s="91" t="s">
        <v>325</v>
      </c>
      <c r="G86" s="91" t="s">
        <v>219</v>
      </c>
      <c r="H86" s="91" t="s">
        <v>349</v>
      </c>
      <c r="I86" s="91" t="s">
        <v>270</v>
      </c>
      <c r="J86" s="91"/>
      <c r="K86" s="91"/>
      <c r="L86" s="91" t="s">
        <v>326</v>
      </c>
      <c r="M86" s="91" t="s">
        <v>19</v>
      </c>
      <c r="N86" s="91" t="s">
        <v>327</v>
      </c>
      <c r="O86" s="92" t="s">
        <v>263</v>
      </c>
      <c r="P86" s="94">
        <v>14263400</v>
      </c>
      <c r="Q86" s="94">
        <v>0</v>
      </c>
      <c r="R86" s="94">
        <v>14063400</v>
      </c>
      <c r="S86" s="94">
        <v>200000</v>
      </c>
      <c r="T86" s="94">
        <v>0</v>
      </c>
      <c r="U86" s="94">
        <v>200000</v>
      </c>
      <c r="V86" s="94">
        <v>0</v>
      </c>
      <c r="W86" s="94">
        <v>200000</v>
      </c>
      <c r="X86" s="94">
        <v>200000</v>
      </c>
      <c r="Y86" s="94">
        <v>200000</v>
      </c>
      <c r="Z86" s="94">
        <v>200000</v>
      </c>
      <c r="AA86" s="95">
        <v>9017202</v>
      </c>
    </row>
    <row r="87" spans="1:27" s="95" customFormat="1" ht="22.5" x14ac:dyDescent="0.25">
      <c r="A87" s="91" t="s">
        <v>322</v>
      </c>
      <c r="B87" s="92" t="s">
        <v>323</v>
      </c>
      <c r="C87" s="93" t="s">
        <v>188</v>
      </c>
      <c r="D87" s="91" t="s">
        <v>141</v>
      </c>
      <c r="E87" s="91" t="s">
        <v>221</v>
      </c>
      <c r="F87" s="91" t="s">
        <v>325</v>
      </c>
      <c r="G87" s="91" t="s">
        <v>219</v>
      </c>
      <c r="H87" s="91" t="s">
        <v>350</v>
      </c>
      <c r="I87" s="91" t="s">
        <v>346</v>
      </c>
      <c r="J87" s="91"/>
      <c r="K87" s="91"/>
      <c r="L87" s="91" t="s">
        <v>326</v>
      </c>
      <c r="M87" s="91" t="s">
        <v>19</v>
      </c>
      <c r="N87" s="91" t="s">
        <v>327</v>
      </c>
      <c r="O87" s="92" t="s">
        <v>142</v>
      </c>
      <c r="P87" s="94">
        <v>3703845493</v>
      </c>
      <c r="Q87" s="94">
        <v>0</v>
      </c>
      <c r="R87" s="94">
        <v>0</v>
      </c>
      <c r="S87" s="94">
        <v>3703845493</v>
      </c>
      <c r="T87" s="94">
        <v>0</v>
      </c>
      <c r="U87" s="94">
        <v>2841553572.6199999</v>
      </c>
      <c r="V87" s="94">
        <v>862291920.38</v>
      </c>
      <c r="W87" s="94">
        <v>1660311111.6199999</v>
      </c>
      <c r="X87" s="94">
        <v>900000</v>
      </c>
      <c r="Y87" s="94">
        <v>900000</v>
      </c>
      <c r="Z87" s="94">
        <v>900000</v>
      </c>
      <c r="AA87" s="95">
        <v>1157840</v>
      </c>
    </row>
    <row r="88" spans="1:27" s="95" customFormat="1" ht="22.5" x14ac:dyDescent="0.25">
      <c r="A88" s="91" t="s">
        <v>322</v>
      </c>
      <c r="B88" s="92" t="s">
        <v>323</v>
      </c>
      <c r="C88" s="93" t="s">
        <v>387</v>
      </c>
      <c r="D88" s="91" t="s">
        <v>141</v>
      </c>
      <c r="E88" s="91" t="s">
        <v>230</v>
      </c>
      <c r="F88" s="91" t="s">
        <v>236</v>
      </c>
      <c r="G88" s="91" t="s">
        <v>41</v>
      </c>
      <c r="H88" s="91" t="s">
        <v>41</v>
      </c>
      <c r="I88" s="91" t="s">
        <v>41</v>
      </c>
      <c r="J88" s="91"/>
      <c r="K88" s="91"/>
      <c r="L88" s="91" t="s">
        <v>326</v>
      </c>
      <c r="M88" s="91" t="s">
        <v>19</v>
      </c>
      <c r="N88" s="91" t="s">
        <v>327</v>
      </c>
      <c r="O88" s="92" t="s">
        <v>388</v>
      </c>
      <c r="P88" s="94">
        <v>814236150</v>
      </c>
      <c r="Q88" s="94">
        <v>0</v>
      </c>
      <c r="R88" s="94">
        <v>0</v>
      </c>
      <c r="S88" s="94">
        <v>814236150</v>
      </c>
      <c r="T88" s="94">
        <v>0</v>
      </c>
      <c r="U88" s="94">
        <v>0</v>
      </c>
      <c r="V88" s="94">
        <v>814236150</v>
      </c>
      <c r="W88" s="94">
        <v>0</v>
      </c>
      <c r="X88" s="94">
        <v>0</v>
      </c>
      <c r="Y88" s="94">
        <v>0</v>
      </c>
      <c r="Z88" s="94">
        <v>0</v>
      </c>
      <c r="AA88" s="95">
        <v>2657701499</v>
      </c>
    </row>
    <row r="89" spans="1:27" s="95" customFormat="1" ht="22.5" x14ac:dyDescent="0.25">
      <c r="A89" s="91" t="s">
        <v>322</v>
      </c>
      <c r="B89" s="92" t="s">
        <v>323</v>
      </c>
      <c r="C89" s="93" t="s">
        <v>389</v>
      </c>
      <c r="D89" s="91" t="s">
        <v>141</v>
      </c>
      <c r="E89" s="91" t="s">
        <v>230</v>
      </c>
      <c r="F89" s="91" t="s">
        <v>236</v>
      </c>
      <c r="G89" s="91" t="s">
        <v>41</v>
      </c>
      <c r="H89" s="91" t="s">
        <v>41</v>
      </c>
      <c r="I89" s="91" t="s">
        <v>221</v>
      </c>
      <c r="J89" s="91"/>
      <c r="K89" s="91"/>
      <c r="L89" s="91" t="s">
        <v>326</v>
      </c>
      <c r="M89" s="91" t="s">
        <v>19</v>
      </c>
      <c r="N89" s="91" t="s">
        <v>327</v>
      </c>
      <c r="O89" s="92" t="s">
        <v>390</v>
      </c>
      <c r="P89" s="94">
        <v>1512152850</v>
      </c>
      <c r="Q89" s="94">
        <v>0</v>
      </c>
      <c r="R89" s="94">
        <v>0</v>
      </c>
      <c r="S89" s="94">
        <v>1512152850</v>
      </c>
      <c r="T89" s="94">
        <v>0</v>
      </c>
      <c r="U89" s="94">
        <v>0</v>
      </c>
      <c r="V89" s="94">
        <v>1512152850</v>
      </c>
      <c r="W89" s="94">
        <v>0</v>
      </c>
      <c r="X89" s="94">
        <v>0</v>
      </c>
      <c r="Y89" s="94">
        <v>0</v>
      </c>
      <c r="Z89" s="94">
        <v>0</v>
      </c>
      <c r="AA89" s="95">
        <v>44036790</v>
      </c>
    </row>
    <row r="90" spans="1:27" s="95" customFormat="1" ht="22.5" x14ac:dyDescent="0.25">
      <c r="A90" s="91" t="s">
        <v>322</v>
      </c>
      <c r="B90" s="92" t="s">
        <v>323</v>
      </c>
      <c r="C90" s="93" t="s">
        <v>400</v>
      </c>
      <c r="D90" s="91" t="s">
        <v>141</v>
      </c>
      <c r="E90" s="91" t="s">
        <v>230</v>
      </c>
      <c r="F90" s="91" t="s">
        <v>236</v>
      </c>
      <c r="G90" s="91" t="s">
        <v>41</v>
      </c>
      <c r="H90" s="91" t="s">
        <v>41</v>
      </c>
      <c r="I90" s="91" t="s">
        <v>230</v>
      </c>
      <c r="J90" s="91"/>
      <c r="K90" s="91"/>
      <c r="L90" s="91" t="s">
        <v>326</v>
      </c>
      <c r="M90" s="91" t="s">
        <v>19</v>
      </c>
      <c r="N90" s="91" t="s">
        <v>327</v>
      </c>
      <c r="O90" s="92" t="s">
        <v>401</v>
      </c>
      <c r="P90" s="94">
        <v>1550926000</v>
      </c>
      <c r="Q90" s="94">
        <v>0</v>
      </c>
      <c r="R90" s="94">
        <v>0</v>
      </c>
      <c r="S90" s="94">
        <v>1550926000</v>
      </c>
      <c r="T90" s="94">
        <v>0</v>
      </c>
      <c r="U90" s="94">
        <v>0</v>
      </c>
      <c r="V90" s="94">
        <v>1550926000</v>
      </c>
      <c r="W90" s="94">
        <v>0</v>
      </c>
      <c r="X90" s="94">
        <v>0</v>
      </c>
      <c r="Y90" s="94">
        <v>0</v>
      </c>
      <c r="Z90" s="94">
        <v>0</v>
      </c>
      <c r="AA90" s="95">
        <v>0</v>
      </c>
    </row>
    <row r="91" spans="1:27" s="95" customFormat="1" ht="22.5" x14ac:dyDescent="0.25">
      <c r="A91" s="91" t="s">
        <v>322</v>
      </c>
      <c r="B91" s="92" t="s">
        <v>323</v>
      </c>
      <c r="C91" s="93" t="s">
        <v>209</v>
      </c>
      <c r="D91" s="91" t="s">
        <v>141</v>
      </c>
      <c r="E91" s="91" t="s">
        <v>223</v>
      </c>
      <c r="F91" s="91" t="s">
        <v>41</v>
      </c>
      <c r="G91" s="91" t="s">
        <v>221</v>
      </c>
      <c r="H91" s="91" t="s">
        <v>41</v>
      </c>
      <c r="I91" s="91" t="s">
        <v>325</v>
      </c>
      <c r="J91" s="91" t="s">
        <v>236</v>
      </c>
      <c r="K91" s="91"/>
      <c r="L91" s="91" t="s">
        <v>326</v>
      </c>
      <c r="M91" s="91" t="s">
        <v>19</v>
      </c>
      <c r="N91" s="91" t="s">
        <v>327</v>
      </c>
      <c r="O91" s="92" t="s">
        <v>26</v>
      </c>
      <c r="P91" s="94">
        <v>36754953870</v>
      </c>
      <c r="Q91" s="94">
        <v>4409486344</v>
      </c>
      <c r="R91" s="94">
        <v>616000000</v>
      </c>
      <c r="S91" s="94">
        <v>40548440214</v>
      </c>
      <c r="T91" s="94">
        <v>0</v>
      </c>
      <c r="U91" s="94">
        <v>33688473576</v>
      </c>
      <c r="V91" s="94">
        <v>6859966638</v>
      </c>
      <c r="W91" s="94">
        <v>32035079087</v>
      </c>
      <c r="X91" s="94">
        <v>0</v>
      </c>
      <c r="Y91" s="94">
        <v>0</v>
      </c>
      <c r="Z91" s="94">
        <v>0</v>
      </c>
      <c r="AA91" s="95">
        <v>2387640000</v>
      </c>
    </row>
    <row r="92" spans="1:27" s="95" customFormat="1" ht="22.5" x14ac:dyDescent="0.25">
      <c r="A92" s="91" t="s">
        <v>322</v>
      </c>
      <c r="B92" s="92" t="s">
        <v>323</v>
      </c>
      <c r="C92" s="93" t="s">
        <v>210</v>
      </c>
      <c r="D92" s="91" t="s">
        <v>141</v>
      </c>
      <c r="E92" s="91" t="s">
        <v>223</v>
      </c>
      <c r="F92" s="91" t="s">
        <v>41</v>
      </c>
      <c r="G92" s="91" t="s">
        <v>221</v>
      </c>
      <c r="H92" s="91" t="s">
        <v>41</v>
      </c>
      <c r="I92" s="91" t="s">
        <v>325</v>
      </c>
      <c r="J92" s="91" t="s">
        <v>237</v>
      </c>
      <c r="K92" s="91"/>
      <c r="L92" s="91" t="s">
        <v>326</v>
      </c>
      <c r="M92" s="91" t="s">
        <v>19</v>
      </c>
      <c r="N92" s="91" t="s">
        <v>327</v>
      </c>
      <c r="O92" s="92" t="s">
        <v>143</v>
      </c>
      <c r="P92" s="94">
        <v>13998000000</v>
      </c>
      <c r="Q92" s="94">
        <v>0</v>
      </c>
      <c r="R92" s="94">
        <v>6953649527</v>
      </c>
      <c r="S92" s="94">
        <v>7044350473</v>
      </c>
      <c r="T92" s="94">
        <v>0</v>
      </c>
      <c r="U92" s="94">
        <v>5215621722</v>
      </c>
      <c r="V92" s="94">
        <v>1828728751</v>
      </c>
      <c r="W92" s="94">
        <v>5191313721</v>
      </c>
      <c r="X92" s="94">
        <v>0</v>
      </c>
      <c r="Y92" s="94">
        <v>0</v>
      </c>
      <c r="Z92" s="94">
        <v>0</v>
      </c>
      <c r="AA92" s="95">
        <v>22841653273.360001</v>
      </c>
    </row>
    <row r="93" spans="1:27" s="95" customFormat="1" ht="22.5" x14ac:dyDescent="0.25">
      <c r="A93" s="91" t="s">
        <v>322</v>
      </c>
      <c r="B93" s="92" t="s">
        <v>323</v>
      </c>
      <c r="C93" s="93" t="s">
        <v>212</v>
      </c>
      <c r="D93" s="91" t="s">
        <v>141</v>
      </c>
      <c r="E93" s="91" t="s">
        <v>223</v>
      </c>
      <c r="F93" s="91" t="s">
        <v>41</v>
      </c>
      <c r="G93" s="91" t="s">
        <v>221</v>
      </c>
      <c r="H93" s="91" t="s">
        <v>41</v>
      </c>
      <c r="I93" s="91" t="s">
        <v>325</v>
      </c>
      <c r="J93" s="91" t="s">
        <v>228</v>
      </c>
      <c r="K93" s="91"/>
      <c r="L93" s="91" t="s">
        <v>326</v>
      </c>
      <c r="M93" s="91" t="s">
        <v>19</v>
      </c>
      <c r="N93" s="91" t="s">
        <v>327</v>
      </c>
      <c r="O93" s="92" t="s">
        <v>131</v>
      </c>
      <c r="P93" s="94">
        <v>1357000000</v>
      </c>
      <c r="Q93" s="94">
        <v>4510363183</v>
      </c>
      <c r="R93" s="94">
        <v>415000000</v>
      </c>
      <c r="S93" s="94">
        <v>5452363183</v>
      </c>
      <c r="T93" s="94">
        <v>0</v>
      </c>
      <c r="U93" s="94">
        <v>5027363183</v>
      </c>
      <c r="V93" s="94">
        <v>425000000</v>
      </c>
      <c r="W93" s="94">
        <v>5026743183</v>
      </c>
      <c r="X93" s="94">
        <v>0</v>
      </c>
      <c r="Y93" s="94">
        <v>0</v>
      </c>
      <c r="Z93" s="94">
        <v>0</v>
      </c>
      <c r="AA93" s="95">
        <v>7899722639.25</v>
      </c>
    </row>
    <row r="94" spans="1:27" s="95" customFormat="1" ht="22.5" x14ac:dyDescent="0.25">
      <c r="A94" s="91" t="s">
        <v>322</v>
      </c>
      <c r="B94" s="92" t="s">
        <v>323</v>
      </c>
      <c r="C94" s="93" t="s">
        <v>409</v>
      </c>
      <c r="D94" s="91" t="s">
        <v>141</v>
      </c>
      <c r="E94" s="91" t="s">
        <v>223</v>
      </c>
      <c r="F94" s="91" t="s">
        <v>41</v>
      </c>
      <c r="G94" s="91" t="s">
        <v>221</v>
      </c>
      <c r="H94" s="91" t="s">
        <v>41</v>
      </c>
      <c r="I94" s="91" t="s">
        <v>325</v>
      </c>
      <c r="J94" s="91" t="s">
        <v>273</v>
      </c>
      <c r="K94" s="91"/>
      <c r="L94" s="91" t="s">
        <v>326</v>
      </c>
      <c r="M94" s="91" t="s">
        <v>19</v>
      </c>
      <c r="N94" s="91" t="s">
        <v>327</v>
      </c>
      <c r="O94" s="92" t="s">
        <v>410</v>
      </c>
      <c r="P94" s="94">
        <v>3700000000</v>
      </c>
      <c r="Q94" s="94">
        <v>0</v>
      </c>
      <c r="R94" s="94">
        <v>1626200000</v>
      </c>
      <c r="S94" s="94">
        <v>2073800000</v>
      </c>
      <c r="T94" s="94">
        <v>0</v>
      </c>
      <c r="U94" s="94">
        <v>0</v>
      </c>
      <c r="V94" s="94">
        <v>2073800000</v>
      </c>
      <c r="W94" s="94">
        <v>0</v>
      </c>
      <c r="X94" s="94">
        <v>0</v>
      </c>
      <c r="Y94" s="94">
        <v>0</v>
      </c>
      <c r="Z94" s="94">
        <v>0</v>
      </c>
      <c r="AA94" s="95">
        <v>0</v>
      </c>
    </row>
    <row r="95" spans="1:27" s="95" customFormat="1" ht="22.5" x14ac:dyDescent="0.25">
      <c r="A95" s="91" t="s">
        <v>322</v>
      </c>
      <c r="B95" s="92" t="s">
        <v>323</v>
      </c>
      <c r="C95" s="93" t="s">
        <v>217</v>
      </c>
      <c r="D95" s="91" t="s">
        <v>141</v>
      </c>
      <c r="E95" s="91" t="s">
        <v>223</v>
      </c>
      <c r="F95" s="91" t="s">
        <v>41</v>
      </c>
      <c r="G95" s="91" t="s">
        <v>221</v>
      </c>
      <c r="H95" s="91" t="s">
        <v>41</v>
      </c>
      <c r="I95" s="91" t="s">
        <v>325</v>
      </c>
      <c r="J95" s="91" t="s">
        <v>355</v>
      </c>
      <c r="K95" s="91"/>
      <c r="L95" s="91" t="s">
        <v>326</v>
      </c>
      <c r="M95" s="91" t="s">
        <v>19</v>
      </c>
      <c r="N95" s="91" t="s">
        <v>327</v>
      </c>
      <c r="O95" s="92" t="s">
        <v>147</v>
      </c>
      <c r="P95" s="94">
        <v>1146676130</v>
      </c>
      <c r="Q95" s="94">
        <v>0</v>
      </c>
      <c r="R95" s="94">
        <v>0</v>
      </c>
      <c r="S95" s="94">
        <v>1146676130</v>
      </c>
      <c r="T95" s="94">
        <v>0</v>
      </c>
      <c r="U95" s="94">
        <v>547710000</v>
      </c>
      <c r="V95" s="94">
        <v>598966130</v>
      </c>
      <c r="W95" s="94">
        <v>13537662</v>
      </c>
      <c r="X95" s="94">
        <v>13537662</v>
      </c>
      <c r="Y95" s="94">
        <v>13537662</v>
      </c>
      <c r="Z95" s="94">
        <v>13537662</v>
      </c>
      <c r="AA95" s="95">
        <v>36231600</v>
      </c>
    </row>
    <row r="96" spans="1:27" s="95" customFormat="1" ht="45" x14ac:dyDescent="0.25">
      <c r="A96" s="91" t="s">
        <v>322</v>
      </c>
      <c r="B96" s="92" t="s">
        <v>323</v>
      </c>
      <c r="C96" s="93" t="s">
        <v>287</v>
      </c>
      <c r="D96" s="91" t="s">
        <v>141</v>
      </c>
      <c r="E96" s="91" t="s">
        <v>223</v>
      </c>
      <c r="F96" s="91" t="s">
        <v>41</v>
      </c>
      <c r="G96" s="91" t="s">
        <v>221</v>
      </c>
      <c r="H96" s="91" t="s">
        <v>41</v>
      </c>
      <c r="I96" s="91" t="s">
        <v>325</v>
      </c>
      <c r="J96" s="91" t="s">
        <v>402</v>
      </c>
      <c r="K96" s="91"/>
      <c r="L96" s="91" t="s">
        <v>326</v>
      </c>
      <c r="M96" s="91" t="s">
        <v>19</v>
      </c>
      <c r="N96" s="91" t="s">
        <v>327</v>
      </c>
      <c r="O96" s="92" t="s">
        <v>277</v>
      </c>
      <c r="P96" s="94">
        <v>24888000</v>
      </c>
      <c r="Q96" s="94">
        <v>0</v>
      </c>
      <c r="R96" s="94">
        <v>0</v>
      </c>
      <c r="S96" s="94">
        <v>24888000</v>
      </c>
      <c r="T96" s="94">
        <v>0</v>
      </c>
      <c r="U96" s="94">
        <v>0</v>
      </c>
      <c r="V96" s="94">
        <v>24888000</v>
      </c>
      <c r="W96" s="94">
        <v>0</v>
      </c>
      <c r="X96" s="94">
        <v>0</v>
      </c>
      <c r="Y96" s="94">
        <v>0</v>
      </c>
      <c r="Z96" s="94">
        <v>0</v>
      </c>
      <c r="AA96" s="95">
        <v>129313965</v>
      </c>
    </row>
    <row r="97" spans="1:26" s="105" customFormat="1" ht="22.5" x14ac:dyDescent="0.25">
      <c r="A97" s="91" t="s">
        <v>322</v>
      </c>
      <c r="B97" s="92" t="s">
        <v>323</v>
      </c>
      <c r="C97" s="93" t="s">
        <v>382</v>
      </c>
      <c r="D97" s="91" t="s">
        <v>141</v>
      </c>
      <c r="E97" s="91" t="s">
        <v>223</v>
      </c>
      <c r="F97" s="91" t="s">
        <v>41</v>
      </c>
      <c r="G97" s="91" t="s">
        <v>221</v>
      </c>
      <c r="H97" s="91" t="s">
        <v>41</v>
      </c>
      <c r="I97" s="91" t="s">
        <v>325</v>
      </c>
      <c r="J97" s="91" t="s">
        <v>381</v>
      </c>
      <c r="K97" s="91"/>
      <c r="L97" s="91" t="s">
        <v>326</v>
      </c>
      <c r="M97" s="91" t="s">
        <v>19</v>
      </c>
      <c r="N97" s="91" t="s">
        <v>327</v>
      </c>
      <c r="O97" s="92" t="s">
        <v>234</v>
      </c>
      <c r="P97" s="94">
        <v>746000000</v>
      </c>
      <c r="Q97" s="94">
        <v>691000000</v>
      </c>
      <c r="R97" s="94">
        <v>0</v>
      </c>
      <c r="S97" s="94">
        <v>1437000000</v>
      </c>
      <c r="T97" s="94">
        <v>0</v>
      </c>
      <c r="U97" s="94">
        <v>1214740420</v>
      </c>
      <c r="V97" s="94">
        <v>222259580</v>
      </c>
      <c r="W97" s="94">
        <v>1211876989</v>
      </c>
      <c r="X97" s="94">
        <v>0</v>
      </c>
      <c r="Y97" s="94">
        <v>0</v>
      </c>
      <c r="Z97" s="94">
        <v>0</v>
      </c>
    </row>
    <row r="98" spans="1:26" s="105" customFormat="1" ht="22.5" x14ac:dyDescent="0.25">
      <c r="A98" s="91" t="s">
        <v>322</v>
      </c>
      <c r="B98" s="92" t="s">
        <v>323</v>
      </c>
      <c r="C98" s="93" t="s">
        <v>482</v>
      </c>
      <c r="D98" s="91" t="s">
        <v>15</v>
      </c>
      <c r="E98" s="91" t="s">
        <v>430</v>
      </c>
      <c r="F98" s="91" t="s">
        <v>407</v>
      </c>
      <c r="G98" s="91" t="s">
        <v>41</v>
      </c>
      <c r="H98" s="91" t="s">
        <v>325</v>
      </c>
      <c r="I98" s="91" t="s">
        <v>41</v>
      </c>
      <c r="J98" s="91" t="s">
        <v>119</v>
      </c>
      <c r="K98" s="91" t="s">
        <v>119</v>
      </c>
      <c r="L98" s="91" t="s">
        <v>326</v>
      </c>
      <c r="M98" s="91" t="s">
        <v>19</v>
      </c>
      <c r="N98" s="91" t="s">
        <v>327</v>
      </c>
      <c r="O98" s="92" t="s">
        <v>475</v>
      </c>
      <c r="P98" s="94">
        <v>9362549801</v>
      </c>
      <c r="Q98" s="94">
        <v>0</v>
      </c>
      <c r="R98" s="94">
        <v>0</v>
      </c>
      <c r="S98" s="94">
        <v>9362549801</v>
      </c>
      <c r="T98" s="94">
        <v>0</v>
      </c>
      <c r="U98" s="94">
        <v>0</v>
      </c>
      <c r="V98" s="94">
        <v>9362549801</v>
      </c>
      <c r="W98" s="94">
        <v>0</v>
      </c>
      <c r="X98" s="94">
        <v>0</v>
      </c>
      <c r="Y98" s="94">
        <v>0</v>
      </c>
      <c r="Z98" s="94">
        <v>0</v>
      </c>
    </row>
    <row r="99" spans="1:26" s="95" customFormat="1" ht="22.5" x14ac:dyDescent="0.25">
      <c r="A99" s="91" t="s">
        <v>322</v>
      </c>
      <c r="B99" s="92" t="s">
        <v>323</v>
      </c>
      <c r="C99" s="93" t="s">
        <v>483</v>
      </c>
      <c r="D99" s="91" t="s">
        <v>15</v>
      </c>
      <c r="E99" s="91" t="s">
        <v>430</v>
      </c>
      <c r="F99" s="91" t="s">
        <v>407</v>
      </c>
      <c r="G99" s="91" t="s">
        <v>41</v>
      </c>
      <c r="H99" s="91" t="s">
        <v>325</v>
      </c>
      <c r="I99" s="91" t="s">
        <v>221</v>
      </c>
      <c r="J99" s="91" t="s">
        <v>119</v>
      </c>
      <c r="K99" s="91" t="s">
        <v>119</v>
      </c>
      <c r="L99" s="91" t="s">
        <v>326</v>
      </c>
      <c r="M99" s="91" t="s">
        <v>19</v>
      </c>
      <c r="N99" s="91" t="s">
        <v>327</v>
      </c>
      <c r="O99" s="92" t="s">
        <v>476</v>
      </c>
      <c r="P99" s="94">
        <v>597609562</v>
      </c>
      <c r="Q99" s="94">
        <v>0</v>
      </c>
      <c r="R99" s="94">
        <v>0</v>
      </c>
      <c r="S99" s="94">
        <v>597609562</v>
      </c>
      <c r="T99" s="94">
        <v>0</v>
      </c>
      <c r="U99" s="94">
        <v>0</v>
      </c>
      <c r="V99" s="94">
        <v>597609562</v>
      </c>
      <c r="W99" s="94">
        <v>0</v>
      </c>
      <c r="X99" s="94">
        <v>0</v>
      </c>
      <c r="Y99" s="94">
        <v>0</v>
      </c>
      <c r="Z99" s="94">
        <v>0</v>
      </c>
    </row>
    <row r="100" spans="1:26" s="95" customFormat="1" ht="22.5" x14ac:dyDescent="0.25">
      <c r="A100" s="91" t="s">
        <v>322</v>
      </c>
      <c r="B100" s="92" t="s">
        <v>323</v>
      </c>
      <c r="C100" s="93" t="s">
        <v>484</v>
      </c>
      <c r="D100" s="91" t="s">
        <v>15</v>
      </c>
      <c r="E100" s="91" t="s">
        <v>430</v>
      </c>
      <c r="F100" s="91" t="s">
        <v>407</v>
      </c>
      <c r="G100" s="91" t="s">
        <v>41</v>
      </c>
      <c r="H100" s="91" t="s">
        <v>325</v>
      </c>
      <c r="I100" s="91" t="s">
        <v>228</v>
      </c>
      <c r="J100" s="91" t="s">
        <v>119</v>
      </c>
      <c r="K100" s="91" t="s">
        <v>119</v>
      </c>
      <c r="L100" s="91" t="s">
        <v>326</v>
      </c>
      <c r="M100" s="91" t="s">
        <v>19</v>
      </c>
      <c r="N100" s="91" t="s">
        <v>327</v>
      </c>
      <c r="O100" s="92" t="s">
        <v>371</v>
      </c>
      <c r="P100" s="94">
        <v>39840637</v>
      </c>
      <c r="Q100" s="94">
        <v>0</v>
      </c>
      <c r="R100" s="94">
        <v>0</v>
      </c>
      <c r="S100" s="94">
        <v>39840637</v>
      </c>
      <c r="T100" s="94">
        <v>0</v>
      </c>
      <c r="U100" s="94">
        <v>0</v>
      </c>
      <c r="V100" s="94">
        <v>39840637</v>
      </c>
      <c r="W100" s="94">
        <v>0</v>
      </c>
      <c r="X100" s="94">
        <v>0</v>
      </c>
      <c r="Y100" s="94">
        <v>0</v>
      </c>
      <c r="Z100" s="94">
        <v>0</v>
      </c>
    </row>
    <row r="101" spans="1:26" s="95" customFormat="1" ht="22.5" x14ac:dyDescent="0.25">
      <c r="A101" s="91" t="s">
        <v>322</v>
      </c>
      <c r="B101" s="92" t="s">
        <v>323</v>
      </c>
      <c r="C101" s="93" t="s">
        <v>469</v>
      </c>
      <c r="D101" s="91" t="s">
        <v>15</v>
      </c>
      <c r="E101" s="91" t="s">
        <v>430</v>
      </c>
      <c r="F101" s="91" t="s">
        <v>407</v>
      </c>
      <c r="G101" s="91" t="s">
        <v>221</v>
      </c>
      <c r="H101" s="91" t="s">
        <v>325</v>
      </c>
      <c r="I101" s="91" t="s">
        <v>41</v>
      </c>
      <c r="J101" s="91" t="s">
        <v>119</v>
      </c>
      <c r="K101" s="91" t="s">
        <v>119</v>
      </c>
      <c r="L101" s="91" t="s">
        <v>326</v>
      </c>
      <c r="M101" s="91" t="s">
        <v>19</v>
      </c>
      <c r="N101" s="91" t="s">
        <v>327</v>
      </c>
      <c r="O101" s="92" t="s">
        <v>395</v>
      </c>
      <c r="P101" s="94">
        <v>19123000000</v>
      </c>
      <c r="Q101" s="94">
        <v>0</v>
      </c>
      <c r="R101" s="94">
        <v>0</v>
      </c>
      <c r="S101" s="94">
        <v>19123000000</v>
      </c>
      <c r="T101" s="94">
        <v>0</v>
      </c>
      <c r="U101" s="94">
        <v>19123000000</v>
      </c>
      <c r="V101" s="94">
        <v>0</v>
      </c>
      <c r="W101" s="94">
        <v>19123000000</v>
      </c>
      <c r="X101" s="94">
        <v>0</v>
      </c>
      <c r="Y101" s="94">
        <v>0</v>
      </c>
      <c r="Z101" s="94">
        <v>0</v>
      </c>
    </row>
    <row r="102" spans="1:26" ht="22.5" x14ac:dyDescent="0.25">
      <c r="A102" s="91" t="s">
        <v>322</v>
      </c>
      <c r="B102" s="92" t="s">
        <v>323</v>
      </c>
      <c r="C102" s="93" t="s">
        <v>469</v>
      </c>
      <c r="D102" s="91" t="s">
        <v>15</v>
      </c>
      <c r="E102" s="91" t="s">
        <v>430</v>
      </c>
      <c r="F102" s="91" t="s">
        <v>407</v>
      </c>
      <c r="G102" s="91" t="s">
        <v>221</v>
      </c>
      <c r="H102" s="91" t="s">
        <v>325</v>
      </c>
      <c r="I102" s="91" t="s">
        <v>41</v>
      </c>
      <c r="J102" s="91" t="s">
        <v>119</v>
      </c>
      <c r="K102" s="91" t="s">
        <v>119</v>
      </c>
      <c r="L102" s="91" t="s">
        <v>326</v>
      </c>
      <c r="M102" s="91" t="s">
        <v>348</v>
      </c>
      <c r="N102" s="91" t="s">
        <v>327</v>
      </c>
      <c r="O102" s="92" t="s">
        <v>395</v>
      </c>
      <c r="P102" s="94">
        <v>12689749004</v>
      </c>
      <c r="Q102" s="94">
        <v>0</v>
      </c>
      <c r="R102" s="94">
        <v>0</v>
      </c>
      <c r="S102" s="94">
        <v>12689749004</v>
      </c>
      <c r="T102" s="94">
        <v>0</v>
      </c>
      <c r="U102" s="94">
        <v>9461952191</v>
      </c>
      <c r="V102" s="94">
        <v>3227796813</v>
      </c>
      <c r="W102" s="94">
        <v>9461952191</v>
      </c>
      <c r="X102" s="94">
        <v>0</v>
      </c>
      <c r="Y102" s="94">
        <v>0</v>
      </c>
      <c r="Z102" s="94">
        <v>0</v>
      </c>
    </row>
    <row r="103" spans="1:26" ht="22.5" x14ac:dyDescent="0.25">
      <c r="A103" s="91" t="s">
        <v>322</v>
      </c>
      <c r="B103" s="92" t="s">
        <v>323</v>
      </c>
      <c r="C103" s="93" t="s">
        <v>470</v>
      </c>
      <c r="D103" s="91" t="s">
        <v>15</v>
      </c>
      <c r="E103" s="91" t="s">
        <v>430</v>
      </c>
      <c r="F103" s="91" t="s">
        <v>407</v>
      </c>
      <c r="G103" s="91" t="s">
        <v>221</v>
      </c>
      <c r="H103" s="91" t="s">
        <v>325</v>
      </c>
      <c r="I103" s="91" t="s">
        <v>221</v>
      </c>
      <c r="J103" s="91" t="s">
        <v>119</v>
      </c>
      <c r="K103" s="91" t="s">
        <v>119</v>
      </c>
      <c r="L103" s="91" t="s">
        <v>326</v>
      </c>
      <c r="M103" s="91" t="s">
        <v>348</v>
      </c>
      <c r="N103" s="91" t="s">
        <v>327</v>
      </c>
      <c r="O103" s="139" t="s">
        <v>437</v>
      </c>
      <c r="P103" s="94">
        <v>2749003984</v>
      </c>
      <c r="Q103" s="94">
        <v>0</v>
      </c>
      <c r="R103" s="94">
        <v>0</v>
      </c>
      <c r="S103" s="94">
        <v>2749003984</v>
      </c>
      <c r="T103" s="94">
        <v>0</v>
      </c>
      <c r="U103" s="94">
        <v>2749003984</v>
      </c>
      <c r="V103" s="94">
        <v>0</v>
      </c>
      <c r="W103" s="94">
        <v>2749003984</v>
      </c>
      <c r="X103" s="94">
        <v>0</v>
      </c>
      <c r="Y103" s="94">
        <v>0</v>
      </c>
      <c r="Z103" s="94">
        <v>0</v>
      </c>
    </row>
    <row r="104" spans="1:26" ht="22.5" x14ac:dyDescent="0.25">
      <c r="A104" s="91" t="s">
        <v>322</v>
      </c>
      <c r="B104" s="92" t="s">
        <v>323</v>
      </c>
      <c r="C104" s="93" t="s">
        <v>471</v>
      </c>
      <c r="D104" s="91" t="s">
        <v>15</v>
      </c>
      <c r="E104" s="91" t="s">
        <v>430</v>
      </c>
      <c r="F104" s="91" t="s">
        <v>407</v>
      </c>
      <c r="G104" s="91" t="s">
        <v>221</v>
      </c>
      <c r="H104" s="91" t="s">
        <v>325</v>
      </c>
      <c r="I104" s="91" t="s">
        <v>230</v>
      </c>
      <c r="J104" s="91" t="s">
        <v>119</v>
      </c>
      <c r="K104" s="91" t="s">
        <v>119</v>
      </c>
      <c r="L104" s="91" t="s">
        <v>326</v>
      </c>
      <c r="M104" s="91" t="s">
        <v>348</v>
      </c>
      <c r="N104" s="91" t="s">
        <v>327</v>
      </c>
      <c r="O104" s="139" t="s">
        <v>438</v>
      </c>
      <c r="P104" s="94">
        <v>9485059761</v>
      </c>
      <c r="Q104" s="94">
        <v>0</v>
      </c>
      <c r="R104" s="94">
        <v>0</v>
      </c>
      <c r="S104" s="94">
        <v>9485059761</v>
      </c>
      <c r="T104" s="94">
        <v>0</v>
      </c>
      <c r="U104" s="94">
        <v>8489043825</v>
      </c>
      <c r="V104" s="94">
        <v>996015936</v>
      </c>
      <c r="W104" s="94">
        <v>8489043825</v>
      </c>
      <c r="X104" s="94">
        <v>0</v>
      </c>
      <c r="Y104" s="94">
        <v>0</v>
      </c>
      <c r="Z104" s="94">
        <v>0</v>
      </c>
    </row>
    <row r="105" spans="1:26" ht="22.5" x14ac:dyDescent="0.25">
      <c r="A105" s="91" t="s">
        <v>322</v>
      </c>
      <c r="B105" s="92" t="s">
        <v>323</v>
      </c>
      <c r="C105" s="93" t="s">
        <v>472</v>
      </c>
      <c r="D105" s="91" t="s">
        <v>15</v>
      </c>
      <c r="E105" s="91" t="s">
        <v>430</v>
      </c>
      <c r="F105" s="91" t="s">
        <v>407</v>
      </c>
      <c r="G105" s="91" t="s">
        <v>221</v>
      </c>
      <c r="H105" s="91" t="s">
        <v>325</v>
      </c>
      <c r="I105" s="91" t="s">
        <v>219</v>
      </c>
      <c r="J105" s="91" t="s">
        <v>119</v>
      </c>
      <c r="K105" s="91" t="s">
        <v>119</v>
      </c>
      <c r="L105" s="91" t="s">
        <v>326</v>
      </c>
      <c r="M105" s="91" t="s">
        <v>348</v>
      </c>
      <c r="N105" s="91" t="s">
        <v>327</v>
      </c>
      <c r="O105" s="139" t="s">
        <v>396</v>
      </c>
      <c r="P105" s="94">
        <v>4880478088</v>
      </c>
      <c r="Q105" s="94">
        <v>0</v>
      </c>
      <c r="R105" s="94">
        <v>0</v>
      </c>
      <c r="S105" s="94">
        <v>4880478088</v>
      </c>
      <c r="T105" s="94">
        <v>0</v>
      </c>
      <c r="U105" s="94">
        <v>4876243000</v>
      </c>
      <c r="V105" s="94">
        <v>4235088</v>
      </c>
      <c r="W105" s="94">
        <v>4876243000</v>
      </c>
      <c r="X105" s="94">
        <v>0</v>
      </c>
      <c r="Y105" s="94">
        <v>0</v>
      </c>
      <c r="Z105" s="94">
        <v>0</v>
      </c>
    </row>
    <row r="106" spans="1:26" ht="22.5" x14ac:dyDescent="0.25">
      <c r="A106" s="91" t="s">
        <v>322</v>
      </c>
      <c r="B106" s="92" t="s">
        <v>323</v>
      </c>
      <c r="C106" s="93" t="s">
        <v>493</v>
      </c>
      <c r="D106" s="91" t="s">
        <v>15</v>
      </c>
      <c r="E106" s="91" t="s">
        <v>430</v>
      </c>
      <c r="F106" s="91" t="s">
        <v>407</v>
      </c>
      <c r="G106" s="91" t="s">
        <v>221</v>
      </c>
      <c r="H106" s="91" t="s">
        <v>325</v>
      </c>
      <c r="I106" s="91" t="s">
        <v>228</v>
      </c>
      <c r="J106" s="91" t="s">
        <v>119</v>
      </c>
      <c r="K106" s="91" t="s">
        <v>119</v>
      </c>
      <c r="L106" s="91" t="s">
        <v>326</v>
      </c>
      <c r="M106" s="91" t="s">
        <v>348</v>
      </c>
      <c r="N106" s="91" t="s">
        <v>327</v>
      </c>
      <c r="O106" s="92" t="s">
        <v>371</v>
      </c>
      <c r="P106" s="94">
        <v>195709163</v>
      </c>
      <c r="Q106" s="94">
        <v>0</v>
      </c>
      <c r="R106" s="94">
        <v>0</v>
      </c>
      <c r="S106" s="94">
        <v>195709163</v>
      </c>
      <c r="T106" s="94">
        <v>0</v>
      </c>
      <c r="U106" s="94">
        <v>0</v>
      </c>
      <c r="V106" s="94">
        <v>195709163</v>
      </c>
      <c r="W106" s="94">
        <v>0</v>
      </c>
      <c r="X106" s="94">
        <v>0</v>
      </c>
      <c r="Y106" s="94">
        <v>0</v>
      </c>
      <c r="Z106" s="94">
        <v>0</v>
      </c>
    </row>
    <row r="107" spans="1:26" ht="22.5" x14ac:dyDescent="0.25">
      <c r="A107" s="91" t="s">
        <v>322</v>
      </c>
      <c r="B107" s="92" t="s">
        <v>323</v>
      </c>
      <c r="C107" s="93" t="s">
        <v>485</v>
      </c>
      <c r="D107" s="91" t="s">
        <v>15</v>
      </c>
      <c r="E107" s="91" t="s">
        <v>430</v>
      </c>
      <c r="F107" s="91" t="s">
        <v>407</v>
      </c>
      <c r="G107" s="91" t="s">
        <v>230</v>
      </c>
      <c r="H107" s="91" t="s">
        <v>325</v>
      </c>
      <c r="I107" s="91" t="s">
        <v>41</v>
      </c>
      <c r="J107" s="91" t="s">
        <v>119</v>
      </c>
      <c r="K107" s="91" t="s">
        <v>119</v>
      </c>
      <c r="L107" s="91" t="s">
        <v>326</v>
      </c>
      <c r="M107" s="91" t="s">
        <v>19</v>
      </c>
      <c r="N107" s="91" t="s">
        <v>327</v>
      </c>
      <c r="O107" s="92" t="s">
        <v>477</v>
      </c>
      <c r="P107" s="94">
        <v>1526892430</v>
      </c>
      <c r="Q107" s="94">
        <v>0</v>
      </c>
      <c r="R107" s="94">
        <v>0</v>
      </c>
      <c r="S107" s="94">
        <v>1526892430</v>
      </c>
      <c r="T107" s="94">
        <v>0</v>
      </c>
      <c r="U107" s="94">
        <v>1343000000</v>
      </c>
      <c r="V107" s="94">
        <v>183892430</v>
      </c>
      <c r="W107" s="94">
        <v>1284954443</v>
      </c>
      <c r="X107" s="94">
        <v>0</v>
      </c>
      <c r="Y107" s="94">
        <v>0</v>
      </c>
      <c r="Z107" s="94">
        <v>0</v>
      </c>
    </row>
    <row r="108" spans="1:26" ht="22.5" x14ac:dyDescent="0.25">
      <c r="A108" s="91" t="s">
        <v>322</v>
      </c>
      <c r="B108" s="92" t="s">
        <v>323</v>
      </c>
      <c r="C108" s="93" t="s">
        <v>486</v>
      </c>
      <c r="D108" s="91" t="s">
        <v>15</v>
      </c>
      <c r="E108" s="91" t="s">
        <v>430</v>
      </c>
      <c r="F108" s="91" t="s">
        <v>407</v>
      </c>
      <c r="G108" s="91" t="s">
        <v>230</v>
      </c>
      <c r="H108" s="91" t="s">
        <v>325</v>
      </c>
      <c r="I108" s="91" t="s">
        <v>221</v>
      </c>
      <c r="J108" s="91" t="s">
        <v>119</v>
      </c>
      <c r="K108" s="91" t="s">
        <v>119</v>
      </c>
      <c r="L108" s="91" t="s">
        <v>326</v>
      </c>
      <c r="M108" s="91" t="s">
        <v>19</v>
      </c>
      <c r="N108" s="91" t="s">
        <v>327</v>
      </c>
      <c r="O108" s="92" t="s">
        <v>478</v>
      </c>
      <c r="P108" s="94">
        <v>6896115538</v>
      </c>
      <c r="Q108" s="94">
        <v>0</v>
      </c>
      <c r="R108" s="94">
        <v>0</v>
      </c>
      <c r="S108" s="94">
        <v>6896115538</v>
      </c>
      <c r="T108" s="94">
        <v>0</v>
      </c>
      <c r="U108" s="94">
        <v>3377850000</v>
      </c>
      <c r="V108" s="94">
        <v>3518265538</v>
      </c>
      <c r="W108" s="94">
        <v>3002038747</v>
      </c>
      <c r="X108" s="94">
        <v>1063749</v>
      </c>
      <c r="Y108" s="94">
        <v>1063749</v>
      </c>
      <c r="Z108" s="94">
        <v>1063749</v>
      </c>
    </row>
    <row r="109" spans="1:26" ht="22.5" x14ac:dyDescent="0.25">
      <c r="A109" s="91" t="s">
        <v>322</v>
      </c>
      <c r="B109" s="92" t="s">
        <v>323</v>
      </c>
      <c r="C109" s="93" t="s">
        <v>487</v>
      </c>
      <c r="D109" s="91" t="s">
        <v>15</v>
      </c>
      <c r="E109" s="91" t="s">
        <v>430</v>
      </c>
      <c r="F109" s="91" t="s">
        <v>407</v>
      </c>
      <c r="G109" s="91" t="s">
        <v>230</v>
      </c>
      <c r="H109" s="91" t="s">
        <v>325</v>
      </c>
      <c r="I109" s="91" t="s">
        <v>230</v>
      </c>
      <c r="J109" s="91" t="s">
        <v>119</v>
      </c>
      <c r="K109" s="91" t="s">
        <v>119</v>
      </c>
      <c r="L109" s="91" t="s">
        <v>326</v>
      </c>
      <c r="M109" s="91" t="s">
        <v>19</v>
      </c>
      <c r="N109" s="91" t="s">
        <v>327</v>
      </c>
      <c r="O109" s="92" t="s">
        <v>479</v>
      </c>
      <c r="P109" s="94">
        <v>1618824701</v>
      </c>
      <c r="Q109" s="94">
        <v>0</v>
      </c>
      <c r="R109" s="94">
        <v>0</v>
      </c>
      <c r="S109" s="94">
        <v>1618824701</v>
      </c>
      <c r="T109" s="94">
        <v>0</v>
      </c>
      <c r="U109" s="94">
        <v>947506108</v>
      </c>
      <c r="V109" s="94">
        <v>671318593</v>
      </c>
      <c r="W109" s="94">
        <v>869981685</v>
      </c>
      <c r="X109" s="94">
        <v>0</v>
      </c>
      <c r="Y109" s="94">
        <v>0</v>
      </c>
      <c r="Z109" s="94">
        <v>0</v>
      </c>
    </row>
    <row r="110" spans="1:26" ht="22.5" x14ac:dyDescent="0.25">
      <c r="A110" s="91" t="s">
        <v>322</v>
      </c>
      <c r="B110" s="92" t="s">
        <v>323</v>
      </c>
      <c r="C110" s="93" t="s">
        <v>488</v>
      </c>
      <c r="D110" s="91" t="s">
        <v>15</v>
      </c>
      <c r="E110" s="91" t="s">
        <v>430</v>
      </c>
      <c r="F110" s="91" t="s">
        <v>407</v>
      </c>
      <c r="G110" s="91" t="s">
        <v>230</v>
      </c>
      <c r="H110" s="91" t="s">
        <v>325</v>
      </c>
      <c r="I110" s="91" t="s">
        <v>228</v>
      </c>
      <c r="J110" s="91" t="s">
        <v>119</v>
      </c>
      <c r="K110" s="91" t="s">
        <v>119</v>
      </c>
      <c r="L110" s="91" t="s">
        <v>326</v>
      </c>
      <c r="M110" s="91" t="s">
        <v>19</v>
      </c>
      <c r="N110" s="91" t="s">
        <v>327</v>
      </c>
      <c r="O110" s="92" t="s">
        <v>371</v>
      </c>
      <c r="P110" s="94">
        <v>40167331</v>
      </c>
      <c r="Q110" s="94">
        <v>0</v>
      </c>
      <c r="R110" s="94">
        <v>0</v>
      </c>
      <c r="S110" s="94">
        <v>40167331</v>
      </c>
      <c r="T110" s="94">
        <v>0</v>
      </c>
      <c r="U110" s="94">
        <v>0</v>
      </c>
      <c r="V110" s="94">
        <v>40167331</v>
      </c>
      <c r="W110" s="94">
        <v>0</v>
      </c>
      <c r="X110" s="94">
        <v>0</v>
      </c>
      <c r="Y110" s="94">
        <v>0</v>
      </c>
      <c r="Z110" s="94">
        <v>0</v>
      </c>
    </row>
    <row r="111" spans="1:26" ht="22.5" x14ac:dyDescent="0.25">
      <c r="A111" s="91" t="s">
        <v>322</v>
      </c>
      <c r="B111" s="92" t="s">
        <v>323</v>
      </c>
      <c r="C111" s="93" t="s">
        <v>494</v>
      </c>
      <c r="D111" s="91" t="s">
        <v>15</v>
      </c>
      <c r="E111" s="91" t="s">
        <v>406</v>
      </c>
      <c r="F111" s="91" t="s">
        <v>407</v>
      </c>
      <c r="G111" s="91" t="s">
        <v>41</v>
      </c>
      <c r="H111" s="91" t="s">
        <v>325</v>
      </c>
      <c r="I111" s="91" t="s">
        <v>41</v>
      </c>
      <c r="J111" s="91"/>
      <c r="K111" s="91"/>
      <c r="L111" s="91" t="s">
        <v>326</v>
      </c>
      <c r="M111" s="91" t="s">
        <v>19</v>
      </c>
      <c r="N111" s="91" t="s">
        <v>327</v>
      </c>
      <c r="O111" s="139" t="s">
        <v>411</v>
      </c>
      <c r="P111" s="94">
        <v>14608180291</v>
      </c>
      <c r="Q111" s="94">
        <v>0</v>
      </c>
      <c r="R111" s="94">
        <v>0</v>
      </c>
      <c r="S111" s="94">
        <v>14608180291</v>
      </c>
      <c r="T111" s="94">
        <v>0</v>
      </c>
      <c r="U111" s="94">
        <v>14608180291</v>
      </c>
      <c r="V111" s="94">
        <v>0</v>
      </c>
      <c r="W111" s="94">
        <v>14608180291</v>
      </c>
      <c r="X111" s="94">
        <v>0</v>
      </c>
      <c r="Y111" s="94">
        <v>0</v>
      </c>
      <c r="Z111" s="94">
        <v>0</v>
      </c>
    </row>
    <row r="112" spans="1:26" ht="22.5" x14ac:dyDescent="0.25">
      <c r="A112" s="91" t="s">
        <v>322</v>
      </c>
      <c r="B112" s="92" t="s">
        <v>323</v>
      </c>
      <c r="C112" s="93" t="s">
        <v>494</v>
      </c>
      <c r="D112" s="91" t="s">
        <v>15</v>
      </c>
      <c r="E112" s="91" t="s">
        <v>406</v>
      </c>
      <c r="F112" s="91" t="s">
        <v>407</v>
      </c>
      <c r="G112" s="91" t="s">
        <v>41</v>
      </c>
      <c r="H112" s="91" t="s">
        <v>325</v>
      </c>
      <c r="I112" s="91" t="s">
        <v>41</v>
      </c>
      <c r="J112" s="91"/>
      <c r="K112" s="91"/>
      <c r="L112" s="91" t="s">
        <v>326</v>
      </c>
      <c r="M112" s="91" t="s">
        <v>348</v>
      </c>
      <c r="N112" s="91" t="s">
        <v>327</v>
      </c>
      <c r="O112" s="139" t="s">
        <v>411</v>
      </c>
      <c r="P112" s="94">
        <v>116921179913</v>
      </c>
      <c r="Q112" s="94">
        <v>27700827354</v>
      </c>
      <c r="R112" s="94">
        <v>27700827354</v>
      </c>
      <c r="S112" s="94">
        <v>116921179913</v>
      </c>
      <c r="T112" s="94">
        <v>0</v>
      </c>
      <c r="U112" s="94">
        <v>55205274264</v>
      </c>
      <c r="V112" s="94">
        <v>61715905649</v>
      </c>
      <c r="W112" s="94">
        <v>55179263184</v>
      </c>
      <c r="X112" s="94">
        <v>0</v>
      </c>
      <c r="Y112" s="94">
        <v>0</v>
      </c>
      <c r="Z112" s="94">
        <v>0</v>
      </c>
    </row>
    <row r="113" spans="1:26" ht="22.5" x14ac:dyDescent="0.25">
      <c r="A113" s="91" t="s">
        <v>322</v>
      </c>
      <c r="B113" s="92" t="s">
        <v>323</v>
      </c>
      <c r="C113" s="93" t="s">
        <v>495</v>
      </c>
      <c r="D113" s="91" t="s">
        <v>15</v>
      </c>
      <c r="E113" s="91" t="s">
        <v>406</v>
      </c>
      <c r="F113" s="91" t="s">
        <v>407</v>
      </c>
      <c r="G113" s="91" t="s">
        <v>41</v>
      </c>
      <c r="H113" s="91" t="s">
        <v>325</v>
      </c>
      <c r="I113" s="91" t="s">
        <v>221</v>
      </c>
      <c r="J113" s="91"/>
      <c r="K113" s="91"/>
      <c r="L113" s="91" t="s">
        <v>326</v>
      </c>
      <c r="M113" s="91" t="s">
        <v>348</v>
      </c>
      <c r="N113" s="91" t="s">
        <v>327</v>
      </c>
      <c r="O113" s="139" t="s">
        <v>412</v>
      </c>
      <c r="P113" s="94">
        <v>35801317087</v>
      </c>
      <c r="Q113" s="94">
        <v>0</v>
      </c>
      <c r="R113" s="94">
        <v>0</v>
      </c>
      <c r="S113" s="94">
        <v>35801317087</v>
      </c>
      <c r="T113" s="94">
        <v>0</v>
      </c>
      <c r="U113" s="94">
        <v>1086391279</v>
      </c>
      <c r="V113" s="94">
        <v>34714925808</v>
      </c>
      <c r="W113" s="94">
        <v>1068090792</v>
      </c>
      <c r="X113" s="94">
        <v>0</v>
      </c>
      <c r="Y113" s="94">
        <v>0</v>
      </c>
      <c r="Z113" s="94">
        <v>0</v>
      </c>
    </row>
    <row r="114" spans="1:26" ht="22.5" x14ac:dyDescent="0.25">
      <c r="A114" s="91" t="s">
        <v>322</v>
      </c>
      <c r="B114" s="92" t="s">
        <v>323</v>
      </c>
      <c r="C114" s="93" t="s">
        <v>496</v>
      </c>
      <c r="D114" s="91" t="s">
        <v>15</v>
      </c>
      <c r="E114" s="91" t="s">
        <v>406</v>
      </c>
      <c r="F114" s="91" t="s">
        <v>407</v>
      </c>
      <c r="G114" s="91" t="s">
        <v>41</v>
      </c>
      <c r="H114" s="91" t="s">
        <v>325</v>
      </c>
      <c r="I114" s="91" t="s">
        <v>230</v>
      </c>
      <c r="J114" s="91"/>
      <c r="K114" s="91"/>
      <c r="L114" s="91" t="s">
        <v>326</v>
      </c>
      <c r="M114" s="91" t="s">
        <v>19</v>
      </c>
      <c r="N114" s="91" t="s">
        <v>327</v>
      </c>
      <c r="O114" s="139" t="s">
        <v>413</v>
      </c>
      <c r="P114" s="94">
        <v>18924302789</v>
      </c>
      <c r="Q114" s="94">
        <v>0</v>
      </c>
      <c r="R114" s="94">
        <v>0</v>
      </c>
      <c r="S114" s="94">
        <v>18924302789</v>
      </c>
      <c r="T114" s="94">
        <v>0</v>
      </c>
      <c r="U114" s="94">
        <v>0</v>
      </c>
      <c r="V114" s="94">
        <v>18924302789</v>
      </c>
      <c r="W114" s="94">
        <v>0</v>
      </c>
      <c r="X114" s="94">
        <v>0</v>
      </c>
      <c r="Y114" s="94">
        <v>0</v>
      </c>
      <c r="Z114" s="94">
        <v>0</v>
      </c>
    </row>
    <row r="115" spans="1:26" ht="22.5" x14ac:dyDescent="0.25">
      <c r="A115" s="91" t="s">
        <v>322</v>
      </c>
      <c r="B115" s="92" t="s">
        <v>323</v>
      </c>
      <c r="C115" s="93" t="s">
        <v>497</v>
      </c>
      <c r="D115" s="91" t="s">
        <v>15</v>
      </c>
      <c r="E115" s="91" t="s">
        <v>406</v>
      </c>
      <c r="F115" s="91" t="s">
        <v>407</v>
      </c>
      <c r="G115" s="91" t="s">
        <v>41</v>
      </c>
      <c r="H115" s="91" t="s">
        <v>325</v>
      </c>
      <c r="I115" s="91" t="s">
        <v>228</v>
      </c>
      <c r="J115" s="91"/>
      <c r="K115" s="91"/>
      <c r="L115" s="91" t="s">
        <v>326</v>
      </c>
      <c r="M115" s="91" t="s">
        <v>19</v>
      </c>
      <c r="N115" s="91" t="s">
        <v>327</v>
      </c>
      <c r="O115" s="92" t="s">
        <v>393</v>
      </c>
      <c r="P115" s="94">
        <v>745019920</v>
      </c>
      <c r="Q115" s="94">
        <v>0</v>
      </c>
      <c r="R115" s="94">
        <v>0</v>
      </c>
      <c r="S115" s="94">
        <v>745019920</v>
      </c>
      <c r="T115" s="94">
        <v>0</v>
      </c>
      <c r="U115" s="94">
        <v>0</v>
      </c>
      <c r="V115" s="94">
        <v>745019920</v>
      </c>
      <c r="W115" s="94">
        <v>0</v>
      </c>
      <c r="X115" s="94">
        <v>0</v>
      </c>
      <c r="Y115" s="94">
        <v>0</v>
      </c>
      <c r="Z115" s="94">
        <v>0</v>
      </c>
    </row>
    <row r="116" spans="1:26" ht="33.75" x14ac:dyDescent="0.25">
      <c r="A116" s="91" t="s">
        <v>322</v>
      </c>
      <c r="B116" s="92" t="s">
        <v>323</v>
      </c>
      <c r="C116" s="93" t="s">
        <v>489</v>
      </c>
      <c r="D116" s="91" t="s">
        <v>15</v>
      </c>
      <c r="E116" s="91" t="s">
        <v>436</v>
      </c>
      <c r="F116" s="91" t="s">
        <v>407</v>
      </c>
      <c r="G116" s="91" t="s">
        <v>41</v>
      </c>
      <c r="H116" s="91" t="s">
        <v>325</v>
      </c>
      <c r="I116" s="91" t="s">
        <v>41</v>
      </c>
      <c r="J116" s="91" t="s">
        <v>119</v>
      </c>
      <c r="K116" s="91" t="s">
        <v>119</v>
      </c>
      <c r="L116" s="91" t="s">
        <v>326</v>
      </c>
      <c r="M116" s="91" t="s">
        <v>19</v>
      </c>
      <c r="N116" s="91" t="s">
        <v>327</v>
      </c>
      <c r="O116" s="92" t="s">
        <v>359</v>
      </c>
      <c r="P116" s="94">
        <v>4149402390</v>
      </c>
      <c r="Q116" s="94">
        <v>0</v>
      </c>
      <c r="R116" s="94">
        <v>0</v>
      </c>
      <c r="S116" s="94">
        <v>4149402390</v>
      </c>
      <c r="T116" s="94">
        <v>0</v>
      </c>
      <c r="U116" s="94">
        <v>1980000000</v>
      </c>
      <c r="V116" s="94">
        <v>2169402390</v>
      </c>
      <c r="W116" s="94">
        <v>1844356995.53</v>
      </c>
      <c r="X116" s="94">
        <v>0</v>
      </c>
      <c r="Y116" s="94">
        <v>0</v>
      </c>
      <c r="Z116" s="94">
        <v>0</v>
      </c>
    </row>
    <row r="117" spans="1:26" ht="22.5" x14ac:dyDescent="0.25">
      <c r="A117" s="91" t="s">
        <v>322</v>
      </c>
      <c r="B117" s="92" t="s">
        <v>323</v>
      </c>
      <c r="C117" s="93" t="s">
        <v>490</v>
      </c>
      <c r="D117" s="91" t="s">
        <v>15</v>
      </c>
      <c r="E117" s="91" t="s">
        <v>436</v>
      </c>
      <c r="F117" s="91" t="s">
        <v>407</v>
      </c>
      <c r="G117" s="91" t="s">
        <v>41</v>
      </c>
      <c r="H117" s="91" t="s">
        <v>325</v>
      </c>
      <c r="I117" s="91" t="s">
        <v>221</v>
      </c>
      <c r="J117" s="91" t="s">
        <v>119</v>
      </c>
      <c r="K117" s="91" t="s">
        <v>119</v>
      </c>
      <c r="L117" s="91" t="s">
        <v>326</v>
      </c>
      <c r="M117" s="91" t="s">
        <v>19</v>
      </c>
      <c r="N117" s="91" t="s">
        <v>327</v>
      </c>
      <c r="O117" s="92" t="s">
        <v>480</v>
      </c>
      <c r="P117" s="94">
        <v>3108083665</v>
      </c>
      <c r="Q117" s="94">
        <v>0</v>
      </c>
      <c r="R117" s="94">
        <v>0</v>
      </c>
      <c r="S117" s="94">
        <v>3108083665</v>
      </c>
      <c r="T117" s="94">
        <v>0</v>
      </c>
      <c r="U117" s="94">
        <v>0</v>
      </c>
      <c r="V117" s="94">
        <v>3108083665</v>
      </c>
      <c r="W117" s="94">
        <v>0</v>
      </c>
      <c r="X117" s="94">
        <v>0</v>
      </c>
      <c r="Y117" s="94">
        <v>0</v>
      </c>
      <c r="Z117" s="94">
        <v>0</v>
      </c>
    </row>
    <row r="118" spans="1:26" ht="33.75" x14ac:dyDescent="0.25">
      <c r="A118" s="91" t="s">
        <v>322</v>
      </c>
      <c r="B118" s="92" t="s">
        <v>323</v>
      </c>
      <c r="C118" s="93" t="s">
        <v>491</v>
      </c>
      <c r="D118" s="91" t="s">
        <v>15</v>
      </c>
      <c r="E118" s="91" t="s">
        <v>436</v>
      </c>
      <c r="F118" s="91" t="s">
        <v>407</v>
      </c>
      <c r="G118" s="91" t="s">
        <v>41</v>
      </c>
      <c r="H118" s="91" t="s">
        <v>325</v>
      </c>
      <c r="I118" s="91" t="s">
        <v>230</v>
      </c>
      <c r="J118" s="91" t="s">
        <v>119</v>
      </c>
      <c r="K118" s="91" t="s">
        <v>119</v>
      </c>
      <c r="L118" s="91" t="s">
        <v>326</v>
      </c>
      <c r="M118" s="91" t="s">
        <v>19</v>
      </c>
      <c r="N118" s="91" t="s">
        <v>327</v>
      </c>
      <c r="O118" s="92" t="s">
        <v>362</v>
      </c>
      <c r="P118" s="94">
        <v>6852075697</v>
      </c>
      <c r="Q118" s="94">
        <v>0</v>
      </c>
      <c r="R118" s="94">
        <v>0</v>
      </c>
      <c r="S118" s="94">
        <v>6852075697</v>
      </c>
      <c r="T118" s="94">
        <v>0</v>
      </c>
      <c r="U118" s="94">
        <v>0</v>
      </c>
      <c r="V118" s="94">
        <v>6852075697</v>
      </c>
      <c r="W118" s="94">
        <v>0</v>
      </c>
      <c r="X118" s="94">
        <v>0</v>
      </c>
      <c r="Y118" s="94">
        <v>0</v>
      </c>
      <c r="Z118" s="94">
        <v>0</v>
      </c>
    </row>
    <row r="119" spans="1:26" ht="22.5" x14ac:dyDescent="0.25">
      <c r="A119" s="91" t="s">
        <v>322</v>
      </c>
      <c r="B119" s="92" t="s">
        <v>323</v>
      </c>
      <c r="C119" s="93" t="s">
        <v>492</v>
      </c>
      <c r="D119" s="91" t="s">
        <v>15</v>
      </c>
      <c r="E119" s="91" t="s">
        <v>436</v>
      </c>
      <c r="F119" s="91" t="s">
        <v>407</v>
      </c>
      <c r="G119" s="91" t="s">
        <v>41</v>
      </c>
      <c r="H119" s="91" t="s">
        <v>325</v>
      </c>
      <c r="I119" s="91" t="s">
        <v>228</v>
      </c>
      <c r="J119" s="91" t="s">
        <v>119</v>
      </c>
      <c r="K119" s="91" t="s">
        <v>119</v>
      </c>
      <c r="L119" s="91" t="s">
        <v>326</v>
      </c>
      <c r="M119" s="91" t="s">
        <v>19</v>
      </c>
      <c r="N119" s="91" t="s">
        <v>327</v>
      </c>
      <c r="O119" s="92" t="s">
        <v>371</v>
      </c>
      <c r="P119" s="94">
        <v>56438248</v>
      </c>
      <c r="Q119" s="94">
        <v>0</v>
      </c>
      <c r="R119" s="94">
        <v>0</v>
      </c>
      <c r="S119" s="94">
        <v>56438248</v>
      </c>
      <c r="T119" s="94">
        <v>0</v>
      </c>
      <c r="U119" s="94">
        <v>0</v>
      </c>
      <c r="V119" s="94">
        <v>56438248</v>
      </c>
      <c r="W119" s="94">
        <v>0</v>
      </c>
      <c r="X119" s="94">
        <v>0</v>
      </c>
      <c r="Y119" s="94">
        <v>0</v>
      </c>
      <c r="Z119" s="94">
        <v>0</v>
      </c>
    </row>
    <row r="120" spans="1:26" x14ac:dyDescent="0.25">
      <c r="A120" s="124" t="s">
        <v>439</v>
      </c>
      <c r="B120" s="125" t="s">
        <v>119</v>
      </c>
      <c r="C120" s="126" t="s">
        <v>119</v>
      </c>
      <c r="D120" s="124" t="s">
        <v>119</v>
      </c>
      <c r="E120" s="124" t="s">
        <v>119</v>
      </c>
      <c r="F120" s="124" t="s">
        <v>119</v>
      </c>
      <c r="G120" s="124" t="s">
        <v>119</v>
      </c>
      <c r="H120" s="124" t="s">
        <v>119</v>
      </c>
      <c r="I120" s="124" t="s">
        <v>119</v>
      </c>
      <c r="J120" s="124" t="s">
        <v>119</v>
      </c>
      <c r="K120" s="124" t="s">
        <v>119</v>
      </c>
      <c r="L120" s="124" t="s">
        <v>119</v>
      </c>
      <c r="M120" s="124" t="s">
        <v>119</v>
      </c>
      <c r="N120" s="124" t="s">
        <v>119</v>
      </c>
      <c r="O120" s="125" t="s">
        <v>119</v>
      </c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</row>
    <row r="121" spans="1:26" x14ac:dyDescent="0.25">
      <c r="S121" s="127"/>
      <c r="U121" s="127"/>
      <c r="W121" s="127"/>
      <c r="X121" s="127"/>
      <c r="Z121" s="127"/>
    </row>
  </sheetData>
  <autoFilter ref="A4:Z121"/>
  <pageMargins left="0.78740157480314998" right="0.78740157480314998" top="0.78740157480314998" bottom="0.78740157480314998" header="0.78740157480314998" footer="0.78740157480314998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showGridLines="0" workbookViewId="0">
      <pane ySplit="4" topLeftCell="A5" activePane="bottomLeft" state="frozen"/>
      <selection activeCell="J1" sqref="J1"/>
      <selection pane="bottomLeft" activeCell="S43" sqref="S43"/>
    </sheetView>
  </sheetViews>
  <sheetFormatPr baseColWidth="10" defaultColWidth="11.5703125" defaultRowHeight="15" x14ac:dyDescent="0.25"/>
  <cols>
    <col min="1" max="1" width="13.42578125" style="117" customWidth="1"/>
    <col min="2" max="2" width="26.85546875" style="117" customWidth="1"/>
    <col min="3" max="3" width="21.5703125" style="117" customWidth="1"/>
    <col min="4" max="11" width="5.42578125" style="117" customWidth="1"/>
    <col min="12" max="12" width="9.7109375" style="117" customWidth="1"/>
    <col min="13" max="13" width="8.140625" style="117" customWidth="1"/>
    <col min="14" max="14" width="9.7109375" style="117" customWidth="1"/>
    <col min="15" max="15" width="27.7109375" style="117" customWidth="1"/>
    <col min="16" max="16" width="15.28515625" style="117" customWidth="1"/>
    <col min="17" max="17" width="17.7109375" style="117" customWidth="1"/>
    <col min="18" max="21" width="18.85546875" style="117" customWidth="1"/>
    <col min="22" max="22" width="0" style="117" hidden="1" customWidth="1"/>
    <col min="23" max="23" width="0.28515625" style="117" customWidth="1"/>
    <col min="24" max="16384" width="11.5703125" style="117"/>
  </cols>
  <sheetData>
    <row r="1" spans="1:21" x14ac:dyDescent="0.25">
      <c r="A1" s="115" t="s">
        <v>293</v>
      </c>
      <c r="B1" s="115">
        <v>2017</v>
      </c>
      <c r="C1" s="116" t="s">
        <v>119</v>
      </c>
      <c r="D1" s="116" t="s">
        <v>119</v>
      </c>
      <c r="E1" s="116" t="s">
        <v>119</v>
      </c>
      <c r="F1" s="116" t="s">
        <v>119</v>
      </c>
      <c r="G1" s="116" t="s">
        <v>119</v>
      </c>
      <c r="H1" s="116" t="s">
        <v>119</v>
      </c>
      <c r="I1" s="116" t="s">
        <v>119</v>
      </c>
      <c r="J1" s="116" t="s">
        <v>119</v>
      </c>
      <c r="K1" s="116" t="s">
        <v>119</v>
      </c>
      <c r="L1" s="116" t="s">
        <v>119</v>
      </c>
      <c r="M1" s="116" t="s">
        <v>119</v>
      </c>
      <c r="N1" s="116" t="s">
        <v>119</v>
      </c>
      <c r="O1" s="116" t="s">
        <v>119</v>
      </c>
      <c r="P1" s="116" t="s">
        <v>119</v>
      </c>
      <c r="Q1" s="116" t="s">
        <v>119</v>
      </c>
      <c r="R1" s="116" t="s">
        <v>119</v>
      </c>
      <c r="S1" s="116" t="s">
        <v>119</v>
      </c>
      <c r="T1" s="116" t="s">
        <v>119</v>
      </c>
      <c r="U1" s="116" t="s">
        <v>119</v>
      </c>
    </row>
    <row r="2" spans="1:21" x14ac:dyDescent="0.25">
      <c r="A2" s="115" t="s">
        <v>294</v>
      </c>
      <c r="B2" s="115" t="s">
        <v>374</v>
      </c>
      <c r="C2" s="116" t="s">
        <v>119</v>
      </c>
      <c r="D2" s="116" t="s">
        <v>119</v>
      </c>
      <c r="E2" s="116" t="s">
        <v>119</v>
      </c>
      <c r="F2" s="116" t="s">
        <v>119</v>
      </c>
      <c r="G2" s="116" t="s">
        <v>119</v>
      </c>
      <c r="H2" s="116" t="s">
        <v>119</v>
      </c>
      <c r="I2" s="116" t="s">
        <v>119</v>
      </c>
      <c r="J2" s="116" t="s">
        <v>119</v>
      </c>
      <c r="K2" s="116" t="s">
        <v>119</v>
      </c>
      <c r="L2" s="116" t="s">
        <v>119</v>
      </c>
      <c r="M2" s="116" t="s">
        <v>119</v>
      </c>
      <c r="N2" s="116" t="s">
        <v>119</v>
      </c>
      <c r="O2" s="116" t="s">
        <v>119</v>
      </c>
      <c r="P2" s="116" t="s">
        <v>119</v>
      </c>
      <c r="Q2" s="116" t="s">
        <v>119</v>
      </c>
      <c r="R2" s="116" t="s">
        <v>119</v>
      </c>
      <c r="S2" s="116" t="s">
        <v>119</v>
      </c>
      <c r="T2" s="116" t="s">
        <v>119</v>
      </c>
      <c r="U2" s="116" t="s">
        <v>119</v>
      </c>
    </row>
    <row r="3" spans="1:21" x14ac:dyDescent="0.25">
      <c r="A3" s="115" t="s">
        <v>296</v>
      </c>
      <c r="B3" s="115" t="s">
        <v>423</v>
      </c>
      <c r="C3" s="116" t="s">
        <v>119</v>
      </c>
      <c r="D3" s="116" t="s">
        <v>119</v>
      </c>
      <c r="E3" s="116" t="s">
        <v>119</v>
      </c>
      <c r="F3" s="116" t="s">
        <v>119</v>
      </c>
      <c r="G3" s="116" t="s">
        <v>119</v>
      </c>
      <c r="H3" s="116" t="s">
        <v>119</v>
      </c>
      <c r="I3" s="116" t="s">
        <v>119</v>
      </c>
      <c r="J3" s="116" t="s">
        <v>119</v>
      </c>
      <c r="K3" s="116" t="s">
        <v>119</v>
      </c>
      <c r="L3" s="116" t="s">
        <v>119</v>
      </c>
      <c r="M3" s="116" t="s">
        <v>119</v>
      </c>
      <c r="N3" s="116" t="s">
        <v>119</v>
      </c>
      <c r="O3" s="116" t="s">
        <v>119</v>
      </c>
      <c r="P3" s="116" t="s">
        <v>119</v>
      </c>
      <c r="Q3" s="116" t="s">
        <v>119</v>
      </c>
      <c r="R3" s="116" t="s">
        <v>119</v>
      </c>
      <c r="S3" s="116" t="s">
        <v>119</v>
      </c>
      <c r="T3" s="116" t="s">
        <v>119</v>
      </c>
      <c r="U3" s="116" t="s">
        <v>119</v>
      </c>
    </row>
    <row r="4" spans="1:21" ht="24" x14ac:dyDescent="0.25">
      <c r="A4" s="115" t="s">
        <v>297</v>
      </c>
      <c r="B4" s="115" t="s">
        <v>298</v>
      </c>
      <c r="C4" s="115" t="s">
        <v>299</v>
      </c>
      <c r="D4" s="115" t="s">
        <v>300</v>
      </c>
      <c r="E4" s="115" t="s">
        <v>3</v>
      </c>
      <c r="F4" s="115" t="s">
        <v>301</v>
      </c>
      <c r="G4" s="115" t="s">
        <v>302</v>
      </c>
      <c r="H4" s="115" t="s">
        <v>303</v>
      </c>
      <c r="I4" s="115" t="s">
        <v>304</v>
      </c>
      <c r="J4" s="115" t="s">
        <v>305</v>
      </c>
      <c r="K4" s="115" t="s">
        <v>306</v>
      </c>
      <c r="L4" s="115" t="s">
        <v>307</v>
      </c>
      <c r="M4" s="115" t="s">
        <v>308</v>
      </c>
      <c r="N4" s="115" t="s">
        <v>309</v>
      </c>
      <c r="O4" s="115" t="s">
        <v>310</v>
      </c>
      <c r="P4" s="115" t="s">
        <v>403</v>
      </c>
      <c r="Q4" s="115" t="s">
        <v>404</v>
      </c>
      <c r="R4" s="115" t="s">
        <v>318</v>
      </c>
      <c r="S4" s="115" t="s">
        <v>319</v>
      </c>
      <c r="T4" s="115" t="s">
        <v>320</v>
      </c>
      <c r="U4" s="115" t="s">
        <v>321</v>
      </c>
    </row>
    <row r="5" spans="1:21" ht="22.5" x14ac:dyDescent="0.25">
      <c r="A5" s="118" t="s">
        <v>322</v>
      </c>
      <c r="B5" s="119" t="s">
        <v>323</v>
      </c>
      <c r="C5" s="120" t="s">
        <v>333</v>
      </c>
      <c r="D5" s="118" t="s">
        <v>141</v>
      </c>
      <c r="E5" s="118" t="s">
        <v>41</v>
      </c>
      <c r="F5" s="118" t="s">
        <v>325</v>
      </c>
      <c r="G5" s="118" t="s">
        <v>221</v>
      </c>
      <c r="H5" s="118"/>
      <c r="I5" s="118"/>
      <c r="J5" s="118"/>
      <c r="K5" s="118"/>
      <c r="L5" s="118" t="s">
        <v>326</v>
      </c>
      <c r="M5" s="118" t="s">
        <v>19</v>
      </c>
      <c r="N5" s="118" t="s">
        <v>327</v>
      </c>
      <c r="O5" s="119" t="s">
        <v>18</v>
      </c>
      <c r="P5" s="121"/>
      <c r="Q5" s="121"/>
      <c r="R5" s="122">
        <v>5000000</v>
      </c>
      <c r="S5" s="122">
        <v>0</v>
      </c>
      <c r="T5" s="122">
        <v>0</v>
      </c>
      <c r="U5" s="122">
        <v>0</v>
      </c>
    </row>
    <row r="6" spans="1:21" ht="22.5" x14ac:dyDescent="0.25">
      <c r="A6" s="118" t="s">
        <v>322</v>
      </c>
      <c r="B6" s="119" t="s">
        <v>323</v>
      </c>
      <c r="C6" s="120" t="s">
        <v>338</v>
      </c>
      <c r="D6" s="118" t="s">
        <v>141</v>
      </c>
      <c r="E6" s="118" t="s">
        <v>221</v>
      </c>
      <c r="F6" s="118" t="s">
        <v>325</v>
      </c>
      <c r="G6" s="118" t="s">
        <v>230</v>
      </c>
      <c r="H6" s="118"/>
      <c r="I6" s="118"/>
      <c r="J6" s="118"/>
      <c r="K6" s="118"/>
      <c r="L6" s="118" t="s">
        <v>326</v>
      </c>
      <c r="M6" s="118" t="s">
        <v>19</v>
      </c>
      <c r="N6" s="118" t="s">
        <v>327</v>
      </c>
      <c r="O6" s="119" t="s">
        <v>241</v>
      </c>
      <c r="P6" s="121"/>
      <c r="Q6" s="121"/>
      <c r="R6" s="122">
        <v>1522</v>
      </c>
      <c r="S6" s="122">
        <v>0</v>
      </c>
      <c r="T6" s="122">
        <v>0</v>
      </c>
      <c r="U6" s="122">
        <v>0</v>
      </c>
    </row>
    <row r="7" spans="1:21" ht="22.5" x14ac:dyDescent="0.25">
      <c r="A7" s="118" t="s">
        <v>322</v>
      </c>
      <c r="B7" s="119" t="s">
        <v>323</v>
      </c>
      <c r="C7" s="120" t="s">
        <v>341</v>
      </c>
      <c r="D7" s="118" t="s">
        <v>141</v>
      </c>
      <c r="E7" s="118" t="s">
        <v>221</v>
      </c>
      <c r="F7" s="118" t="s">
        <v>325</v>
      </c>
      <c r="G7" s="118" t="s">
        <v>219</v>
      </c>
      <c r="H7" s="118"/>
      <c r="I7" s="118"/>
      <c r="J7" s="118"/>
      <c r="K7" s="118"/>
      <c r="L7" s="118" t="s">
        <v>326</v>
      </c>
      <c r="M7" s="118" t="s">
        <v>19</v>
      </c>
      <c r="N7" s="118" t="s">
        <v>327</v>
      </c>
      <c r="O7" s="119" t="s">
        <v>22</v>
      </c>
      <c r="P7" s="121"/>
      <c r="Q7" s="121"/>
      <c r="R7" s="122">
        <v>939547155.61000001</v>
      </c>
      <c r="S7" s="122">
        <v>216545181</v>
      </c>
      <c r="T7" s="122">
        <v>21474207</v>
      </c>
      <c r="U7" s="122">
        <v>21474207</v>
      </c>
    </row>
    <row r="8" spans="1:21" ht="22.5" x14ac:dyDescent="0.25">
      <c r="A8" s="118" t="s">
        <v>322</v>
      </c>
      <c r="B8" s="119" t="s">
        <v>323</v>
      </c>
      <c r="C8" s="120" t="s">
        <v>208</v>
      </c>
      <c r="D8" s="118" t="s">
        <v>141</v>
      </c>
      <c r="E8" s="118" t="s">
        <v>230</v>
      </c>
      <c r="F8" s="118" t="s">
        <v>236</v>
      </c>
      <c r="G8" s="118" t="s">
        <v>41</v>
      </c>
      <c r="H8" s="118" t="s">
        <v>41</v>
      </c>
      <c r="I8" s="118"/>
      <c r="J8" s="118"/>
      <c r="K8" s="118"/>
      <c r="L8" s="118" t="s">
        <v>326</v>
      </c>
      <c r="M8" s="118" t="s">
        <v>19</v>
      </c>
      <c r="N8" s="118" t="s">
        <v>327</v>
      </c>
      <c r="O8" s="119" t="s">
        <v>123</v>
      </c>
      <c r="P8" s="121"/>
      <c r="Q8" s="121"/>
      <c r="R8" s="122">
        <v>294480000</v>
      </c>
      <c r="S8" s="122">
        <v>0</v>
      </c>
      <c r="T8" s="122">
        <v>0</v>
      </c>
      <c r="U8" s="122">
        <v>0</v>
      </c>
    </row>
    <row r="9" spans="1:21" ht="22.5" x14ac:dyDescent="0.25">
      <c r="A9" s="118" t="s">
        <v>322</v>
      </c>
      <c r="B9" s="119" t="s">
        <v>323</v>
      </c>
      <c r="C9" s="120" t="s">
        <v>352</v>
      </c>
      <c r="D9" s="118" t="s">
        <v>141</v>
      </c>
      <c r="E9" s="118" t="s">
        <v>223</v>
      </c>
      <c r="F9" s="118" t="s">
        <v>41</v>
      </c>
      <c r="G9" s="118" t="s">
        <v>221</v>
      </c>
      <c r="H9" s="118" t="s">
        <v>41</v>
      </c>
      <c r="I9" s="118"/>
      <c r="J9" s="118"/>
      <c r="K9" s="118"/>
      <c r="L9" s="118" t="s">
        <v>326</v>
      </c>
      <c r="M9" s="118" t="s">
        <v>19</v>
      </c>
      <c r="N9" s="118" t="s">
        <v>327</v>
      </c>
      <c r="O9" s="119" t="s">
        <v>25</v>
      </c>
      <c r="P9" s="121"/>
      <c r="Q9" s="121"/>
      <c r="R9" s="122">
        <v>6823553261.9799995</v>
      </c>
      <c r="S9" s="122">
        <v>78588509</v>
      </c>
      <c r="T9" s="122">
        <v>78588509</v>
      </c>
      <c r="U9" s="122">
        <v>78588509</v>
      </c>
    </row>
    <row r="10" spans="1:21" ht="45" x14ac:dyDescent="0.25">
      <c r="A10" s="118" t="s">
        <v>322</v>
      </c>
      <c r="B10" s="119" t="s">
        <v>323</v>
      </c>
      <c r="C10" s="120" t="s">
        <v>500</v>
      </c>
      <c r="D10" s="118" t="s">
        <v>15</v>
      </c>
      <c r="E10" s="118" t="s">
        <v>430</v>
      </c>
      <c r="F10" s="118" t="s">
        <v>407</v>
      </c>
      <c r="G10" s="118" t="s">
        <v>230</v>
      </c>
      <c r="H10" s="118"/>
      <c r="I10" s="118"/>
      <c r="J10" s="118"/>
      <c r="K10" s="118"/>
      <c r="L10" s="118" t="s">
        <v>326</v>
      </c>
      <c r="M10" s="118" t="s">
        <v>19</v>
      </c>
      <c r="N10" s="118" t="s">
        <v>327</v>
      </c>
      <c r="O10" s="119" t="s">
        <v>432</v>
      </c>
      <c r="P10" s="121"/>
      <c r="Q10" s="121"/>
      <c r="R10" s="122">
        <v>342103971</v>
      </c>
      <c r="S10" s="122">
        <v>0</v>
      </c>
      <c r="T10" s="122">
        <v>0</v>
      </c>
      <c r="U10" s="122">
        <v>0</v>
      </c>
    </row>
    <row r="11" spans="1:21" ht="33.75" x14ac:dyDescent="0.25">
      <c r="A11" s="118" t="s">
        <v>322</v>
      </c>
      <c r="B11" s="119" t="s">
        <v>323</v>
      </c>
      <c r="C11" s="120" t="s">
        <v>466</v>
      </c>
      <c r="D11" s="118" t="s">
        <v>15</v>
      </c>
      <c r="E11" s="118" t="s">
        <v>406</v>
      </c>
      <c r="F11" s="118" t="s">
        <v>407</v>
      </c>
      <c r="G11" s="118" t="s">
        <v>41</v>
      </c>
      <c r="H11" s="118"/>
      <c r="I11" s="118"/>
      <c r="J11" s="118"/>
      <c r="K11" s="118"/>
      <c r="L11" s="118" t="s">
        <v>326</v>
      </c>
      <c r="M11" s="118" t="s">
        <v>348</v>
      </c>
      <c r="N11" s="118" t="s">
        <v>327</v>
      </c>
      <c r="O11" s="119" t="s">
        <v>408</v>
      </c>
      <c r="P11" s="121"/>
      <c r="Q11" s="121"/>
      <c r="R11" s="122">
        <v>14739491915.77</v>
      </c>
      <c r="S11" s="122">
        <v>0</v>
      </c>
      <c r="T11" s="122">
        <v>0</v>
      </c>
      <c r="U11" s="122">
        <v>0</v>
      </c>
    </row>
    <row r="12" spans="1:21" ht="33.75" x14ac:dyDescent="0.25">
      <c r="A12" s="118" t="s">
        <v>322</v>
      </c>
      <c r="B12" s="119" t="s">
        <v>323</v>
      </c>
      <c r="C12" s="120" t="s">
        <v>501</v>
      </c>
      <c r="D12" s="118" t="s">
        <v>15</v>
      </c>
      <c r="E12" s="118" t="s">
        <v>436</v>
      </c>
      <c r="F12" s="118" t="s">
        <v>407</v>
      </c>
      <c r="G12" s="118" t="s">
        <v>41</v>
      </c>
      <c r="H12" s="118"/>
      <c r="I12" s="118"/>
      <c r="J12" s="118"/>
      <c r="K12" s="118"/>
      <c r="L12" s="118" t="s">
        <v>326</v>
      </c>
      <c r="M12" s="118" t="s">
        <v>19</v>
      </c>
      <c r="N12" s="118" t="s">
        <v>327</v>
      </c>
      <c r="O12" s="119" t="s">
        <v>290</v>
      </c>
      <c r="P12" s="121"/>
      <c r="Q12" s="121"/>
      <c r="R12" s="122">
        <v>1199000000</v>
      </c>
      <c r="S12" s="122">
        <v>0</v>
      </c>
      <c r="T12" s="122">
        <v>0</v>
      </c>
      <c r="U12" s="122">
        <v>0</v>
      </c>
    </row>
    <row r="13" spans="1:21" ht="22.5" x14ac:dyDescent="0.25">
      <c r="A13" s="118" t="s">
        <v>322</v>
      </c>
      <c r="B13" s="119" t="s">
        <v>323</v>
      </c>
      <c r="C13" s="120" t="s">
        <v>161</v>
      </c>
      <c r="D13" s="118" t="s">
        <v>141</v>
      </c>
      <c r="E13" s="118" t="s">
        <v>41</v>
      </c>
      <c r="F13" s="118" t="s">
        <v>325</v>
      </c>
      <c r="G13" s="118" t="s">
        <v>221</v>
      </c>
      <c r="H13" s="118" t="s">
        <v>125</v>
      </c>
      <c r="I13" s="118"/>
      <c r="J13" s="118"/>
      <c r="K13" s="118"/>
      <c r="L13" s="118" t="s">
        <v>326</v>
      </c>
      <c r="M13" s="118" t="s">
        <v>19</v>
      </c>
      <c r="N13" s="118" t="s">
        <v>327</v>
      </c>
      <c r="O13" s="154" t="s">
        <v>26</v>
      </c>
      <c r="P13" s="121"/>
      <c r="Q13" s="121"/>
      <c r="R13" s="122">
        <v>5000000</v>
      </c>
      <c r="S13" s="122">
        <v>0</v>
      </c>
      <c r="T13" s="122">
        <v>0</v>
      </c>
      <c r="U13" s="122">
        <v>0</v>
      </c>
    </row>
    <row r="14" spans="1:21" ht="22.5" x14ac:dyDescent="0.25">
      <c r="A14" s="118" t="s">
        <v>322</v>
      </c>
      <c r="B14" s="119" t="s">
        <v>323</v>
      </c>
      <c r="C14" s="120" t="s">
        <v>174</v>
      </c>
      <c r="D14" s="118" t="s">
        <v>141</v>
      </c>
      <c r="E14" s="118" t="s">
        <v>221</v>
      </c>
      <c r="F14" s="118" t="s">
        <v>325</v>
      </c>
      <c r="G14" s="118" t="s">
        <v>230</v>
      </c>
      <c r="H14" s="118" t="s">
        <v>242</v>
      </c>
      <c r="I14" s="118" t="s">
        <v>244</v>
      </c>
      <c r="J14" s="118"/>
      <c r="K14" s="118"/>
      <c r="L14" s="118" t="s">
        <v>326</v>
      </c>
      <c r="M14" s="118" t="s">
        <v>19</v>
      </c>
      <c r="N14" s="118" t="s">
        <v>327</v>
      </c>
      <c r="O14" s="119" t="s">
        <v>248</v>
      </c>
      <c r="P14" s="121"/>
      <c r="Q14" s="121"/>
      <c r="R14" s="122">
        <v>1522</v>
      </c>
      <c r="S14" s="122">
        <v>0</v>
      </c>
      <c r="T14" s="122">
        <v>0</v>
      </c>
      <c r="U14" s="122">
        <v>0</v>
      </c>
    </row>
    <row r="15" spans="1:21" ht="22.5" x14ac:dyDescent="0.25">
      <c r="A15" s="118" t="s">
        <v>322</v>
      </c>
      <c r="B15" s="119" t="s">
        <v>323</v>
      </c>
      <c r="C15" s="120" t="s">
        <v>182</v>
      </c>
      <c r="D15" s="118" t="s">
        <v>141</v>
      </c>
      <c r="E15" s="118" t="s">
        <v>221</v>
      </c>
      <c r="F15" s="118" t="s">
        <v>325</v>
      </c>
      <c r="G15" s="118" t="s">
        <v>219</v>
      </c>
      <c r="H15" s="118" t="s">
        <v>219</v>
      </c>
      <c r="I15" s="118" t="s">
        <v>41</v>
      </c>
      <c r="J15" s="118"/>
      <c r="K15" s="118"/>
      <c r="L15" s="118" t="s">
        <v>326</v>
      </c>
      <c r="M15" s="118" t="s">
        <v>19</v>
      </c>
      <c r="N15" s="118" t="s">
        <v>327</v>
      </c>
      <c r="O15" s="119" t="s">
        <v>127</v>
      </c>
      <c r="P15" s="121"/>
      <c r="Q15" s="121"/>
      <c r="R15" s="122">
        <v>6242505</v>
      </c>
      <c r="S15" s="122">
        <v>1469146</v>
      </c>
      <c r="T15" s="122">
        <v>1469146</v>
      </c>
      <c r="U15" s="122">
        <v>1469146</v>
      </c>
    </row>
    <row r="16" spans="1:21" ht="22.5" x14ac:dyDescent="0.25">
      <c r="A16" s="118" t="s">
        <v>322</v>
      </c>
      <c r="B16" s="119" t="s">
        <v>323</v>
      </c>
      <c r="C16" s="120" t="s">
        <v>183</v>
      </c>
      <c r="D16" s="118" t="s">
        <v>141</v>
      </c>
      <c r="E16" s="118" t="s">
        <v>221</v>
      </c>
      <c r="F16" s="118" t="s">
        <v>325</v>
      </c>
      <c r="G16" s="118" t="s">
        <v>219</v>
      </c>
      <c r="H16" s="118" t="s">
        <v>219</v>
      </c>
      <c r="I16" s="118" t="s">
        <v>270</v>
      </c>
      <c r="J16" s="118"/>
      <c r="K16" s="118"/>
      <c r="L16" s="118" t="s">
        <v>326</v>
      </c>
      <c r="M16" s="118" t="s">
        <v>19</v>
      </c>
      <c r="N16" s="118" t="s">
        <v>327</v>
      </c>
      <c r="O16" s="119" t="s">
        <v>128</v>
      </c>
      <c r="P16" s="121"/>
      <c r="Q16" s="121"/>
      <c r="R16" s="122">
        <v>1111.02</v>
      </c>
      <c r="S16" s="122">
        <v>0</v>
      </c>
      <c r="T16" s="122">
        <v>0</v>
      </c>
      <c r="U16" s="122">
        <v>0</v>
      </c>
    </row>
    <row r="17" spans="1:21" ht="22.5" x14ac:dyDescent="0.25">
      <c r="A17" s="118" t="s">
        <v>322</v>
      </c>
      <c r="B17" s="119" t="s">
        <v>323</v>
      </c>
      <c r="C17" s="120" t="s">
        <v>184</v>
      </c>
      <c r="D17" s="118" t="s">
        <v>141</v>
      </c>
      <c r="E17" s="118" t="s">
        <v>221</v>
      </c>
      <c r="F17" s="118" t="s">
        <v>325</v>
      </c>
      <c r="G17" s="118" t="s">
        <v>219</v>
      </c>
      <c r="H17" s="118" t="s">
        <v>219</v>
      </c>
      <c r="I17" s="118" t="s">
        <v>342</v>
      </c>
      <c r="J17" s="118"/>
      <c r="K17" s="118"/>
      <c r="L17" s="118" t="s">
        <v>326</v>
      </c>
      <c r="M17" s="118" t="s">
        <v>19</v>
      </c>
      <c r="N17" s="118" t="s">
        <v>327</v>
      </c>
      <c r="O17" s="119" t="s">
        <v>129</v>
      </c>
      <c r="P17" s="121"/>
      <c r="Q17" s="121"/>
      <c r="R17" s="122">
        <v>4617048.57</v>
      </c>
      <c r="S17" s="122">
        <v>0</v>
      </c>
      <c r="T17" s="122">
        <v>0</v>
      </c>
      <c r="U17" s="122">
        <v>0</v>
      </c>
    </row>
    <row r="18" spans="1:21" ht="22.5" x14ac:dyDescent="0.25">
      <c r="A18" s="118" t="s">
        <v>322</v>
      </c>
      <c r="B18" s="119" t="s">
        <v>323</v>
      </c>
      <c r="C18" s="120" t="s">
        <v>185</v>
      </c>
      <c r="D18" s="118" t="s">
        <v>141</v>
      </c>
      <c r="E18" s="118" t="s">
        <v>221</v>
      </c>
      <c r="F18" s="118" t="s">
        <v>325</v>
      </c>
      <c r="G18" s="118" t="s">
        <v>219</v>
      </c>
      <c r="H18" s="118" t="s">
        <v>219</v>
      </c>
      <c r="I18" s="118" t="s">
        <v>343</v>
      </c>
      <c r="J18" s="118"/>
      <c r="K18" s="118"/>
      <c r="L18" s="118" t="s">
        <v>326</v>
      </c>
      <c r="M18" s="118" t="s">
        <v>19</v>
      </c>
      <c r="N18" s="118" t="s">
        <v>327</v>
      </c>
      <c r="O18" s="119" t="s">
        <v>130</v>
      </c>
      <c r="P18" s="121"/>
      <c r="Q18" s="121"/>
      <c r="R18" s="122">
        <v>1399831</v>
      </c>
      <c r="S18" s="122">
        <v>0</v>
      </c>
      <c r="T18" s="122">
        <v>0</v>
      </c>
      <c r="U18" s="122">
        <v>0</v>
      </c>
    </row>
    <row r="19" spans="1:21" ht="22.5" x14ac:dyDescent="0.25">
      <c r="A19" s="118" t="s">
        <v>322</v>
      </c>
      <c r="B19" s="119" t="s">
        <v>323</v>
      </c>
      <c r="C19" s="120" t="s">
        <v>189</v>
      </c>
      <c r="D19" s="118" t="s">
        <v>141</v>
      </c>
      <c r="E19" s="118" t="s">
        <v>221</v>
      </c>
      <c r="F19" s="118" t="s">
        <v>325</v>
      </c>
      <c r="G19" s="118" t="s">
        <v>219</v>
      </c>
      <c r="H19" s="118" t="s">
        <v>223</v>
      </c>
      <c r="I19" s="118" t="s">
        <v>41</v>
      </c>
      <c r="J19" s="118"/>
      <c r="K19" s="118"/>
      <c r="L19" s="118" t="s">
        <v>326</v>
      </c>
      <c r="M19" s="118" t="s">
        <v>19</v>
      </c>
      <c r="N19" s="118" t="s">
        <v>327</v>
      </c>
      <c r="O19" s="119" t="s">
        <v>132</v>
      </c>
      <c r="P19" s="121"/>
      <c r="Q19" s="121"/>
      <c r="R19" s="122">
        <v>8708229.8699999992</v>
      </c>
      <c r="S19" s="122">
        <v>0</v>
      </c>
      <c r="T19" s="122">
        <v>0</v>
      </c>
      <c r="U19" s="122">
        <v>0</v>
      </c>
    </row>
    <row r="20" spans="1:21" ht="22.5" x14ac:dyDescent="0.25">
      <c r="A20" s="118" t="s">
        <v>322</v>
      </c>
      <c r="B20" s="119" t="s">
        <v>323</v>
      </c>
      <c r="C20" s="120" t="s">
        <v>190</v>
      </c>
      <c r="D20" s="118" t="s">
        <v>141</v>
      </c>
      <c r="E20" s="118" t="s">
        <v>221</v>
      </c>
      <c r="F20" s="118" t="s">
        <v>325</v>
      </c>
      <c r="G20" s="118" t="s">
        <v>219</v>
      </c>
      <c r="H20" s="118" t="s">
        <v>223</v>
      </c>
      <c r="I20" s="118" t="s">
        <v>221</v>
      </c>
      <c r="J20" s="118"/>
      <c r="K20" s="118"/>
      <c r="L20" s="118" t="s">
        <v>326</v>
      </c>
      <c r="M20" s="118" t="s">
        <v>19</v>
      </c>
      <c r="N20" s="118" t="s">
        <v>327</v>
      </c>
      <c r="O20" s="119" t="s">
        <v>133</v>
      </c>
      <c r="P20" s="121"/>
      <c r="Q20" s="121"/>
      <c r="R20" s="122">
        <v>2430381</v>
      </c>
      <c r="S20" s="122">
        <v>0</v>
      </c>
      <c r="T20" s="122">
        <v>0</v>
      </c>
      <c r="U20" s="122">
        <v>0</v>
      </c>
    </row>
    <row r="21" spans="1:21" ht="22.5" x14ac:dyDescent="0.25">
      <c r="A21" s="118" t="s">
        <v>322</v>
      </c>
      <c r="B21" s="119" t="s">
        <v>323</v>
      </c>
      <c r="C21" s="120" t="s">
        <v>191</v>
      </c>
      <c r="D21" s="118" t="s">
        <v>141</v>
      </c>
      <c r="E21" s="118" t="s">
        <v>221</v>
      </c>
      <c r="F21" s="118" t="s">
        <v>325</v>
      </c>
      <c r="G21" s="118" t="s">
        <v>219</v>
      </c>
      <c r="H21" s="118" t="s">
        <v>223</v>
      </c>
      <c r="I21" s="118" t="s">
        <v>236</v>
      </c>
      <c r="J21" s="118"/>
      <c r="K21" s="118"/>
      <c r="L21" s="118" t="s">
        <v>326</v>
      </c>
      <c r="M21" s="118" t="s">
        <v>19</v>
      </c>
      <c r="N21" s="118" t="s">
        <v>327</v>
      </c>
      <c r="O21" s="119" t="s">
        <v>134</v>
      </c>
      <c r="P21" s="121"/>
      <c r="Q21" s="121"/>
      <c r="R21" s="146">
        <v>128431</v>
      </c>
      <c r="S21" s="146">
        <v>0</v>
      </c>
      <c r="T21" s="146">
        <v>0</v>
      </c>
      <c r="U21" s="146">
        <v>0</v>
      </c>
    </row>
    <row r="22" spans="1:21" ht="22.5" x14ac:dyDescent="0.25">
      <c r="A22" s="118" t="s">
        <v>322</v>
      </c>
      <c r="B22" s="119" t="s">
        <v>323</v>
      </c>
      <c r="C22" s="120" t="s">
        <v>192</v>
      </c>
      <c r="D22" s="118" t="s">
        <v>141</v>
      </c>
      <c r="E22" s="118" t="s">
        <v>221</v>
      </c>
      <c r="F22" s="118" t="s">
        <v>325</v>
      </c>
      <c r="G22" s="118" t="s">
        <v>219</v>
      </c>
      <c r="H22" s="118" t="s">
        <v>223</v>
      </c>
      <c r="I22" s="118" t="s">
        <v>243</v>
      </c>
      <c r="J22" s="118"/>
      <c r="K22" s="118"/>
      <c r="L22" s="118" t="s">
        <v>326</v>
      </c>
      <c r="M22" s="118" t="s">
        <v>19</v>
      </c>
      <c r="N22" s="118" t="s">
        <v>327</v>
      </c>
      <c r="O22" s="119" t="s">
        <v>135</v>
      </c>
      <c r="P22" s="121"/>
      <c r="Q22" s="121"/>
      <c r="R22" s="146">
        <v>21235126.050000001</v>
      </c>
      <c r="S22" s="146">
        <v>0</v>
      </c>
      <c r="T22" s="146">
        <v>0</v>
      </c>
      <c r="U22" s="146">
        <v>0</v>
      </c>
    </row>
    <row r="23" spans="1:21" ht="22.5" x14ac:dyDescent="0.25">
      <c r="A23" s="118" t="s">
        <v>322</v>
      </c>
      <c r="B23" s="119" t="s">
        <v>323</v>
      </c>
      <c r="C23" s="120" t="s">
        <v>193</v>
      </c>
      <c r="D23" s="118" t="s">
        <v>141</v>
      </c>
      <c r="E23" s="118" t="s">
        <v>221</v>
      </c>
      <c r="F23" s="118" t="s">
        <v>325</v>
      </c>
      <c r="G23" s="118" t="s">
        <v>219</v>
      </c>
      <c r="H23" s="118" t="s">
        <v>223</v>
      </c>
      <c r="I23" s="118" t="s">
        <v>228</v>
      </c>
      <c r="J23" s="118"/>
      <c r="K23" s="118"/>
      <c r="L23" s="118" t="s">
        <v>326</v>
      </c>
      <c r="M23" s="118" t="s">
        <v>19</v>
      </c>
      <c r="N23" s="118" t="s">
        <v>327</v>
      </c>
      <c r="O23" s="119" t="s">
        <v>136</v>
      </c>
      <c r="P23" s="121"/>
      <c r="Q23" s="121"/>
      <c r="R23" s="146">
        <v>7836539.8399999999</v>
      </c>
      <c r="S23" s="146">
        <v>0</v>
      </c>
      <c r="T23" s="146">
        <v>0</v>
      </c>
      <c r="U23" s="146">
        <v>0</v>
      </c>
    </row>
    <row r="24" spans="1:21" ht="22.5" x14ac:dyDescent="0.25">
      <c r="A24" s="118" t="s">
        <v>322</v>
      </c>
      <c r="B24" s="119" t="s">
        <v>323</v>
      </c>
      <c r="C24" s="120" t="s">
        <v>194</v>
      </c>
      <c r="D24" s="118" t="s">
        <v>141</v>
      </c>
      <c r="E24" s="118" t="s">
        <v>221</v>
      </c>
      <c r="F24" s="118" t="s">
        <v>325</v>
      </c>
      <c r="G24" s="118" t="s">
        <v>219</v>
      </c>
      <c r="H24" s="118" t="s">
        <v>223</v>
      </c>
      <c r="I24" s="118" t="s">
        <v>345</v>
      </c>
      <c r="J24" s="118"/>
      <c r="K24" s="118"/>
      <c r="L24" s="118" t="s">
        <v>326</v>
      </c>
      <c r="M24" s="118" t="s">
        <v>19</v>
      </c>
      <c r="N24" s="118" t="s">
        <v>327</v>
      </c>
      <c r="O24" s="119" t="s">
        <v>137</v>
      </c>
      <c r="P24" s="121"/>
      <c r="Q24" s="121"/>
      <c r="R24" s="146">
        <v>21738990</v>
      </c>
      <c r="S24" s="146">
        <v>20005061</v>
      </c>
      <c r="T24" s="146">
        <v>20005061</v>
      </c>
      <c r="U24" s="146">
        <v>20005061</v>
      </c>
    </row>
    <row r="25" spans="1:21" ht="22.5" x14ac:dyDescent="0.25">
      <c r="A25" s="118" t="s">
        <v>322</v>
      </c>
      <c r="B25" s="119" t="s">
        <v>323</v>
      </c>
      <c r="C25" s="120" t="s">
        <v>481</v>
      </c>
      <c r="D25" s="118" t="s">
        <v>141</v>
      </c>
      <c r="E25" s="118" t="s">
        <v>221</v>
      </c>
      <c r="F25" s="118" t="s">
        <v>325</v>
      </c>
      <c r="G25" s="118" t="s">
        <v>219</v>
      </c>
      <c r="H25" s="118" t="s">
        <v>223</v>
      </c>
      <c r="I25" s="118" t="s">
        <v>346</v>
      </c>
      <c r="J25" s="118"/>
      <c r="K25" s="118"/>
      <c r="L25" s="118" t="s">
        <v>326</v>
      </c>
      <c r="M25" s="118" t="s">
        <v>19</v>
      </c>
      <c r="N25" s="118" t="s">
        <v>327</v>
      </c>
      <c r="O25" s="119" t="s">
        <v>474</v>
      </c>
      <c r="P25" s="121"/>
      <c r="Q25" s="121"/>
      <c r="R25" s="146">
        <v>32844000</v>
      </c>
      <c r="S25" s="146">
        <v>0</v>
      </c>
      <c r="T25" s="146">
        <v>0</v>
      </c>
      <c r="U25" s="146">
        <v>0</v>
      </c>
    </row>
    <row r="26" spans="1:21" ht="22.5" x14ac:dyDescent="0.25">
      <c r="A26" s="118" t="s">
        <v>322</v>
      </c>
      <c r="B26" s="119" t="s">
        <v>323</v>
      </c>
      <c r="C26" s="120" t="s">
        <v>196</v>
      </c>
      <c r="D26" s="118" t="s">
        <v>141</v>
      </c>
      <c r="E26" s="118" t="s">
        <v>221</v>
      </c>
      <c r="F26" s="118" t="s">
        <v>325</v>
      </c>
      <c r="G26" s="118" t="s">
        <v>219</v>
      </c>
      <c r="H26" s="118" t="s">
        <v>236</v>
      </c>
      <c r="I26" s="118" t="s">
        <v>221</v>
      </c>
      <c r="J26" s="118"/>
      <c r="K26" s="118"/>
      <c r="L26" s="118" t="s">
        <v>326</v>
      </c>
      <c r="M26" s="118" t="s">
        <v>19</v>
      </c>
      <c r="N26" s="118" t="s">
        <v>327</v>
      </c>
      <c r="O26" s="119" t="s">
        <v>138</v>
      </c>
      <c r="P26" s="121"/>
      <c r="Q26" s="121"/>
      <c r="R26" s="146">
        <v>59534934.5</v>
      </c>
      <c r="S26" s="146">
        <v>0</v>
      </c>
      <c r="T26" s="146">
        <v>0</v>
      </c>
      <c r="U26" s="146">
        <v>0</v>
      </c>
    </row>
    <row r="27" spans="1:21" ht="22.5" x14ac:dyDescent="0.25">
      <c r="A27" s="118" t="s">
        <v>322</v>
      </c>
      <c r="B27" s="119" t="s">
        <v>323</v>
      </c>
      <c r="C27" s="120" t="s">
        <v>200</v>
      </c>
      <c r="D27" s="118" t="s">
        <v>141</v>
      </c>
      <c r="E27" s="118" t="s">
        <v>221</v>
      </c>
      <c r="F27" s="118" t="s">
        <v>325</v>
      </c>
      <c r="G27" s="118" t="s">
        <v>219</v>
      </c>
      <c r="H27" s="118" t="s">
        <v>237</v>
      </c>
      <c r="I27" s="118" t="s">
        <v>236</v>
      </c>
      <c r="J27" s="118"/>
      <c r="K27" s="118"/>
      <c r="L27" s="118" t="s">
        <v>326</v>
      </c>
      <c r="M27" s="118" t="s">
        <v>19</v>
      </c>
      <c r="N27" s="118" t="s">
        <v>327</v>
      </c>
      <c r="O27" s="119" t="s">
        <v>139</v>
      </c>
      <c r="P27" s="121"/>
      <c r="Q27" s="121"/>
      <c r="R27" s="146">
        <v>1114400</v>
      </c>
      <c r="S27" s="146">
        <v>0</v>
      </c>
      <c r="T27" s="146">
        <v>0</v>
      </c>
      <c r="U27" s="146">
        <v>0</v>
      </c>
    </row>
    <row r="28" spans="1:21" ht="22.5" x14ac:dyDescent="0.25">
      <c r="A28" s="118" t="s">
        <v>322</v>
      </c>
      <c r="B28" s="119" t="s">
        <v>323</v>
      </c>
      <c r="C28" s="120" t="s">
        <v>201</v>
      </c>
      <c r="D28" s="118" t="s">
        <v>141</v>
      </c>
      <c r="E28" s="118" t="s">
        <v>221</v>
      </c>
      <c r="F28" s="118" t="s">
        <v>325</v>
      </c>
      <c r="G28" s="118" t="s">
        <v>219</v>
      </c>
      <c r="H28" s="118" t="s">
        <v>243</v>
      </c>
      <c r="I28" s="118" t="s">
        <v>41</v>
      </c>
      <c r="J28" s="118"/>
      <c r="K28" s="118"/>
      <c r="L28" s="118" t="s">
        <v>326</v>
      </c>
      <c r="M28" s="118" t="s">
        <v>19</v>
      </c>
      <c r="N28" s="118" t="s">
        <v>327</v>
      </c>
      <c r="O28" s="119" t="s">
        <v>258</v>
      </c>
      <c r="P28" s="121"/>
      <c r="Q28" s="121"/>
      <c r="R28" s="146">
        <v>7609910</v>
      </c>
      <c r="S28" s="146">
        <v>0</v>
      </c>
      <c r="T28" s="146">
        <v>0</v>
      </c>
      <c r="U28" s="146">
        <v>0</v>
      </c>
    </row>
    <row r="29" spans="1:21" ht="22.5" x14ac:dyDescent="0.25">
      <c r="A29" s="118" t="s">
        <v>322</v>
      </c>
      <c r="B29" s="119" t="s">
        <v>323</v>
      </c>
      <c r="C29" s="120" t="s">
        <v>202</v>
      </c>
      <c r="D29" s="118" t="s">
        <v>141</v>
      </c>
      <c r="E29" s="118" t="s">
        <v>221</v>
      </c>
      <c r="F29" s="118" t="s">
        <v>325</v>
      </c>
      <c r="G29" s="118" t="s">
        <v>219</v>
      </c>
      <c r="H29" s="118" t="s">
        <v>243</v>
      </c>
      <c r="I29" s="118" t="s">
        <v>221</v>
      </c>
      <c r="J29" s="118"/>
      <c r="K29" s="118"/>
      <c r="L29" s="118" t="s">
        <v>326</v>
      </c>
      <c r="M29" s="118" t="s">
        <v>19</v>
      </c>
      <c r="N29" s="118" t="s">
        <v>327</v>
      </c>
      <c r="O29" s="119" t="s">
        <v>259</v>
      </c>
      <c r="P29" s="121"/>
      <c r="Q29" s="121"/>
      <c r="R29" s="146">
        <v>28294912</v>
      </c>
      <c r="S29" s="146">
        <v>0</v>
      </c>
      <c r="T29" s="146">
        <v>0</v>
      </c>
      <c r="U29" s="146">
        <v>0</v>
      </c>
    </row>
    <row r="30" spans="1:21" ht="22.5" x14ac:dyDescent="0.25">
      <c r="A30" s="118" t="s">
        <v>322</v>
      </c>
      <c r="B30" s="119" t="s">
        <v>323</v>
      </c>
      <c r="C30" s="120" t="s">
        <v>203</v>
      </c>
      <c r="D30" s="118" t="s">
        <v>141</v>
      </c>
      <c r="E30" s="118" t="s">
        <v>221</v>
      </c>
      <c r="F30" s="118" t="s">
        <v>325</v>
      </c>
      <c r="G30" s="118" t="s">
        <v>219</v>
      </c>
      <c r="H30" s="118" t="s">
        <v>243</v>
      </c>
      <c r="I30" s="118" t="s">
        <v>223</v>
      </c>
      <c r="J30" s="118"/>
      <c r="K30" s="118"/>
      <c r="L30" s="118" t="s">
        <v>326</v>
      </c>
      <c r="M30" s="118" t="s">
        <v>19</v>
      </c>
      <c r="N30" s="118" t="s">
        <v>327</v>
      </c>
      <c r="O30" s="119" t="s">
        <v>260</v>
      </c>
      <c r="P30" s="121"/>
      <c r="Q30" s="121"/>
      <c r="R30" s="146">
        <v>1780344</v>
      </c>
      <c r="S30" s="146">
        <v>0</v>
      </c>
      <c r="T30" s="146">
        <v>0</v>
      </c>
      <c r="U30" s="146">
        <v>0</v>
      </c>
    </row>
    <row r="31" spans="1:21" ht="22.5" x14ac:dyDescent="0.25">
      <c r="A31" s="118" t="s">
        <v>322</v>
      </c>
      <c r="B31" s="119" t="s">
        <v>323</v>
      </c>
      <c r="C31" s="120" t="s">
        <v>204</v>
      </c>
      <c r="D31" s="118" t="s">
        <v>141</v>
      </c>
      <c r="E31" s="118" t="s">
        <v>221</v>
      </c>
      <c r="F31" s="118" t="s">
        <v>325</v>
      </c>
      <c r="G31" s="118" t="s">
        <v>219</v>
      </c>
      <c r="H31" s="118" t="s">
        <v>243</v>
      </c>
      <c r="I31" s="118" t="s">
        <v>236</v>
      </c>
      <c r="J31" s="118"/>
      <c r="K31" s="118"/>
      <c r="L31" s="118" t="s">
        <v>326</v>
      </c>
      <c r="M31" s="118" t="s">
        <v>19</v>
      </c>
      <c r="N31" s="118" t="s">
        <v>327</v>
      </c>
      <c r="O31" s="119" t="s">
        <v>261</v>
      </c>
      <c r="P31" s="121"/>
      <c r="Q31" s="121"/>
      <c r="R31" s="146">
        <v>14327926</v>
      </c>
      <c r="S31" s="146">
        <v>0</v>
      </c>
      <c r="T31" s="146">
        <v>0</v>
      </c>
      <c r="U31" s="146">
        <v>0</v>
      </c>
    </row>
    <row r="32" spans="1:21" ht="22.5" x14ac:dyDescent="0.25">
      <c r="A32" s="118" t="s">
        <v>322</v>
      </c>
      <c r="B32" s="119" t="s">
        <v>323</v>
      </c>
      <c r="C32" s="120" t="s">
        <v>205</v>
      </c>
      <c r="D32" s="118" t="s">
        <v>141</v>
      </c>
      <c r="E32" s="118" t="s">
        <v>221</v>
      </c>
      <c r="F32" s="118" t="s">
        <v>325</v>
      </c>
      <c r="G32" s="118" t="s">
        <v>219</v>
      </c>
      <c r="H32" s="118" t="s">
        <v>228</v>
      </c>
      <c r="I32" s="118" t="s">
        <v>223</v>
      </c>
      <c r="J32" s="118"/>
      <c r="K32" s="118"/>
      <c r="L32" s="118" t="s">
        <v>326</v>
      </c>
      <c r="M32" s="118" t="s">
        <v>19</v>
      </c>
      <c r="N32" s="118" t="s">
        <v>327</v>
      </c>
      <c r="O32" s="119" t="s">
        <v>262</v>
      </c>
      <c r="P32" s="121"/>
      <c r="Q32" s="121"/>
      <c r="R32" s="146">
        <v>0</v>
      </c>
      <c r="S32" s="146">
        <v>0</v>
      </c>
      <c r="T32" s="146">
        <v>0</v>
      </c>
      <c r="U32" s="146">
        <v>0</v>
      </c>
    </row>
    <row r="33" spans="1:21" ht="22.5" x14ac:dyDescent="0.25">
      <c r="A33" s="118" t="s">
        <v>322</v>
      </c>
      <c r="B33" s="119" t="s">
        <v>323</v>
      </c>
      <c r="C33" s="120" t="s">
        <v>206</v>
      </c>
      <c r="D33" s="118" t="s">
        <v>141</v>
      </c>
      <c r="E33" s="118" t="s">
        <v>221</v>
      </c>
      <c r="F33" s="118" t="s">
        <v>325</v>
      </c>
      <c r="G33" s="118" t="s">
        <v>219</v>
      </c>
      <c r="H33" s="118" t="s">
        <v>228</v>
      </c>
      <c r="I33" s="118" t="s">
        <v>346</v>
      </c>
      <c r="J33" s="118"/>
      <c r="K33" s="118"/>
      <c r="L33" s="118" t="s">
        <v>326</v>
      </c>
      <c r="M33" s="118" t="s">
        <v>19</v>
      </c>
      <c r="N33" s="118" t="s">
        <v>327</v>
      </c>
      <c r="O33" s="119" t="s">
        <v>146</v>
      </c>
      <c r="P33" s="121"/>
      <c r="Q33" s="121"/>
      <c r="R33" s="146">
        <v>1448238</v>
      </c>
      <c r="S33" s="146">
        <v>0</v>
      </c>
      <c r="T33" s="146">
        <v>0</v>
      </c>
      <c r="U33" s="146">
        <v>0</v>
      </c>
    </row>
    <row r="34" spans="1:21" ht="22.5" x14ac:dyDescent="0.25">
      <c r="A34" s="118" t="s">
        <v>322</v>
      </c>
      <c r="B34" s="119" t="s">
        <v>323</v>
      </c>
      <c r="C34" s="120" t="s">
        <v>291</v>
      </c>
      <c r="D34" s="118" t="s">
        <v>141</v>
      </c>
      <c r="E34" s="118" t="s">
        <v>221</v>
      </c>
      <c r="F34" s="118" t="s">
        <v>325</v>
      </c>
      <c r="G34" s="118" t="s">
        <v>219</v>
      </c>
      <c r="H34" s="118" t="s">
        <v>334</v>
      </c>
      <c r="I34" s="118" t="s">
        <v>41</v>
      </c>
      <c r="J34" s="118"/>
      <c r="K34" s="118"/>
      <c r="L34" s="118" t="s">
        <v>326</v>
      </c>
      <c r="M34" s="118" t="s">
        <v>19</v>
      </c>
      <c r="N34" s="118" t="s">
        <v>327</v>
      </c>
      <c r="O34" s="119" t="s">
        <v>347</v>
      </c>
      <c r="P34" s="121"/>
      <c r="Q34" s="121"/>
      <c r="R34" s="146">
        <v>20040941</v>
      </c>
      <c r="S34" s="146">
        <v>0</v>
      </c>
      <c r="T34" s="146">
        <v>0</v>
      </c>
      <c r="U34" s="146">
        <v>0</v>
      </c>
    </row>
    <row r="35" spans="1:21" ht="22.5" x14ac:dyDescent="0.25">
      <c r="A35" s="118" t="s">
        <v>322</v>
      </c>
      <c r="B35" s="119" t="s">
        <v>323</v>
      </c>
      <c r="C35" s="120" t="s">
        <v>177</v>
      </c>
      <c r="D35" s="118" t="s">
        <v>141</v>
      </c>
      <c r="E35" s="118" t="s">
        <v>221</v>
      </c>
      <c r="F35" s="118" t="s">
        <v>325</v>
      </c>
      <c r="G35" s="118" t="s">
        <v>219</v>
      </c>
      <c r="H35" s="118" t="s">
        <v>334</v>
      </c>
      <c r="I35" s="118" t="s">
        <v>221</v>
      </c>
      <c r="J35" s="118"/>
      <c r="K35" s="118"/>
      <c r="L35" s="118" t="s">
        <v>326</v>
      </c>
      <c r="M35" s="118" t="s">
        <v>19</v>
      </c>
      <c r="N35" s="118" t="s">
        <v>327</v>
      </c>
      <c r="O35" s="119" t="s">
        <v>140</v>
      </c>
      <c r="P35" s="121"/>
      <c r="Q35" s="121"/>
      <c r="R35" s="146">
        <v>456619</v>
      </c>
      <c r="S35" s="146">
        <v>0</v>
      </c>
      <c r="T35" s="146">
        <v>0</v>
      </c>
      <c r="U35" s="146">
        <v>0</v>
      </c>
    </row>
    <row r="36" spans="1:21" ht="22.5" x14ac:dyDescent="0.25">
      <c r="A36" s="118" t="s">
        <v>322</v>
      </c>
      <c r="B36" s="119" t="s">
        <v>323</v>
      </c>
      <c r="C36" s="120" t="s">
        <v>180</v>
      </c>
      <c r="D36" s="118" t="s">
        <v>141</v>
      </c>
      <c r="E36" s="118" t="s">
        <v>221</v>
      </c>
      <c r="F36" s="118" t="s">
        <v>325</v>
      </c>
      <c r="G36" s="118" t="s">
        <v>219</v>
      </c>
      <c r="H36" s="118" t="s">
        <v>348</v>
      </c>
      <c r="I36" s="118" t="s">
        <v>219</v>
      </c>
      <c r="J36" s="118"/>
      <c r="K36" s="118"/>
      <c r="L36" s="118" t="s">
        <v>326</v>
      </c>
      <c r="M36" s="118" t="s">
        <v>19</v>
      </c>
      <c r="N36" s="118" t="s">
        <v>327</v>
      </c>
      <c r="O36" s="119" t="s">
        <v>251</v>
      </c>
      <c r="P36" s="121"/>
      <c r="Q36" s="121"/>
      <c r="R36" s="146">
        <v>243059750</v>
      </c>
      <c r="S36" s="146">
        <v>0</v>
      </c>
      <c r="T36" s="146">
        <v>0</v>
      </c>
      <c r="U36" s="146">
        <v>0</v>
      </c>
    </row>
    <row r="37" spans="1:21" ht="22.5" x14ac:dyDescent="0.25">
      <c r="A37" s="118" t="s">
        <v>322</v>
      </c>
      <c r="B37" s="119" t="s">
        <v>323</v>
      </c>
      <c r="C37" s="120" t="s">
        <v>188</v>
      </c>
      <c r="D37" s="118" t="s">
        <v>141</v>
      </c>
      <c r="E37" s="118" t="s">
        <v>221</v>
      </c>
      <c r="F37" s="118" t="s">
        <v>325</v>
      </c>
      <c r="G37" s="118" t="s">
        <v>219</v>
      </c>
      <c r="H37" s="118" t="s">
        <v>350</v>
      </c>
      <c r="I37" s="118" t="s">
        <v>346</v>
      </c>
      <c r="J37" s="118"/>
      <c r="K37" s="118"/>
      <c r="L37" s="118" t="s">
        <v>326</v>
      </c>
      <c r="M37" s="118" t="s">
        <v>19</v>
      </c>
      <c r="N37" s="118" t="s">
        <v>327</v>
      </c>
      <c r="O37" s="119" t="s">
        <v>142</v>
      </c>
      <c r="P37" s="121"/>
      <c r="Q37" s="121"/>
      <c r="R37" s="146">
        <v>454696987.75999999</v>
      </c>
      <c r="S37" s="146">
        <v>195070974</v>
      </c>
      <c r="T37" s="146">
        <v>0</v>
      </c>
      <c r="U37" s="146">
        <v>0</v>
      </c>
    </row>
    <row r="38" spans="1:21" ht="22.5" x14ac:dyDescent="0.25">
      <c r="A38" s="118" t="s">
        <v>322</v>
      </c>
      <c r="B38" s="119" t="s">
        <v>323</v>
      </c>
      <c r="C38" s="120" t="s">
        <v>400</v>
      </c>
      <c r="D38" s="118" t="s">
        <v>141</v>
      </c>
      <c r="E38" s="118" t="s">
        <v>230</v>
      </c>
      <c r="F38" s="118" t="s">
        <v>236</v>
      </c>
      <c r="G38" s="118" t="s">
        <v>41</v>
      </c>
      <c r="H38" s="118" t="s">
        <v>41</v>
      </c>
      <c r="I38" s="118" t="s">
        <v>230</v>
      </c>
      <c r="J38" s="118"/>
      <c r="K38" s="118"/>
      <c r="L38" s="118" t="s">
        <v>326</v>
      </c>
      <c r="M38" s="118" t="s">
        <v>19</v>
      </c>
      <c r="N38" s="118" t="s">
        <v>327</v>
      </c>
      <c r="O38" s="119" t="s">
        <v>401</v>
      </c>
      <c r="P38" s="121"/>
      <c r="Q38" s="121"/>
      <c r="R38" s="146">
        <v>294480000</v>
      </c>
      <c r="S38" s="146">
        <v>0</v>
      </c>
      <c r="T38" s="146">
        <v>0</v>
      </c>
      <c r="U38" s="146">
        <v>0</v>
      </c>
    </row>
    <row r="39" spans="1:21" ht="22.5" x14ac:dyDescent="0.25">
      <c r="A39" s="118" t="s">
        <v>322</v>
      </c>
      <c r="B39" s="119" t="s">
        <v>323</v>
      </c>
      <c r="C39" s="120" t="s">
        <v>209</v>
      </c>
      <c r="D39" s="118" t="s">
        <v>141</v>
      </c>
      <c r="E39" s="118" t="s">
        <v>223</v>
      </c>
      <c r="F39" s="118" t="s">
        <v>41</v>
      </c>
      <c r="G39" s="118" t="s">
        <v>221</v>
      </c>
      <c r="H39" s="118" t="s">
        <v>41</v>
      </c>
      <c r="I39" s="118" t="s">
        <v>325</v>
      </c>
      <c r="J39" s="118" t="s">
        <v>236</v>
      </c>
      <c r="K39" s="118"/>
      <c r="L39" s="118" t="s">
        <v>326</v>
      </c>
      <c r="M39" s="118" t="s">
        <v>19</v>
      </c>
      <c r="N39" s="118" t="s">
        <v>327</v>
      </c>
      <c r="O39" s="119" t="s">
        <v>26</v>
      </c>
      <c r="P39" s="121"/>
      <c r="Q39" s="121"/>
      <c r="R39" s="146">
        <v>180612969.33000001</v>
      </c>
      <c r="S39" s="146">
        <v>71727051</v>
      </c>
      <c r="T39" s="146">
        <v>71727051</v>
      </c>
      <c r="U39" s="146">
        <v>71727051</v>
      </c>
    </row>
    <row r="40" spans="1:21" ht="22.5" x14ac:dyDescent="0.25">
      <c r="A40" s="118" t="s">
        <v>322</v>
      </c>
      <c r="B40" s="119" t="s">
        <v>323</v>
      </c>
      <c r="C40" s="120" t="s">
        <v>210</v>
      </c>
      <c r="D40" s="118" t="s">
        <v>141</v>
      </c>
      <c r="E40" s="118" t="s">
        <v>223</v>
      </c>
      <c r="F40" s="118" t="s">
        <v>41</v>
      </c>
      <c r="G40" s="118" t="s">
        <v>221</v>
      </c>
      <c r="H40" s="118" t="s">
        <v>41</v>
      </c>
      <c r="I40" s="118" t="s">
        <v>325</v>
      </c>
      <c r="J40" s="118" t="s">
        <v>237</v>
      </c>
      <c r="K40" s="118"/>
      <c r="L40" s="118" t="s">
        <v>326</v>
      </c>
      <c r="M40" s="118" t="s">
        <v>19</v>
      </c>
      <c r="N40" s="118" t="s">
        <v>327</v>
      </c>
      <c r="O40" s="119" t="s">
        <v>143</v>
      </c>
      <c r="P40" s="121"/>
      <c r="Q40" s="121"/>
      <c r="R40" s="146">
        <v>6514333569.1400003</v>
      </c>
      <c r="S40" s="146">
        <v>0</v>
      </c>
      <c r="T40" s="146">
        <v>0</v>
      </c>
      <c r="U40" s="146">
        <v>0</v>
      </c>
    </row>
    <row r="41" spans="1:21" ht="22.5" x14ac:dyDescent="0.25">
      <c r="A41" s="118" t="s">
        <v>322</v>
      </c>
      <c r="B41" s="119" t="s">
        <v>323</v>
      </c>
      <c r="C41" s="120" t="s">
        <v>212</v>
      </c>
      <c r="D41" s="118" t="s">
        <v>141</v>
      </c>
      <c r="E41" s="118" t="s">
        <v>223</v>
      </c>
      <c r="F41" s="118" t="s">
        <v>41</v>
      </c>
      <c r="G41" s="118" t="s">
        <v>221</v>
      </c>
      <c r="H41" s="118" t="s">
        <v>41</v>
      </c>
      <c r="I41" s="118" t="s">
        <v>325</v>
      </c>
      <c r="J41" s="118" t="s">
        <v>228</v>
      </c>
      <c r="K41" s="118"/>
      <c r="L41" s="118" t="s">
        <v>326</v>
      </c>
      <c r="M41" s="118" t="s">
        <v>19</v>
      </c>
      <c r="N41" s="118" t="s">
        <v>327</v>
      </c>
      <c r="O41" s="119" t="s">
        <v>131</v>
      </c>
      <c r="P41" s="121"/>
      <c r="Q41" s="121"/>
      <c r="R41" s="146">
        <v>20228725.510000002</v>
      </c>
      <c r="S41" s="146">
        <v>0</v>
      </c>
      <c r="T41" s="146">
        <v>0</v>
      </c>
      <c r="U41" s="146">
        <v>0</v>
      </c>
    </row>
    <row r="42" spans="1:21" ht="22.5" x14ac:dyDescent="0.25">
      <c r="A42" s="118" t="s">
        <v>322</v>
      </c>
      <c r="B42" s="119" t="s">
        <v>323</v>
      </c>
      <c r="C42" s="120" t="s">
        <v>217</v>
      </c>
      <c r="D42" s="118" t="s">
        <v>141</v>
      </c>
      <c r="E42" s="118" t="s">
        <v>223</v>
      </c>
      <c r="F42" s="118" t="s">
        <v>41</v>
      </c>
      <c r="G42" s="118" t="s">
        <v>221</v>
      </c>
      <c r="H42" s="118" t="s">
        <v>41</v>
      </c>
      <c r="I42" s="118" t="s">
        <v>325</v>
      </c>
      <c r="J42" s="118" t="s">
        <v>355</v>
      </c>
      <c r="K42" s="118"/>
      <c r="L42" s="118" t="s">
        <v>326</v>
      </c>
      <c r="M42" s="118" t="s">
        <v>19</v>
      </c>
      <c r="N42" s="118" t="s">
        <v>327</v>
      </c>
      <c r="O42" s="119" t="s">
        <v>147</v>
      </c>
      <c r="P42" s="121"/>
      <c r="Q42" s="121"/>
      <c r="R42" s="146">
        <v>18968220</v>
      </c>
      <c r="S42" s="146">
        <v>722678</v>
      </c>
      <c r="T42" s="146">
        <v>722678</v>
      </c>
      <c r="U42" s="146">
        <v>722678</v>
      </c>
    </row>
    <row r="43" spans="1:21" ht="22.5" x14ac:dyDescent="0.25">
      <c r="A43" s="118" t="s">
        <v>322</v>
      </c>
      <c r="B43" s="119" t="s">
        <v>323</v>
      </c>
      <c r="C43" s="120" t="s">
        <v>382</v>
      </c>
      <c r="D43" s="118" t="s">
        <v>141</v>
      </c>
      <c r="E43" s="118" t="s">
        <v>223</v>
      </c>
      <c r="F43" s="118" t="s">
        <v>41</v>
      </c>
      <c r="G43" s="118" t="s">
        <v>221</v>
      </c>
      <c r="H43" s="118" t="s">
        <v>41</v>
      </c>
      <c r="I43" s="118" t="s">
        <v>325</v>
      </c>
      <c r="J43" s="118" t="s">
        <v>381</v>
      </c>
      <c r="K43" s="118"/>
      <c r="L43" s="118" t="s">
        <v>326</v>
      </c>
      <c r="M43" s="118" t="s">
        <v>19</v>
      </c>
      <c r="N43" s="118" t="s">
        <v>327</v>
      </c>
      <c r="O43" s="119" t="s">
        <v>234</v>
      </c>
      <c r="P43" s="121"/>
      <c r="Q43" s="121"/>
      <c r="R43" s="146">
        <v>89409778</v>
      </c>
      <c r="S43" s="146">
        <v>6138780</v>
      </c>
      <c r="T43" s="146">
        <v>6138780</v>
      </c>
      <c r="U43" s="146">
        <v>6138780</v>
      </c>
    </row>
    <row r="44" spans="1:21" ht="22.5" x14ac:dyDescent="0.25">
      <c r="A44" s="118" t="s">
        <v>322</v>
      </c>
      <c r="B44" s="119" t="s">
        <v>323</v>
      </c>
      <c r="C44" s="120" t="s">
        <v>486</v>
      </c>
      <c r="D44" s="118" t="s">
        <v>15</v>
      </c>
      <c r="E44" s="118" t="s">
        <v>430</v>
      </c>
      <c r="F44" s="118" t="s">
        <v>407</v>
      </c>
      <c r="G44" s="118" t="s">
        <v>230</v>
      </c>
      <c r="H44" s="118" t="s">
        <v>325</v>
      </c>
      <c r="I44" s="118" t="s">
        <v>221</v>
      </c>
      <c r="J44" s="118" t="s">
        <v>119</v>
      </c>
      <c r="K44" s="118" t="s">
        <v>119</v>
      </c>
      <c r="L44" s="118" t="s">
        <v>326</v>
      </c>
      <c r="M44" s="118" t="s">
        <v>19</v>
      </c>
      <c r="N44" s="118" t="s">
        <v>327</v>
      </c>
      <c r="O44" s="119" t="s">
        <v>478</v>
      </c>
      <c r="P44" s="121"/>
      <c r="Q44" s="121"/>
      <c r="R44" s="146">
        <v>342103971</v>
      </c>
      <c r="S44" s="146">
        <v>0</v>
      </c>
      <c r="T44" s="146">
        <v>0</v>
      </c>
      <c r="U44" s="146">
        <v>0</v>
      </c>
    </row>
    <row r="45" spans="1:21" ht="22.5" x14ac:dyDescent="0.25">
      <c r="A45" s="118" t="s">
        <v>322</v>
      </c>
      <c r="B45" s="119" t="s">
        <v>323</v>
      </c>
      <c r="C45" s="120" t="s">
        <v>494</v>
      </c>
      <c r="D45" s="118" t="s">
        <v>15</v>
      </c>
      <c r="E45" s="118" t="s">
        <v>406</v>
      </c>
      <c r="F45" s="118" t="s">
        <v>407</v>
      </c>
      <c r="G45" s="118" t="s">
        <v>41</v>
      </c>
      <c r="H45" s="118" t="s">
        <v>325</v>
      </c>
      <c r="I45" s="118" t="s">
        <v>41</v>
      </c>
      <c r="J45" s="118"/>
      <c r="K45" s="118"/>
      <c r="L45" s="118" t="s">
        <v>326</v>
      </c>
      <c r="M45" s="118" t="s">
        <v>348</v>
      </c>
      <c r="N45" s="118" t="s">
        <v>327</v>
      </c>
      <c r="O45" s="119" t="s">
        <v>411</v>
      </c>
      <c r="P45" s="121"/>
      <c r="Q45" s="121"/>
      <c r="R45" s="146">
        <v>14715449735</v>
      </c>
      <c r="S45" s="146">
        <v>0</v>
      </c>
      <c r="T45" s="146">
        <v>0</v>
      </c>
      <c r="U45" s="146">
        <v>0</v>
      </c>
    </row>
    <row r="46" spans="1:21" ht="22.5" x14ac:dyDescent="0.25">
      <c r="A46" s="118" t="s">
        <v>322</v>
      </c>
      <c r="B46" s="119" t="s">
        <v>323</v>
      </c>
      <c r="C46" s="120" t="s">
        <v>495</v>
      </c>
      <c r="D46" s="118" t="s">
        <v>15</v>
      </c>
      <c r="E46" s="118" t="s">
        <v>406</v>
      </c>
      <c r="F46" s="118" t="s">
        <v>407</v>
      </c>
      <c r="G46" s="118" t="s">
        <v>41</v>
      </c>
      <c r="H46" s="118" t="s">
        <v>325</v>
      </c>
      <c r="I46" s="118" t="s">
        <v>221</v>
      </c>
      <c r="J46" s="118"/>
      <c r="K46" s="118"/>
      <c r="L46" s="118" t="s">
        <v>326</v>
      </c>
      <c r="M46" s="118" t="s">
        <v>348</v>
      </c>
      <c r="N46" s="118" t="s">
        <v>327</v>
      </c>
      <c r="O46" s="119" t="s">
        <v>412</v>
      </c>
      <c r="P46" s="121"/>
      <c r="Q46" s="121"/>
      <c r="R46" s="146">
        <v>24042180.77</v>
      </c>
      <c r="S46" s="146">
        <v>0</v>
      </c>
      <c r="T46" s="146">
        <v>0</v>
      </c>
      <c r="U46" s="146">
        <v>0</v>
      </c>
    </row>
    <row r="47" spans="1:21" ht="33.75" x14ac:dyDescent="0.25">
      <c r="A47" s="118" t="s">
        <v>322</v>
      </c>
      <c r="B47" s="119" t="s">
        <v>323</v>
      </c>
      <c r="C47" s="120" t="s">
        <v>491</v>
      </c>
      <c r="D47" s="118" t="s">
        <v>15</v>
      </c>
      <c r="E47" s="118" t="s">
        <v>436</v>
      </c>
      <c r="F47" s="118" t="s">
        <v>407</v>
      </c>
      <c r="G47" s="118" t="s">
        <v>41</v>
      </c>
      <c r="H47" s="118" t="s">
        <v>325</v>
      </c>
      <c r="I47" s="118" t="s">
        <v>230</v>
      </c>
      <c r="J47" s="118" t="s">
        <v>119</v>
      </c>
      <c r="K47" s="118" t="s">
        <v>119</v>
      </c>
      <c r="L47" s="118" t="s">
        <v>326</v>
      </c>
      <c r="M47" s="118" t="s">
        <v>19</v>
      </c>
      <c r="N47" s="118" t="s">
        <v>327</v>
      </c>
      <c r="O47" s="119" t="s">
        <v>362</v>
      </c>
      <c r="P47" s="121"/>
      <c r="Q47" s="121"/>
      <c r="R47" s="146">
        <v>1199000000</v>
      </c>
      <c r="S47" s="146">
        <v>0</v>
      </c>
      <c r="T47" s="146">
        <v>0</v>
      </c>
      <c r="U47" s="146">
        <v>0</v>
      </c>
    </row>
  </sheetData>
  <autoFilter ref="A4:U47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2"/>
  <sheetViews>
    <sheetView showGridLines="0" workbookViewId="0">
      <selection activeCell="D10" sqref="D10"/>
    </sheetView>
  </sheetViews>
  <sheetFormatPr baseColWidth="10" defaultColWidth="11.5703125" defaultRowHeight="15" x14ac:dyDescent="0.25"/>
  <cols>
    <col min="1" max="1" width="13.42578125" style="117" customWidth="1"/>
    <col min="2" max="2" width="26.85546875" style="117" customWidth="1"/>
    <col min="3" max="3" width="21.5703125" style="117" customWidth="1"/>
    <col min="4" max="11" width="5.42578125" style="117" customWidth="1"/>
    <col min="12" max="12" width="9.7109375" style="117" customWidth="1"/>
    <col min="13" max="13" width="8.140625" style="117" customWidth="1"/>
    <col min="14" max="14" width="9.7109375" style="117" customWidth="1"/>
    <col min="15" max="15" width="27.7109375" style="117" customWidth="1"/>
    <col min="16" max="16" width="15.28515625" style="117" customWidth="1"/>
    <col min="17" max="17" width="17.7109375" style="117" customWidth="1"/>
    <col min="18" max="20" width="18.85546875" style="117" customWidth="1"/>
    <col min="21" max="21" width="0.28515625" style="117" customWidth="1"/>
    <col min="22" max="16384" width="11.5703125" style="117"/>
  </cols>
  <sheetData>
    <row r="1" spans="1:20" x14ac:dyDescent="0.25">
      <c r="A1" s="115" t="s">
        <v>293</v>
      </c>
      <c r="B1" s="115">
        <v>2017</v>
      </c>
      <c r="C1" s="116" t="s">
        <v>119</v>
      </c>
      <c r="D1" s="116" t="s">
        <v>119</v>
      </c>
      <c r="E1" s="116" t="s">
        <v>119</v>
      </c>
      <c r="F1" s="116" t="s">
        <v>119</v>
      </c>
      <c r="G1" s="116" t="s">
        <v>119</v>
      </c>
      <c r="H1" s="116" t="s">
        <v>119</v>
      </c>
      <c r="I1" s="116" t="s">
        <v>119</v>
      </c>
      <c r="J1" s="116" t="s">
        <v>119</v>
      </c>
      <c r="K1" s="116" t="s">
        <v>119</v>
      </c>
      <c r="L1" s="116" t="s">
        <v>119</v>
      </c>
      <c r="M1" s="116" t="s">
        <v>119</v>
      </c>
      <c r="N1" s="116" t="s">
        <v>119</v>
      </c>
      <c r="O1" s="116" t="s">
        <v>119</v>
      </c>
      <c r="P1" s="116" t="s">
        <v>119</v>
      </c>
      <c r="Q1" s="116" t="s">
        <v>119</v>
      </c>
      <c r="R1" s="116" t="s">
        <v>119</v>
      </c>
      <c r="S1" s="116" t="s">
        <v>119</v>
      </c>
      <c r="T1" s="116" t="s">
        <v>119</v>
      </c>
    </row>
    <row r="2" spans="1:20" x14ac:dyDescent="0.25">
      <c r="A2" s="115" t="s">
        <v>294</v>
      </c>
      <c r="B2" s="115" t="s">
        <v>378</v>
      </c>
      <c r="C2" s="116" t="s">
        <v>119</v>
      </c>
      <c r="D2" s="116" t="s">
        <v>119</v>
      </c>
      <c r="E2" s="116" t="s">
        <v>119</v>
      </c>
      <c r="F2" s="116" t="s">
        <v>119</v>
      </c>
      <c r="G2" s="116" t="s">
        <v>119</v>
      </c>
      <c r="H2" s="116" t="s">
        <v>119</v>
      </c>
      <c r="I2" s="116" t="s">
        <v>119</v>
      </c>
      <c r="J2" s="116" t="s">
        <v>119</v>
      </c>
      <c r="K2" s="116" t="s">
        <v>119</v>
      </c>
      <c r="L2" s="116" t="s">
        <v>119</v>
      </c>
      <c r="M2" s="116" t="s">
        <v>119</v>
      </c>
      <c r="N2" s="116" t="s">
        <v>119</v>
      </c>
      <c r="O2" s="116" t="s">
        <v>119</v>
      </c>
      <c r="P2" s="116" t="s">
        <v>119</v>
      </c>
      <c r="Q2" s="116" t="s">
        <v>119</v>
      </c>
      <c r="R2" s="116" t="s">
        <v>119</v>
      </c>
      <c r="S2" s="116" t="s">
        <v>119</v>
      </c>
      <c r="T2" s="116" t="s">
        <v>119</v>
      </c>
    </row>
    <row r="3" spans="1:20" x14ac:dyDescent="0.25">
      <c r="A3" s="115" t="s">
        <v>296</v>
      </c>
      <c r="B3" s="115" t="s">
        <v>423</v>
      </c>
      <c r="C3" s="116" t="s">
        <v>119</v>
      </c>
      <c r="D3" s="116" t="s">
        <v>119</v>
      </c>
      <c r="E3" s="116" t="s">
        <v>119</v>
      </c>
      <c r="F3" s="116" t="s">
        <v>119</v>
      </c>
      <c r="G3" s="116" t="s">
        <v>119</v>
      </c>
      <c r="H3" s="116" t="s">
        <v>119</v>
      </c>
      <c r="I3" s="116" t="s">
        <v>119</v>
      </c>
      <c r="J3" s="116" t="s">
        <v>119</v>
      </c>
      <c r="K3" s="116" t="s">
        <v>119</v>
      </c>
      <c r="L3" s="116" t="s">
        <v>119</v>
      </c>
      <c r="M3" s="116" t="s">
        <v>119</v>
      </c>
      <c r="N3" s="116" t="s">
        <v>119</v>
      </c>
      <c r="O3" s="116" t="s">
        <v>119</v>
      </c>
      <c r="P3" s="116" t="s">
        <v>119</v>
      </c>
      <c r="Q3" s="116" t="s">
        <v>119</v>
      </c>
      <c r="R3" s="116" t="s">
        <v>119</v>
      </c>
      <c r="S3" s="116" t="s">
        <v>119</v>
      </c>
      <c r="T3" s="116" t="s">
        <v>119</v>
      </c>
    </row>
    <row r="4" spans="1:20" ht="24" x14ac:dyDescent="0.25">
      <c r="A4" s="115" t="s">
        <v>297</v>
      </c>
      <c r="B4" s="115" t="s">
        <v>298</v>
      </c>
      <c r="C4" s="115" t="s">
        <v>299</v>
      </c>
      <c r="D4" s="115" t="s">
        <v>300</v>
      </c>
      <c r="E4" s="115" t="s">
        <v>3</v>
      </c>
      <c r="F4" s="115" t="s">
        <v>301</v>
      </c>
      <c r="G4" s="115" t="s">
        <v>302</v>
      </c>
      <c r="H4" s="115" t="s">
        <v>303</v>
      </c>
      <c r="I4" s="115" t="s">
        <v>304</v>
      </c>
      <c r="J4" s="115" t="s">
        <v>305</v>
      </c>
      <c r="K4" s="115" t="s">
        <v>306</v>
      </c>
      <c r="L4" s="115" t="s">
        <v>307</v>
      </c>
      <c r="M4" s="115" t="s">
        <v>308</v>
      </c>
      <c r="N4" s="115" t="s">
        <v>309</v>
      </c>
      <c r="O4" s="115" t="s">
        <v>310</v>
      </c>
      <c r="P4" s="115" t="s">
        <v>403</v>
      </c>
      <c r="Q4" s="115" t="s">
        <v>404</v>
      </c>
      <c r="R4" s="115" t="s">
        <v>319</v>
      </c>
      <c r="S4" s="115" t="s">
        <v>320</v>
      </c>
      <c r="T4" s="115" t="s">
        <v>321</v>
      </c>
    </row>
    <row r="5" spans="1:20" ht="22.5" x14ac:dyDescent="0.25">
      <c r="A5" s="91" t="s">
        <v>322</v>
      </c>
      <c r="B5" s="92" t="s">
        <v>323</v>
      </c>
      <c r="C5" s="93" t="s">
        <v>324</v>
      </c>
      <c r="D5" s="91" t="s">
        <v>141</v>
      </c>
      <c r="E5" s="91" t="s">
        <v>41</v>
      </c>
      <c r="F5" s="91" t="s">
        <v>325</v>
      </c>
      <c r="G5" s="91" t="s">
        <v>41</v>
      </c>
      <c r="H5" s="91" t="s">
        <v>41</v>
      </c>
      <c r="I5" s="91"/>
      <c r="J5" s="91"/>
      <c r="K5" s="91"/>
      <c r="L5" s="91" t="s">
        <v>326</v>
      </c>
      <c r="M5" s="91" t="s">
        <v>19</v>
      </c>
      <c r="N5" s="91" t="s">
        <v>327</v>
      </c>
      <c r="O5" s="92" t="s">
        <v>265</v>
      </c>
      <c r="P5" s="155"/>
      <c r="Q5" s="155"/>
      <c r="R5" s="94">
        <v>83763584</v>
      </c>
      <c r="S5" s="94">
        <v>0</v>
      </c>
      <c r="T5" s="94">
        <v>0</v>
      </c>
    </row>
    <row r="6" spans="1:20" ht="33.75" x14ac:dyDescent="0.25">
      <c r="A6" s="91" t="s">
        <v>322</v>
      </c>
      <c r="B6" s="92" t="s">
        <v>323</v>
      </c>
      <c r="C6" s="93" t="s">
        <v>332</v>
      </c>
      <c r="D6" s="91" t="s">
        <v>141</v>
      </c>
      <c r="E6" s="91" t="s">
        <v>41</v>
      </c>
      <c r="F6" s="91" t="s">
        <v>325</v>
      </c>
      <c r="G6" s="91" t="s">
        <v>41</v>
      </c>
      <c r="H6" s="91" t="s">
        <v>228</v>
      </c>
      <c r="I6" s="91"/>
      <c r="J6" s="91"/>
      <c r="K6" s="91"/>
      <c r="L6" s="91" t="s">
        <v>326</v>
      </c>
      <c r="M6" s="91" t="s">
        <v>19</v>
      </c>
      <c r="N6" s="91" t="s">
        <v>327</v>
      </c>
      <c r="O6" s="92" t="s">
        <v>229</v>
      </c>
      <c r="P6" s="155"/>
      <c r="Q6" s="155"/>
      <c r="R6" s="94">
        <v>3212924</v>
      </c>
      <c r="S6" s="94">
        <v>0</v>
      </c>
      <c r="T6" s="94">
        <v>0</v>
      </c>
    </row>
    <row r="7" spans="1:20" ht="22.5" x14ac:dyDescent="0.25">
      <c r="A7" s="91" t="s">
        <v>322</v>
      </c>
      <c r="B7" s="92" t="s">
        <v>323</v>
      </c>
      <c r="C7" s="93" t="s">
        <v>333</v>
      </c>
      <c r="D7" s="91" t="s">
        <v>141</v>
      </c>
      <c r="E7" s="91" t="s">
        <v>41</v>
      </c>
      <c r="F7" s="91" t="s">
        <v>325</v>
      </c>
      <c r="G7" s="91" t="s">
        <v>221</v>
      </c>
      <c r="H7" s="91"/>
      <c r="I7" s="91"/>
      <c r="J7" s="91"/>
      <c r="K7" s="91"/>
      <c r="L7" s="91" t="s">
        <v>326</v>
      </c>
      <c r="M7" s="91" t="s">
        <v>19</v>
      </c>
      <c r="N7" s="91" t="s">
        <v>327</v>
      </c>
      <c r="O7" s="92" t="s">
        <v>18</v>
      </c>
      <c r="P7" s="155"/>
      <c r="Q7" s="155"/>
      <c r="R7" s="94">
        <v>152685740</v>
      </c>
      <c r="S7" s="94">
        <v>152685740</v>
      </c>
      <c r="T7" s="94">
        <v>152685740</v>
      </c>
    </row>
    <row r="8" spans="1:20" ht="33.75" x14ac:dyDescent="0.25">
      <c r="A8" s="91" t="s">
        <v>322</v>
      </c>
      <c r="B8" s="92" t="s">
        <v>323</v>
      </c>
      <c r="C8" s="93" t="s">
        <v>337</v>
      </c>
      <c r="D8" s="91" t="s">
        <v>141</v>
      </c>
      <c r="E8" s="91" t="s">
        <v>41</v>
      </c>
      <c r="F8" s="91" t="s">
        <v>325</v>
      </c>
      <c r="G8" s="91" t="s">
        <v>223</v>
      </c>
      <c r="H8" s="91"/>
      <c r="I8" s="91"/>
      <c r="J8" s="91"/>
      <c r="K8" s="91"/>
      <c r="L8" s="91" t="s">
        <v>326</v>
      </c>
      <c r="M8" s="91" t="s">
        <v>19</v>
      </c>
      <c r="N8" s="91" t="s">
        <v>327</v>
      </c>
      <c r="O8" s="92" t="s">
        <v>235</v>
      </c>
      <c r="P8" s="155"/>
      <c r="Q8" s="155"/>
      <c r="R8" s="94">
        <v>460473688</v>
      </c>
      <c r="S8" s="94">
        <v>460473688</v>
      </c>
      <c r="T8" s="94">
        <v>460473688</v>
      </c>
    </row>
    <row r="9" spans="1:20" ht="22.5" x14ac:dyDescent="0.25">
      <c r="A9" s="91" t="s">
        <v>322</v>
      </c>
      <c r="B9" s="92" t="s">
        <v>323</v>
      </c>
      <c r="C9" s="93" t="s">
        <v>338</v>
      </c>
      <c r="D9" s="91" t="s">
        <v>141</v>
      </c>
      <c r="E9" s="91" t="s">
        <v>221</v>
      </c>
      <c r="F9" s="91" t="s">
        <v>325</v>
      </c>
      <c r="G9" s="91" t="s">
        <v>230</v>
      </c>
      <c r="H9" s="91"/>
      <c r="I9" s="91"/>
      <c r="J9" s="91"/>
      <c r="K9" s="91"/>
      <c r="L9" s="91" t="s">
        <v>326</v>
      </c>
      <c r="M9" s="91" t="s">
        <v>19</v>
      </c>
      <c r="N9" s="91" t="s">
        <v>327</v>
      </c>
      <c r="O9" s="92" t="s">
        <v>241</v>
      </c>
      <c r="P9" s="155"/>
      <c r="Q9" s="155"/>
      <c r="R9" s="94">
        <v>1571463</v>
      </c>
      <c r="S9" s="94">
        <v>1571463</v>
      </c>
      <c r="T9" s="94">
        <v>1571463</v>
      </c>
    </row>
    <row r="10" spans="1:20" ht="22.5" x14ac:dyDescent="0.25">
      <c r="A10" s="91" t="s">
        <v>322</v>
      </c>
      <c r="B10" s="92" t="s">
        <v>323</v>
      </c>
      <c r="C10" s="93" t="s">
        <v>341</v>
      </c>
      <c r="D10" s="91" t="s">
        <v>141</v>
      </c>
      <c r="E10" s="91" t="s">
        <v>221</v>
      </c>
      <c r="F10" s="91" t="s">
        <v>325</v>
      </c>
      <c r="G10" s="91" t="s">
        <v>219</v>
      </c>
      <c r="H10" s="91"/>
      <c r="I10" s="91"/>
      <c r="J10" s="91"/>
      <c r="K10" s="91"/>
      <c r="L10" s="91" t="s">
        <v>326</v>
      </c>
      <c r="M10" s="91" t="s">
        <v>19</v>
      </c>
      <c r="N10" s="91" t="s">
        <v>327</v>
      </c>
      <c r="O10" s="92" t="s">
        <v>22</v>
      </c>
      <c r="P10" s="155"/>
      <c r="Q10" s="155"/>
      <c r="R10" s="94">
        <v>291346201</v>
      </c>
      <c r="S10" s="94">
        <v>291346201</v>
      </c>
      <c r="T10" s="94">
        <v>291346201</v>
      </c>
    </row>
    <row r="11" spans="1:20" ht="22.5" x14ac:dyDescent="0.25">
      <c r="A11" s="91" t="s">
        <v>322</v>
      </c>
      <c r="B11" s="92" t="s">
        <v>323</v>
      </c>
      <c r="C11" s="93" t="s">
        <v>352</v>
      </c>
      <c r="D11" s="91" t="s">
        <v>141</v>
      </c>
      <c r="E11" s="91" t="s">
        <v>223</v>
      </c>
      <c r="F11" s="91" t="s">
        <v>41</v>
      </c>
      <c r="G11" s="91" t="s">
        <v>221</v>
      </c>
      <c r="H11" s="91" t="s">
        <v>41</v>
      </c>
      <c r="I11" s="91"/>
      <c r="J11" s="91"/>
      <c r="K11" s="91"/>
      <c r="L11" s="91" t="s">
        <v>326</v>
      </c>
      <c r="M11" s="91" t="s">
        <v>19</v>
      </c>
      <c r="N11" s="91" t="s">
        <v>327</v>
      </c>
      <c r="O11" s="92" t="s">
        <v>25</v>
      </c>
      <c r="P11" s="155"/>
      <c r="Q11" s="155"/>
      <c r="R11" s="94">
        <v>9282571581.1800003</v>
      </c>
      <c r="S11" s="94">
        <v>9058167377.1000004</v>
      </c>
      <c r="T11" s="94">
        <v>9058167377.1000004</v>
      </c>
    </row>
    <row r="12" spans="1:20" ht="45" x14ac:dyDescent="0.25">
      <c r="A12" s="91" t="s">
        <v>322</v>
      </c>
      <c r="B12" s="92" t="s">
        <v>323</v>
      </c>
      <c r="C12" s="93" t="s">
        <v>499</v>
      </c>
      <c r="D12" s="91" t="s">
        <v>15</v>
      </c>
      <c r="E12" s="91" t="s">
        <v>430</v>
      </c>
      <c r="F12" s="91" t="s">
        <v>407</v>
      </c>
      <c r="G12" s="91" t="s">
        <v>221</v>
      </c>
      <c r="H12" s="91"/>
      <c r="I12" s="91"/>
      <c r="J12" s="91"/>
      <c r="K12" s="91"/>
      <c r="L12" s="91" t="s">
        <v>326</v>
      </c>
      <c r="M12" s="91" t="s">
        <v>19</v>
      </c>
      <c r="N12" s="91" t="s">
        <v>327</v>
      </c>
      <c r="O12" s="92" t="s">
        <v>386</v>
      </c>
      <c r="P12" s="155"/>
      <c r="Q12" s="155"/>
      <c r="R12" s="94">
        <v>1294820717</v>
      </c>
      <c r="S12" s="94">
        <v>1294820717</v>
      </c>
      <c r="T12" s="94">
        <v>1294820717</v>
      </c>
    </row>
    <row r="13" spans="1:20" ht="45" x14ac:dyDescent="0.25">
      <c r="A13" s="91" t="s">
        <v>322</v>
      </c>
      <c r="B13" s="92" t="s">
        <v>323</v>
      </c>
      <c r="C13" s="93" t="s">
        <v>500</v>
      </c>
      <c r="D13" s="91" t="s">
        <v>15</v>
      </c>
      <c r="E13" s="91" t="s">
        <v>430</v>
      </c>
      <c r="F13" s="91" t="s">
        <v>407</v>
      </c>
      <c r="G13" s="91" t="s">
        <v>230</v>
      </c>
      <c r="H13" s="91"/>
      <c r="I13" s="91"/>
      <c r="J13" s="91"/>
      <c r="K13" s="91"/>
      <c r="L13" s="91" t="s">
        <v>326</v>
      </c>
      <c r="M13" s="91" t="s">
        <v>19</v>
      </c>
      <c r="N13" s="91" t="s">
        <v>327</v>
      </c>
      <c r="O13" s="92" t="s">
        <v>432</v>
      </c>
      <c r="P13" s="155"/>
      <c r="Q13" s="155"/>
      <c r="R13" s="94">
        <v>619977616</v>
      </c>
      <c r="S13" s="94">
        <v>619977616</v>
      </c>
      <c r="T13" s="94">
        <v>619977616</v>
      </c>
    </row>
    <row r="14" spans="1:20" ht="33.75" x14ac:dyDescent="0.25">
      <c r="A14" s="91" t="s">
        <v>322</v>
      </c>
      <c r="B14" s="92" t="s">
        <v>323</v>
      </c>
      <c r="C14" s="93" t="s">
        <v>466</v>
      </c>
      <c r="D14" s="91" t="s">
        <v>15</v>
      </c>
      <c r="E14" s="91" t="s">
        <v>406</v>
      </c>
      <c r="F14" s="91" t="s">
        <v>407</v>
      </c>
      <c r="G14" s="91" t="s">
        <v>41</v>
      </c>
      <c r="H14" s="91"/>
      <c r="I14" s="91"/>
      <c r="J14" s="91"/>
      <c r="K14" s="91"/>
      <c r="L14" s="91" t="s">
        <v>326</v>
      </c>
      <c r="M14" s="91" t="s">
        <v>348</v>
      </c>
      <c r="N14" s="91" t="s">
        <v>327</v>
      </c>
      <c r="O14" s="92" t="s">
        <v>408</v>
      </c>
      <c r="P14" s="155"/>
      <c r="Q14" s="155"/>
      <c r="R14" s="94">
        <v>28307832337</v>
      </c>
      <c r="S14" s="94">
        <v>26549919021</v>
      </c>
      <c r="T14" s="94">
        <v>26549919021</v>
      </c>
    </row>
    <row r="15" spans="1:20" ht="33.75" x14ac:dyDescent="0.25">
      <c r="A15" s="91" t="s">
        <v>322</v>
      </c>
      <c r="B15" s="92" t="s">
        <v>323</v>
      </c>
      <c r="C15" s="93" t="s">
        <v>501</v>
      </c>
      <c r="D15" s="91" t="s">
        <v>15</v>
      </c>
      <c r="E15" s="91" t="s">
        <v>436</v>
      </c>
      <c r="F15" s="91" t="s">
        <v>407</v>
      </c>
      <c r="G15" s="91" t="s">
        <v>41</v>
      </c>
      <c r="H15" s="91"/>
      <c r="I15" s="91"/>
      <c r="J15" s="91"/>
      <c r="K15" s="91"/>
      <c r="L15" s="91" t="s">
        <v>326</v>
      </c>
      <c r="M15" s="91" t="s">
        <v>19</v>
      </c>
      <c r="N15" s="91" t="s">
        <v>327</v>
      </c>
      <c r="O15" s="92" t="s">
        <v>290</v>
      </c>
      <c r="P15" s="155"/>
      <c r="Q15" s="155"/>
      <c r="R15" s="94">
        <v>4780333540.5799999</v>
      </c>
      <c r="S15" s="94">
        <v>2352097970</v>
      </c>
      <c r="T15" s="94">
        <v>2352097970</v>
      </c>
    </row>
    <row r="16" spans="1:20" ht="22.5" x14ac:dyDescent="0.25">
      <c r="A16" s="91" t="s">
        <v>322</v>
      </c>
      <c r="B16" s="92" t="s">
        <v>323</v>
      </c>
      <c r="C16" s="93" t="s">
        <v>149</v>
      </c>
      <c r="D16" s="91" t="s">
        <v>141</v>
      </c>
      <c r="E16" s="91" t="s">
        <v>41</v>
      </c>
      <c r="F16" s="91" t="s">
        <v>325</v>
      </c>
      <c r="G16" s="91" t="s">
        <v>41</v>
      </c>
      <c r="H16" s="91" t="s">
        <v>41</v>
      </c>
      <c r="I16" s="91" t="s">
        <v>221</v>
      </c>
      <c r="J16" s="91"/>
      <c r="K16" s="91"/>
      <c r="L16" s="91" t="s">
        <v>326</v>
      </c>
      <c r="M16" s="91" t="s">
        <v>19</v>
      </c>
      <c r="N16" s="91" t="s">
        <v>327</v>
      </c>
      <c r="O16" s="92" t="s">
        <v>267</v>
      </c>
      <c r="P16" s="155"/>
      <c r="Q16" s="155"/>
      <c r="R16" s="94">
        <v>83763584</v>
      </c>
      <c r="S16" s="94">
        <v>0</v>
      </c>
      <c r="T16" s="94">
        <v>0</v>
      </c>
    </row>
    <row r="17" spans="1:20" ht="22.5" x14ac:dyDescent="0.25">
      <c r="A17" s="91" t="s">
        <v>322</v>
      </c>
      <c r="B17" s="92" t="s">
        <v>323</v>
      </c>
      <c r="C17" s="93" t="s">
        <v>159</v>
      </c>
      <c r="D17" s="91" t="s">
        <v>141</v>
      </c>
      <c r="E17" s="91" t="s">
        <v>41</v>
      </c>
      <c r="F17" s="91" t="s">
        <v>325</v>
      </c>
      <c r="G17" s="91" t="s">
        <v>41</v>
      </c>
      <c r="H17" s="91" t="s">
        <v>228</v>
      </c>
      <c r="I17" s="91" t="s">
        <v>41</v>
      </c>
      <c r="J17" s="91"/>
      <c r="K17" s="91"/>
      <c r="L17" s="91" t="s">
        <v>326</v>
      </c>
      <c r="M17" s="91" t="s">
        <v>19</v>
      </c>
      <c r="N17" s="91" t="s">
        <v>327</v>
      </c>
      <c r="O17" s="92" t="s">
        <v>231</v>
      </c>
      <c r="P17" s="155"/>
      <c r="Q17" s="155"/>
      <c r="R17" s="94">
        <v>3212924</v>
      </c>
      <c r="S17" s="94">
        <v>0</v>
      </c>
      <c r="T17" s="94">
        <v>0</v>
      </c>
    </row>
    <row r="18" spans="1:20" ht="22.5" x14ac:dyDescent="0.25">
      <c r="A18" s="91" t="s">
        <v>322</v>
      </c>
      <c r="B18" s="92" t="s">
        <v>323</v>
      </c>
      <c r="C18" s="93" t="s">
        <v>161</v>
      </c>
      <c r="D18" s="91" t="s">
        <v>141</v>
      </c>
      <c r="E18" s="91" t="s">
        <v>41</v>
      </c>
      <c r="F18" s="91" t="s">
        <v>325</v>
      </c>
      <c r="G18" s="91" t="s">
        <v>221</v>
      </c>
      <c r="H18" s="91" t="s">
        <v>125</v>
      </c>
      <c r="I18" s="91"/>
      <c r="J18" s="91"/>
      <c r="K18" s="91"/>
      <c r="L18" s="91" t="s">
        <v>326</v>
      </c>
      <c r="M18" s="91" t="s">
        <v>19</v>
      </c>
      <c r="N18" s="91" t="s">
        <v>327</v>
      </c>
      <c r="O18" s="92" t="s">
        <v>26</v>
      </c>
      <c r="P18" s="155"/>
      <c r="Q18" s="155"/>
      <c r="R18" s="94">
        <v>138073063</v>
      </c>
      <c r="S18" s="94">
        <v>138073063</v>
      </c>
      <c r="T18" s="94">
        <v>138073063</v>
      </c>
    </row>
    <row r="19" spans="1:20" ht="22.5" x14ac:dyDescent="0.25">
      <c r="A19" s="91" t="s">
        <v>322</v>
      </c>
      <c r="B19" s="92" t="s">
        <v>323</v>
      </c>
      <c r="C19" s="93" t="s">
        <v>162</v>
      </c>
      <c r="D19" s="91" t="s">
        <v>141</v>
      </c>
      <c r="E19" s="91" t="s">
        <v>41</v>
      </c>
      <c r="F19" s="91" t="s">
        <v>325</v>
      </c>
      <c r="G19" s="91" t="s">
        <v>221</v>
      </c>
      <c r="H19" s="91" t="s">
        <v>233</v>
      </c>
      <c r="I19" s="91"/>
      <c r="J19" s="91"/>
      <c r="K19" s="91"/>
      <c r="L19" s="91" t="s">
        <v>326</v>
      </c>
      <c r="M19" s="91" t="s">
        <v>19</v>
      </c>
      <c r="N19" s="91" t="s">
        <v>327</v>
      </c>
      <c r="O19" s="92" t="s">
        <v>234</v>
      </c>
      <c r="P19" s="155"/>
      <c r="Q19" s="155"/>
      <c r="R19" s="94">
        <v>14608777</v>
      </c>
      <c r="S19" s="94">
        <v>14608777</v>
      </c>
      <c r="T19" s="94">
        <v>14608777</v>
      </c>
    </row>
    <row r="20" spans="1:20" ht="22.5" x14ac:dyDescent="0.25">
      <c r="A20" s="91" t="s">
        <v>322</v>
      </c>
      <c r="B20" s="92" t="s">
        <v>323</v>
      </c>
      <c r="C20" s="93" t="s">
        <v>284</v>
      </c>
      <c r="D20" s="91" t="s">
        <v>141</v>
      </c>
      <c r="E20" s="91" t="s">
        <v>41</v>
      </c>
      <c r="F20" s="91" t="s">
        <v>325</v>
      </c>
      <c r="G20" s="91" t="s">
        <v>221</v>
      </c>
      <c r="H20" s="91" t="s">
        <v>335</v>
      </c>
      <c r="I20" s="91"/>
      <c r="J20" s="91"/>
      <c r="K20" s="91"/>
      <c r="L20" s="91" t="s">
        <v>326</v>
      </c>
      <c r="M20" s="91" t="s">
        <v>19</v>
      </c>
      <c r="N20" s="91" t="s">
        <v>327</v>
      </c>
      <c r="O20" s="92" t="s">
        <v>336</v>
      </c>
      <c r="P20" s="155"/>
      <c r="Q20" s="155"/>
      <c r="R20" s="94">
        <v>3900</v>
      </c>
      <c r="S20" s="94">
        <v>3900</v>
      </c>
      <c r="T20" s="94">
        <v>3900</v>
      </c>
    </row>
    <row r="21" spans="1:20" ht="22.5" x14ac:dyDescent="0.25">
      <c r="A21" s="91" t="s">
        <v>322</v>
      </c>
      <c r="B21" s="92" t="s">
        <v>323</v>
      </c>
      <c r="C21" s="93" t="s">
        <v>163</v>
      </c>
      <c r="D21" s="91" t="s">
        <v>141</v>
      </c>
      <c r="E21" s="91" t="s">
        <v>41</v>
      </c>
      <c r="F21" s="91" t="s">
        <v>325</v>
      </c>
      <c r="G21" s="91" t="s">
        <v>223</v>
      </c>
      <c r="H21" s="91" t="s">
        <v>41</v>
      </c>
      <c r="I21" s="91" t="s">
        <v>41</v>
      </c>
      <c r="J21" s="91"/>
      <c r="K21" s="91"/>
      <c r="L21" s="91" t="s">
        <v>326</v>
      </c>
      <c r="M21" s="91" t="s">
        <v>19</v>
      </c>
      <c r="N21" s="91" t="s">
        <v>327</v>
      </c>
      <c r="O21" s="92" t="s">
        <v>274</v>
      </c>
      <c r="P21" s="155"/>
      <c r="Q21" s="155"/>
      <c r="R21" s="94">
        <v>41802900</v>
      </c>
      <c r="S21" s="94">
        <v>41802900</v>
      </c>
      <c r="T21" s="94">
        <v>41802900</v>
      </c>
    </row>
    <row r="22" spans="1:20" ht="22.5" x14ac:dyDescent="0.25">
      <c r="A22" s="91" t="s">
        <v>322</v>
      </c>
      <c r="B22" s="92" t="s">
        <v>323</v>
      </c>
      <c r="C22" s="93" t="s">
        <v>164</v>
      </c>
      <c r="D22" s="91" t="s">
        <v>141</v>
      </c>
      <c r="E22" s="91" t="s">
        <v>41</v>
      </c>
      <c r="F22" s="91" t="s">
        <v>325</v>
      </c>
      <c r="G22" s="91" t="s">
        <v>223</v>
      </c>
      <c r="H22" s="91" t="s">
        <v>41</v>
      </c>
      <c r="I22" s="91" t="s">
        <v>230</v>
      </c>
      <c r="J22" s="91"/>
      <c r="K22" s="91"/>
      <c r="L22" s="91" t="s">
        <v>326</v>
      </c>
      <c r="M22" s="91" t="s">
        <v>19</v>
      </c>
      <c r="N22" s="91" t="s">
        <v>327</v>
      </c>
      <c r="O22" s="92" t="s">
        <v>275</v>
      </c>
      <c r="P22" s="155"/>
      <c r="Q22" s="155"/>
      <c r="R22" s="94">
        <v>55149176</v>
      </c>
      <c r="S22" s="94">
        <v>55149176</v>
      </c>
      <c r="T22" s="94">
        <v>55149176</v>
      </c>
    </row>
    <row r="23" spans="1:20" ht="22.5" x14ac:dyDescent="0.25">
      <c r="A23" s="91" t="s">
        <v>322</v>
      </c>
      <c r="B23" s="92" t="s">
        <v>323</v>
      </c>
      <c r="C23" s="93" t="s">
        <v>165</v>
      </c>
      <c r="D23" s="91" t="s">
        <v>141</v>
      </c>
      <c r="E23" s="91" t="s">
        <v>41</v>
      </c>
      <c r="F23" s="91" t="s">
        <v>325</v>
      </c>
      <c r="G23" s="91" t="s">
        <v>223</v>
      </c>
      <c r="H23" s="91" t="s">
        <v>41</v>
      </c>
      <c r="I23" s="91" t="s">
        <v>219</v>
      </c>
      <c r="J23" s="91"/>
      <c r="K23" s="91"/>
      <c r="L23" s="91" t="s">
        <v>326</v>
      </c>
      <c r="M23" s="91" t="s">
        <v>19</v>
      </c>
      <c r="N23" s="91" t="s">
        <v>327</v>
      </c>
      <c r="O23" s="92" t="s">
        <v>276</v>
      </c>
      <c r="P23" s="155"/>
      <c r="Q23" s="155"/>
      <c r="R23" s="94">
        <v>83545792</v>
      </c>
      <c r="S23" s="94">
        <v>83545792</v>
      </c>
      <c r="T23" s="94">
        <v>83545792</v>
      </c>
    </row>
    <row r="24" spans="1:20" ht="45" x14ac:dyDescent="0.25">
      <c r="A24" s="91" t="s">
        <v>322</v>
      </c>
      <c r="B24" s="92" t="s">
        <v>323</v>
      </c>
      <c r="C24" s="93" t="s">
        <v>166</v>
      </c>
      <c r="D24" s="91" t="s">
        <v>141</v>
      </c>
      <c r="E24" s="91" t="s">
        <v>41</v>
      </c>
      <c r="F24" s="91" t="s">
        <v>325</v>
      </c>
      <c r="G24" s="91" t="s">
        <v>223</v>
      </c>
      <c r="H24" s="91" t="s">
        <v>41</v>
      </c>
      <c r="I24" s="91" t="s">
        <v>223</v>
      </c>
      <c r="J24" s="91"/>
      <c r="K24" s="91"/>
      <c r="L24" s="91" t="s">
        <v>326</v>
      </c>
      <c r="M24" s="91" t="s">
        <v>19</v>
      </c>
      <c r="N24" s="91" t="s">
        <v>327</v>
      </c>
      <c r="O24" s="92" t="s">
        <v>277</v>
      </c>
      <c r="P24" s="155"/>
      <c r="Q24" s="155"/>
      <c r="R24" s="94">
        <v>5003600</v>
      </c>
      <c r="S24" s="94">
        <v>5003600</v>
      </c>
      <c r="T24" s="94">
        <v>5003600</v>
      </c>
    </row>
    <row r="25" spans="1:20" ht="22.5" x14ac:dyDescent="0.25">
      <c r="A25" s="91" t="s">
        <v>322</v>
      </c>
      <c r="B25" s="92" t="s">
        <v>323</v>
      </c>
      <c r="C25" s="93" t="s">
        <v>167</v>
      </c>
      <c r="D25" s="91" t="s">
        <v>141</v>
      </c>
      <c r="E25" s="91" t="s">
        <v>41</v>
      </c>
      <c r="F25" s="91" t="s">
        <v>325</v>
      </c>
      <c r="G25" s="91" t="s">
        <v>223</v>
      </c>
      <c r="H25" s="91" t="s">
        <v>221</v>
      </c>
      <c r="I25" s="91" t="s">
        <v>221</v>
      </c>
      <c r="J25" s="91"/>
      <c r="K25" s="91"/>
      <c r="L25" s="91" t="s">
        <v>326</v>
      </c>
      <c r="M25" s="91" t="s">
        <v>19</v>
      </c>
      <c r="N25" s="91" t="s">
        <v>327</v>
      </c>
      <c r="O25" s="92" t="s">
        <v>278</v>
      </c>
      <c r="P25" s="155"/>
      <c r="Q25" s="155"/>
      <c r="R25" s="94">
        <v>162972274</v>
      </c>
      <c r="S25" s="94">
        <v>162972274</v>
      </c>
      <c r="T25" s="94">
        <v>162972274</v>
      </c>
    </row>
    <row r="26" spans="1:20" ht="22.5" x14ac:dyDescent="0.25">
      <c r="A26" s="91" t="s">
        <v>322</v>
      </c>
      <c r="B26" s="92" t="s">
        <v>323</v>
      </c>
      <c r="C26" s="93" t="s">
        <v>168</v>
      </c>
      <c r="D26" s="91" t="s">
        <v>141</v>
      </c>
      <c r="E26" s="91" t="s">
        <v>41</v>
      </c>
      <c r="F26" s="91" t="s">
        <v>325</v>
      </c>
      <c r="G26" s="91" t="s">
        <v>223</v>
      </c>
      <c r="H26" s="91" t="s">
        <v>221</v>
      </c>
      <c r="I26" s="91" t="s">
        <v>230</v>
      </c>
      <c r="J26" s="91"/>
      <c r="K26" s="91"/>
      <c r="L26" s="91" t="s">
        <v>326</v>
      </c>
      <c r="M26" s="91" t="s">
        <v>19</v>
      </c>
      <c r="N26" s="91" t="s">
        <v>327</v>
      </c>
      <c r="O26" s="92" t="s">
        <v>238</v>
      </c>
      <c r="P26" s="155"/>
      <c r="Q26" s="155"/>
      <c r="R26" s="94">
        <v>59741346</v>
      </c>
      <c r="S26" s="94">
        <v>59741346</v>
      </c>
      <c r="T26" s="94">
        <v>59741346</v>
      </c>
    </row>
    <row r="27" spans="1:20" ht="22.5" x14ac:dyDescent="0.25">
      <c r="A27" s="91" t="s">
        <v>322</v>
      </c>
      <c r="B27" s="92" t="s">
        <v>323</v>
      </c>
      <c r="C27" s="93" t="s">
        <v>169</v>
      </c>
      <c r="D27" s="91" t="s">
        <v>141</v>
      </c>
      <c r="E27" s="91" t="s">
        <v>41</v>
      </c>
      <c r="F27" s="91" t="s">
        <v>325</v>
      </c>
      <c r="G27" s="91" t="s">
        <v>223</v>
      </c>
      <c r="H27" s="91" t="s">
        <v>236</v>
      </c>
      <c r="I27" s="91"/>
      <c r="J27" s="91"/>
      <c r="K27" s="91"/>
      <c r="L27" s="91" t="s">
        <v>326</v>
      </c>
      <c r="M27" s="91" t="s">
        <v>19</v>
      </c>
      <c r="N27" s="91" t="s">
        <v>327</v>
      </c>
      <c r="O27" s="92" t="s">
        <v>239</v>
      </c>
      <c r="P27" s="155"/>
      <c r="Q27" s="155"/>
      <c r="R27" s="94">
        <v>31353700</v>
      </c>
      <c r="S27" s="94">
        <v>31353700</v>
      </c>
      <c r="T27" s="94">
        <v>31353700</v>
      </c>
    </row>
    <row r="28" spans="1:20" ht="22.5" x14ac:dyDescent="0.25">
      <c r="A28" s="91" t="s">
        <v>322</v>
      </c>
      <c r="B28" s="92" t="s">
        <v>323</v>
      </c>
      <c r="C28" s="93" t="s">
        <v>170</v>
      </c>
      <c r="D28" s="91" t="s">
        <v>141</v>
      </c>
      <c r="E28" s="91" t="s">
        <v>41</v>
      </c>
      <c r="F28" s="91" t="s">
        <v>325</v>
      </c>
      <c r="G28" s="91" t="s">
        <v>223</v>
      </c>
      <c r="H28" s="91" t="s">
        <v>237</v>
      </c>
      <c r="I28" s="91"/>
      <c r="J28" s="91"/>
      <c r="K28" s="91"/>
      <c r="L28" s="91" t="s">
        <v>326</v>
      </c>
      <c r="M28" s="91" t="s">
        <v>19</v>
      </c>
      <c r="N28" s="91" t="s">
        <v>327</v>
      </c>
      <c r="O28" s="92" t="s">
        <v>240</v>
      </c>
      <c r="P28" s="155"/>
      <c r="Q28" s="155"/>
      <c r="R28" s="94">
        <v>20904900</v>
      </c>
      <c r="S28" s="94">
        <v>20904900</v>
      </c>
      <c r="T28" s="94">
        <v>20904900</v>
      </c>
    </row>
    <row r="29" spans="1:20" ht="22.5" x14ac:dyDescent="0.25">
      <c r="A29" s="91" t="s">
        <v>322</v>
      </c>
      <c r="B29" s="92" t="s">
        <v>323</v>
      </c>
      <c r="C29" s="93" t="s">
        <v>174</v>
      </c>
      <c r="D29" s="91" t="s">
        <v>141</v>
      </c>
      <c r="E29" s="91" t="s">
        <v>221</v>
      </c>
      <c r="F29" s="91" t="s">
        <v>325</v>
      </c>
      <c r="G29" s="91" t="s">
        <v>230</v>
      </c>
      <c r="H29" s="91" t="s">
        <v>242</v>
      </c>
      <c r="I29" s="91" t="s">
        <v>244</v>
      </c>
      <c r="J29" s="91"/>
      <c r="K29" s="91"/>
      <c r="L29" s="91" t="s">
        <v>326</v>
      </c>
      <c r="M29" s="91" t="s">
        <v>19</v>
      </c>
      <c r="N29" s="91" t="s">
        <v>327</v>
      </c>
      <c r="O29" s="92" t="s">
        <v>248</v>
      </c>
      <c r="P29" s="155"/>
      <c r="Q29" s="155"/>
      <c r="R29" s="94">
        <v>1571463</v>
      </c>
      <c r="S29" s="94">
        <v>1571463</v>
      </c>
      <c r="T29" s="94">
        <v>1571463</v>
      </c>
    </row>
    <row r="30" spans="1:20" ht="22.5" x14ac:dyDescent="0.25">
      <c r="A30" s="91" t="s">
        <v>322</v>
      </c>
      <c r="B30" s="92" t="s">
        <v>323</v>
      </c>
      <c r="C30" s="93" t="s">
        <v>183</v>
      </c>
      <c r="D30" s="91" t="s">
        <v>141</v>
      </c>
      <c r="E30" s="91" t="s">
        <v>221</v>
      </c>
      <c r="F30" s="91" t="s">
        <v>325</v>
      </c>
      <c r="G30" s="91" t="s">
        <v>219</v>
      </c>
      <c r="H30" s="91" t="s">
        <v>219</v>
      </c>
      <c r="I30" s="91" t="s">
        <v>270</v>
      </c>
      <c r="J30" s="91"/>
      <c r="K30" s="91"/>
      <c r="L30" s="91" t="s">
        <v>326</v>
      </c>
      <c r="M30" s="91" t="s">
        <v>19</v>
      </c>
      <c r="N30" s="91" t="s">
        <v>327</v>
      </c>
      <c r="O30" s="92" t="s">
        <v>128</v>
      </c>
      <c r="P30" s="155"/>
      <c r="Q30" s="155"/>
      <c r="R30" s="94">
        <v>8869180</v>
      </c>
      <c r="S30" s="94">
        <v>8869180</v>
      </c>
      <c r="T30" s="94">
        <v>8869180</v>
      </c>
    </row>
    <row r="31" spans="1:20" ht="22.5" x14ac:dyDescent="0.25">
      <c r="A31" s="91" t="s">
        <v>322</v>
      </c>
      <c r="B31" s="92" t="s">
        <v>323</v>
      </c>
      <c r="C31" s="93" t="s">
        <v>190</v>
      </c>
      <c r="D31" s="91" t="s">
        <v>141</v>
      </c>
      <c r="E31" s="91" t="s">
        <v>221</v>
      </c>
      <c r="F31" s="91" t="s">
        <v>325</v>
      </c>
      <c r="G31" s="91" t="s">
        <v>219</v>
      </c>
      <c r="H31" s="91" t="s">
        <v>223</v>
      </c>
      <c r="I31" s="91" t="s">
        <v>221</v>
      </c>
      <c r="J31" s="91"/>
      <c r="K31" s="91"/>
      <c r="L31" s="91" t="s">
        <v>326</v>
      </c>
      <c r="M31" s="91" t="s">
        <v>19</v>
      </c>
      <c r="N31" s="91" t="s">
        <v>327</v>
      </c>
      <c r="O31" s="92" t="s">
        <v>133</v>
      </c>
      <c r="P31" s="155"/>
      <c r="Q31" s="155"/>
      <c r="R31" s="94">
        <v>6565012</v>
      </c>
      <c r="S31" s="94">
        <v>6565012</v>
      </c>
      <c r="T31" s="94">
        <v>6565012</v>
      </c>
    </row>
    <row r="32" spans="1:20" ht="22.5" x14ac:dyDescent="0.25">
      <c r="A32" s="91" t="s">
        <v>322</v>
      </c>
      <c r="B32" s="92" t="s">
        <v>323</v>
      </c>
      <c r="C32" s="93" t="s">
        <v>191</v>
      </c>
      <c r="D32" s="91" t="s">
        <v>141</v>
      </c>
      <c r="E32" s="91" t="s">
        <v>221</v>
      </c>
      <c r="F32" s="91" t="s">
        <v>325</v>
      </c>
      <c r="G32" s="91" t="s">
        <v>219</v>
      </c>
      <c r="H32" s="91" t="s">
        <v>223</v>
      </c>
      <c r="I32" s="91" t="s">
        <v>236</v>
      </c>
      <c r="J32" s="91"/>
      <c r="K32" s="91"/>
      <c r="L32" s="91" t="s">
        <v>326</v>
      </c>
      <c r="M32" s="91" t="s">
        <v>19</v>
      </c>
      <c r="N32" s="91" t="s">
        <v>327</v>
      </c>
      <c r="O32" s="92" t="s">
        <v>134</v>
      </c>
      <c r="P32" s="155"/>
      <c r="Q32" s="155"/>
      <c r="R32" s="94">
        <v>10430935</v>
      </c>
      <c r="S32" s="94">
        <v>10430935</v>
      </c>
      <c r="T32" s="94">
        <v>10430935</v>
      </c>
    </row>
    <row r="33" spans="1:20" ht="22.5" x14ac:dyDescent="0.25">
      <c r="A33" s="91" t="s">
        <v>322</v>
      </c>
      <c r="B33" s="92" t="s">
        <v>323</v>
      </c>
      <c r="C33" s="93" t="s">
        <v>194</v>
      </c>
      <c r="D33" s="91" t="s">
        <v>141</v>
      </c>
      <c r="E33" s="91" t="s">
        <v>221</v>
      </c>
      <c r="F33" s="91" t="s">
        <v>325</v>
      </c>
      <c r="G33" s="91" t="s">
        <v>219</v>
      </c>
      <c r="H33" s="91" t="s">
        <v>223</v>
      </c>
      <c r="I33" s="91" t="s">
        <v>345</v>
      </c>
      <c r="J33" s="91"/>
      <c r="K33" s="91"/>
      <c r="L33" s="91" t="s">
        <v>326</v>
      </c>
      <c r="M33" s="91" t="s">
        <v>19</v>
      </c>
      <c r="N33" s="91" t="s">
        <v>327</v>
      </c>
      <c r="O33" s="92" t="s">
        <v>137</v>
      </c>
      <c r="P33" s="155"/>
      <c r="Q33" s="155"/>
      <c r="R33" s="94">
        <v>18742579</v>
      </c>
      <c r="S33" s="94">
        <v>18742579</v>
      </c>
      <c r="T33" s="94">
        <v>18742579</v>
      </c>
    </row>
    <row r="34" spans="1:20" ht="22.5" x14ac:dyDescent="0.25">
      <c r="A34" s="91" t="s">
        <v>322</v>
      </c>
      <c r="B34" s="92" t="s">
        <v>323</v>
      </c>
      <c r="C34" s="93" t="s">
        <v>196</v>
      </c>
      <c r="D34" s="91" t="s">
        <v>141</v>
      </c>
      <c r="E34" s="91" t="s">
        <v>221</v>
      </c>
      <c r="F34" s="91" t="s">
        <v>325</v>
      </c>
      <c r="G34" s="91" t="s">
        <v>219</v>
      </c>
      <c r="H34" s="91" t="s">
        <v>236</v>
      </c>
      <c r="I34" s="91" t="s">
        <v>221</v>
      </c>
      <c r="J34" s="91"/>
      <c r="K34" s="91"/>
      <c r="L34" s="91" t="s">
        <v>326</v>
      </c>
      <c r="M34" s="91" t="s">
        <v>19</v>
      </c>
      <c r="N34" s="91" t="s">
        <v>327</v>
      </c>
      <c r="O34" s="92" t="s">
        <v>138</v>
      </c>
      <c r="P34" s="155"/>
      <c r="Q34" s="155"/>
      <c r="R34" s="94">
        <v>23106831</v>
      </c>
      <c r="S34" s="94">
        <v>23106831</v>
      </c>
      <c r="T34" s="94">
        <v>23106831</v>
      </c>
    </row>
    <row r="35" spans="1:20" ht="22.5" x14ac:dyDescent="0.25">
      <c r="A35" s="91" t="s">
        <v>322</v>
      </c>
      <c r="B35" s="92" t="s">
        <v>323</v>
      </c>
      <c r="C35" s="93" t="s">
        <v>202</v>
      </c>
      <c r="D35" s="91" t="s">
        <v>141</v>
      </c>
      <c r="E35" s="91" t="s">
        <v>221</v>
      </c>
      <c r="F35" s="91" t="s">
        <v>325</v>
      </c>
      <c r="G35" s="91" t="s">
        <v>219</v>
      </c>
      <c r="H35" s="91" t="s">
        <v>243</v>
      </c>
      <c r="I35" s="91" t="s">
        <v>221</v>
      </c>
      <c r="J35" s="91"/>
      <c r="K35" s="91"/>
      <c r="L35" s="91" t="s">
        <v>326</v>
      </c>
      <c r="M35" s="91" t="s">
        <v>19</v>
      </c>
      <c r="N35" s="91" t="s">
        <v>327</v>
      </c>
      <c r="O35" s="92" t="s">
        <v>259</v>
      </c>
      <c r="P35" s="155"/>
      <c r="Q35" s="155"/>
      <c r="R35" s="94">
        <v>26986210</v>
      </c>
      <c r="S35" s="94">
        <v>26986210</v>
      </c>
      <c r="T35" s="94">
        <v>26986210</v>
      </c>
    </row>
    <row r="36" spans="1:20" ht="22.5" x14ac:dyDescent="0.25">
      <c r="A36" s="91" t="s">
        <v>322</v>
      </c>
      <c r="B36" s="92" t="s">
        <v>323</v>
      </c>
      <c r="C36" s="93" t="s">
        <v>180</v>
      </c>
      <c r="D36" s="91" t="s">
        <v>141</v>
      </c>
      <c r="E36" s="91" t="s">
        <v>221</v>
      </c>
      <c r="F36" s="91" t="s">
        <v>325</v>
      </c>
      <c r="G36" s="91" t="s">
        <v>219</v>
      </c>
      <c r="H36" s="91" t="s">
        <v>348</v>
      </c>
      <c r="I36" s="91" t="s">
        <v>219</v>
      </c>
      <c r="J36" s="91"/>
      <c r="K36" s="91"/>
      <c r="L36" s="91" t="s">
        <v>326</v>
      </c>
      <c r="M36" s="91" t="s">
        <v>19</v>
      </c>
      <c r="N36" s="91" t="s">
        <v>327</v>
      </c>
      <c r="O36" s="92" t="s">
        <v>251</v>
      </c>
      <c r="P36" s="155"/>
      <c r="Q36" s="155"/>
      <c r="R36" s="94">
        <v>98440250</v>
      </c>
      <c r="S36" s="94">
        <v>98440250</v>
      </c>
      <c r="T36" s="94">
        <v>98440250</v>
      </c>
    </row>
    <row r="37" spans="1:20" ht="22.5" x14ac:dyDescent="0.25">
      <c r="A37" s="91" t="s">
        <v>322</v>
      </c>
      <c r="B37" s="92" t="s">
        <v>323</v>
      </c>
      <c r="C37" s="93" t="s">
        <v>188</v>
      </c>
      <c r="D37" s="91" t="s">
        <v>141</v>
      </c>
      <c r="E37" s="91" t="s">
        <v>221</v>
      </c>
      <c r="F37" s="91" t="s">
        <v>325</v>
      </c>
      <c r="G37" s="91" t="s">
        <v>219</v>
      </c>
      <c r="H37" s="91" t="s">
        <v>350</v>
      </c>
      <c r="I37" s="91" t="s">
        <v>346</v>
      </c>
      <c r="J37" s="91"/>
      <c r="K37" s="91"/>
      <c r="L37" s="91" t="s">
        <v>326</v>
      </c>
      <c r="M37" s="91" t="s">
        <v>19</v>
      </c>
      <c r="N37" s="91" t="s">
        <v>327</v>
      </c>
      <c r="O37" s="92" t="s">
        <v>142</v>
      </c>
      <c r="P37" s="155"/>
      <c r="Q37" s="155"/>
      <c r="R37" s="94">
        <v>98205204</v>
      </c>
      <c r="S37" s="94">
        <v>98205204</v>
      </c>
      <c r="T37" s="94">
        <v>98205204</v>
      </c>
    </row>
    <row r="38" spans="1:20" ht="22.5" x14ac:dyDescent="0.25">
      <c r="A38" s="91" t="s">
        <v>322</v>
      </c>
      <c r="B38" s="92" t="s">
        <v>323</v>
      </c>
      <c r="C38" s="93" t="s">
        <v>209</v>
      </c>
      <c r="D38" s="91" t="s">
        <v>141</v>
      </c>
      <c r="E38" s="91" t="s">
        <v>223</v>
      </c>
      <c r="F38" s="91" t="s">
        <v>41</v>
      </c>
      <c r="G38" s="91" t="s">
        <v>221</v>
      </c>
      <c r="H38" s="91" t="s">
        <v>41</v>
      </c>
      <c r="I38" s="91" t="s">
        <v>325</v>
      </c>
      <c r="J38" s="91" t="s">
        <v>236</v>
      </c>
      <c r="K38" s="91"/>
      <c r="L38" s="91" t="s">
        <v>326</v>
      </c>
      <c r="M38" s="91" t="s">
        <v>19</v>
      </c>
      <c r="N38" s="91" t="s">
        <v>327</v>
      </c>
      <c r="O38" s="92" t="s">
        <v>26</v>
      </c>
      <c r="P38" s="155"/>
      <c r="Q38" s="155"/>
      <c r="R38" s="94">
        <v>2173138644.5799999</v>
      </c>
      <c r="S38" s="94">
        <v>2133731099.5799999</v>
      </c>
      <c r="T38" s="94">
        <v>2133731099.5799999</v>
      </c>
    </row>
    <row r="39" spans="1:20" ht="22.5" x14ac:dyDescent="0.25">
      <c r="A39" s="91" t="s">
        <v>322</v>
      </c>
      <c r="B39" s="92" t="s">
        <v>323</v>
      </c>
      <c r="C39" s="93" t="s">
        <v>210</v>
      </c>
      <c r="D39" s="91" t="s">
        <v>141</v>
      </c>
      <c r="E39" s="91" t="s">
        <v>223</v>
      </c>
      <c r="F39" s="91" t="s">
        <v>41</v>
      </c>
      <c r="G39" s="91" t="s">
        <v>221</v>
      </c>
      <c r="H39" s="91" t="s">
        <v>41</v>
      </c>
      <c r="I39" s="91" t="s">
        <v>325</v>
      </c>
      <c r="J39" s="91" t="s">
        <v>237</v>
      </c>
      <c r="K39" s="91"/>
      <c r="L39" s="91" t="s">
        <v>326</v>
      </c>
      <c r="M39" s="91" t="s">
        <v>19</v>
      </c>
      <c r="N39" s="91" t="s">
        <v>327</v>
      </c>
      <c r="O39" s="92" t="s">
        <v>143</v>
      </c>
      <c r="P39" s="155"/>
      <c r="Q39" s="155"/>
      <c r="R39" s="94">
        <v>6864490819.1099997</v>
      </c>
      <c r="S39" s="94">
        <v>6679494160.0299997</v>
      </c>
      <c r="T39" s="94">
        <v>6679494160.0299997</v>
      </c>
    </row>
    <row r="40" spans="1:20" ht="22.5" x14ac:dyDescent="0.25">
      <c r="A40" s="91" t="s">
        <v>322</v>
      </c>
      <c r="B40" s="92" t="s">
        <v>323</v>
      </c>
      <c r="C40" s="93" t="s">
        <v>212</v>
      </c>
      <c r="D40" s="91" t="s">
        <v>141</v>
      </c>
      <c r="E40" s="91" t="s">
        <v>223</v>
      </c>
      <c r="F40" s="91" t="s">
        <v>41</v>
      </c>
      <c r="G40" s="91" t="s">
        <v>221</v>
      </c>
      <c r="H40" s="91" t="s">
        <v>41</v>
      </c>
      <c r="I40" s="91" t="s">
        <v>325</v>
      </c>
      <c r="J40" s="91" t="s">
        <v>228</v>
      </c>
      <c r="K40" s="91"/>
      <c r="L40" s="91" t="s">
        <v>326</v>
      </c>
      <c r="M40" s="91" t="s">
        <v>19</v>
      </c>
      <c r="N40" s="91" t="s">
        <v>327</v>
      </c>
      <c r="O40" s="92" t="s">
        <v>131</v>
      </c>
      <c r="P40" s="155"/>
      <c r="Q40" s="155"/>
      <c r="R40" s="94">
        <v>116963009.48999999</v>
      </c>
      <c r="S40" s="94">
        <v>116963009.48999999</v>
      </c>
      <c r="T40" s="94">
        <v>116963009.48999999</v>
      </c>
    </row>
    <row r="41" spans="1:20" ht="22.5" x14ac:dyDescent="0.25">
      <c r="A41" s="91" t="s">
        <v>322</v>
      </c>
      <c r="B41" s="92" t="s">
        <v>323</v>
      </c>
      <c r="C41" s="93" t="s">
        <v>409</v>
      </c>
      <c r="D41" s="91" t="s">
        <v>141</v>
      </c>
      <c r="E41" s="91" t="s">
        <v>223</v>
      </c>
      <c r="F41" s="91" t="s">
        <v>41</v>
      </c>
      <c r="G41" s="91" t="s">
        <v>221</v>
      </c>
      <c r="H41" s="91" t="s">
        <v>41</v>
      </c>
      <c r="I41" s="91" t="s">
        <v>325</v>
      </c>
      <c r="J41" s="91" t="s">
        <v>273</v>
      </c>
      <c r="K41" s="91"/>
      <c r="L41" s="91" t="s">
        <v>326</v>
      </c>
      <c r="M41" s="91" t="s">
        <v>19</v>
      </c>
      <c r="N41" s="91" t="s">
        <v>327</v>
      </c>
      <c r="O41" s="92" t="s">
        <v>410</v>
      </c>
      <c r="P41" s="155"/>
      <c r="Q41" s="155"/>
      <c r="R41" s="94">
        <v>17373500</v>
      </c>
      <c r="S41" s="94">
        <v>17373500</v>
      </c>
      <c r="T41" s="94">
        <v>17373500</v>
      </c>
    </row>
    <row r="42" spans="1:20" ht="22.5" x14ac:dyDescent="0.25">
      <c r="A42" s="91" t="s">
        <v>322</v>
      </c>
      <c r="B42" s="92" t="s">
        <v>323</v>
      </c>
      <c r="C42" s="93" t="s">
        <v>217</v>
      </c>
      <c r="D42" s="91" t="s">
        <v>141</v>
      </c>
      <c r="E42" s="91" t="s">
        <v>223</v>
      </c>
      <c r="F42" s="91" t="s">
        <v>41</v>
      </c>
      <c r="G42" s="91" t="s">
        <v>221</v>
      </c>
      <c r="H42" s="91" t="s">
        <v>41</v>
      </c>
      <c r="I42" s="91" t="s">
        <v>325</v>
      </c>
      <c r="J42" s="91" t="s">
        <v>355</v>
      </c>
      <c r="K42" s="91"/>
      <c r="L42" s="91" t="s">
        <v>326</v>
      </c>
      <c r="M42" s="91" t="s">
        <v>19</v>
      </c>
      <c r="N42" s="91" t="s">
        <v>327</v>
      </c>
      <c r="O42" s="92" t="s">
        <v>147</v>
      </c>
      <c r="P42" s="155"/>
      <c r="Q42" s="155"/>
      <c r="R42" s="94">
        <v>4725373</v>
      </c>
      <c r="S42" s="94">
        <v>4725373</v>
      </c>
      <c r="T42" s="94">
        <v>4725373</v>
      </c>
    </row>
    <row r="43" spans="1:20" ht="22.5" x14ac:dyDescent="0.25">
      <c r="A43" s="91" t="s">
        <v>322</v>
      </c>
      <c r="B43" s="92" t="s">
        <v>323</v>
      </c>
      <c r="C43" s="93" t="s">
        <v>382</v>
      </c>
      <c r="D43" s="91" t="s">
        <v>141</v>
      </c>
      <c r="E43" s="91" t="s">
        <v>223</v>
      </c>
      <c r="F43" s="91" t="s">
        <v>41</v>
      </c>
      <c r="G43" s="91" t="s">
        <v>221</v>
      </c>
      <c r="H43" s="91" t="s">
        <v>41</v>
      </c>
      <c r="I43" s="91" t="s">
        <v>325</v>
      </c>
      <c r="J43" s="91" t="s">
        <v>381</v>
      </c>
      <c r="K43" s="91"/>
      <c r="L43" s="91" t="s">
        <v>326</v>
      </c>
      <c r="M43" s="91" t="s">
        <v>19</v>
      </c>
      <c r="N43" s="91" t="s">
        <v>327</v>
      </c>
      <c r="O43" s="92" t="s">
        <v>234</v>
      </c>
      <c r="P43" s="155"/>
      <c r="Q43" s="155"/>
      <c r="R43" s="94">
        <v>105880235</v>
      </c>
      <c r="S43" s="94">
        <v>105880235</v>
      </c>
      <c r="T43" s="94">
        <v>105880235</v>
      </c>
    </row>
    <row r="44" spans="1:20" ht="22.5" x14ac:dyDescent="0.25">
      <c r="A44" s="91" t="s">
        <v>322</v>
      </c>
      <c r="B44" s="92" t="s">
        <v>323</v>
      </c>
      <c r="C44" s="93" t="s">
        <v>472</v>
      </c>
      <c r="D44" s="91" t="s">
        <v>15</v>
      </c>
      <c r="E44" s="91" t="s">
        <v>430</v>
      </c>
      <c r="F44" s="91" t="s">
        <v>407</v>
      </c>
      <c r="G44" s="91" t="s">
        <v>221</v>
      </c>
      <c r="H44" s="91" t="s">
        <v>325</v>
      </c>
      <c r="I44" s="91" t="s">
        <v>219</v>
      </c>
      <c r="J44" s="91" t="s">
        <v>119</v>
      </c>
      <c r="K44" s="91" t="s">
        <v>119</v>
      </c>
      <c r="L44" s="91" t="s">
        <v>326</v>
      </c>
      <c r="M44" s="91" t="s">
        <v>19</v>
      </c>
      <c r="N44" s="91" t="s">
        <v>327</v>
      </c>
      <c r="O44" s="92" t="s">
        <v>396</v>
      </c>
      <c r="P44" s="155"/>
      <c r="Q44" s="155"/>
      <c r="R44" s="94">
        <v>1294820717</v>
      </c>
      <c r="S44" s="94">
        <v>1294820717</v>
      </c>
      <c r="T44" s="94">
        <v>1294820717</v>
      </c>
    </row>
    <row r="45" spans="1:20" ht="22.5" x14ac:dyDescent="0.25">
      <c r="A45" s="91" t="s">
        <v>322</v>
      </c>
      <c r="B45" s="92" t="s">
        <v>323</v>
      </c>
      <c r="C45" s="93" t="s">
        <v>486</v>
      </c>
      <c r="D45" s="91" t="s">
        <v>15</v>
      </c>
      <c r="E45" s="91" t="s">
        <v>430</v>
      </c>
      <c r="F45" s="91" t="s">
        <v>407</v>
      </c>
      <c r="G45" s="91" t="s">
        <v>230</v>
      </c>
      <c r="H45" s="91" t="s">
        <v>325</v>
      </c>
      <c r="I45" s="91" t="s">
        <v>221</v>
      </c>
      <c r="J45" s="91" t="s">
        <v>119</v>
      </c>
      <c r="K45" s="91" t="s">
        <v>119</v>
      </c>
      <c r="L45" s="91" t="s">
        <v>326</v>
      </c>
      <c r="M45" s="91" t="s">
        <v>19</v>
      </c>
      <c r="N45" s="91" t="s">
        <v>327</v>
      </c>
      <c r="O45" s="92" t="s">
        <v>478</v>
      </c>
      <c r="P45" s="155"/>
      <c r="Q45" s="155"/>
      <c r="R45" s="94">
        <v>619977616</v>
      </c>
      <c r="S45" s="94">
        <v>619977616</v>
      </c>
      <c r="T45" s="94">
        <v>619977616</v>
      </c>
    </row>
    <row r="46" spans="1:20" ht="22.5" x14ac:dyDescent="0.25">
      <c r="A46" s="91" t="s">
        <v>322</v>
      </c>
      <c r="B46" s="92" t="s">
        <v>323</v>
      </c>
      <c r="C46" s="93" t="s">
        <v>494</v>
      </c>
      <c r="D46" s="91" t="s">
        <v>15</v>
      </c>
      <c r="E46" s="91" t="s">
        <v>406</v>
      </c>
      <c r="F46" s="91" t="s">
        <v>407</v>
      </c>
      <c r="G46" s="91" t="s">
        <v>41</v>
      </c>
      <c r="H46" s="91" t="s">
        <v>325</v>
      </c>
      <c r="I46" s="91" t="s">
        <v>41</v>
      </c>
      <c r="J46" s="91"/>
      <c r="K46" s="91"/>
      <c r="L46" s="91" t="s">
        <v>326</v>
      </c>
      <c r="M46" s="91" t="s">
        <v>348</v>
      </c>
      <c r="N46" s="91" t="s">
        <v>327</v>
      </c>
      <c r="O46" s="92" t="s">
        <v>411</v>
      </c>
      <c r="P46" s="155"/>
      <c r="Q46" s="155"/>
      <c r="R46" s="94">
        <v>27161967325</v>
      </c>
      <c r="S46" s="94">
        <v>25404054009</v>
      </c>
      <c r="T46" s="94">
        <v>25404054009</v>
      </c>
    </row>
    <row r="47" spans="1:20" ht="22.5" x14ac:dyDescent="0.25">
      <c r="A47" s="91" t="s">
        <v>322</v>
      </c>
      <c r="B47" s="92" t="s">
        <v>323</v>
      </c>
      <c r="C47" s="93" t="s">
        <v>495</v>
      </c>
      <c r="D47" s="91" t="s">
        <v>15</v>
      </c>
      <c r="E47" s="91" t="s">
        <v>406</v>
      </c>
      <c r="F47" s="91" t="s">
        <v>407</v>
      </c>
      <c r="G47" s="91" t="s">
        <v>41</v>
      </c>
      <c r="H47" s="91" t="s">
        <v>325</v>
      </c>
      <c r="I47" s="91" t="s">
        <v>221</v>
      </c>
      <c r="J47" s="91"/>
      <c r="K47" s="91"/>
      <c r="L47" s="91" t="s">
        <v>326</v>
      </c>
      <c r="M47" s="91" t="s">
        <v>348</v>
      </c>
      <c r="N47" s="91" t="s">
        <v>327</v>
      </c>
      <c r="O47" s="92" t="s">
        <v>412</v>
      </c>
      <c r="P47" s="155"/>
      <c r="Q47" s="155"/>
      <c r="R47" s="94">
        <v>349961133</v>
      </c>
      <c r="S47" s="94">
        <v>349961133</v>
      </c>
      <c r="T47" s="94">
        <v>349961133</v>
      </c>
    </row>
    <row r="48" spans="1:20" ht="22.5" x14ac:dyDescent="0.25">
      <c r="A48" s="91" t="s">
        <v>322</v>
      </c>
      <c r="B48" s="92" t="s">
        <v>323</v>
      </c>
      <c r="C48" s="93" t="s">
        <v>496</v>
      </c>
      <c r="D48" s="91" t="s">
        <v>15</v>
      </c>
      <c r="E48" s="91" t="s">
        <v>406</v>
      </c>
      <c r="F48" s="91" t="s">
        <v>407</v>
      </c>
      <c r="G48" s="91" t="s">
        <v>41</v>
      </c>
      <c r="H48" s="91" t="s">
        <v>325</v>
      </c>
      <c r="I48" s="91" t="s">
        <v>230</v>
      </c>
      <c r="J48" s="91"/>
      <c r="K48" s="91"/>
      <c r="L48" s="91" t="s">
        <v>326</v>
      </c>
      <c r="M48" s="91" t="s">
        <v>348</v>
      </c>
      <c r="N48" s="91" t="s">
        <v>327</v>
      </c>
      <c r="O48" s="92" t="s">
        <v>413</v>
      </c>
      <c r="P48" s="155"/>
      <c r="Q48" s="155"/>
      <c r="R48" s="94">
        <v>795903879</v>
      </c>
      <c r="S48" s="94">
        <v>795903879</v>
      </c>
      <c r="T48" s="94">
        <v>795903879</v>
      </c>
    </row>
    <row r="49" spans="1:20" ht="33.75" x14ac:dyDescent="0.25">
      <c r="A49" s="91" t="s">
        <v>322</v>
      </c>
      <c r="B49" s="92" t="s">
        <v>323</v>
      </c>
      <c r="C49" s="93" t="s">
        <v>489</v>
      </c>
      <c r="D49" s="91" t="s">
        <v>15</v>
      </c>
      <c r="E49" s="91" t="s">
        <v>436</v>
      </c>
      <c r="F49" s="91" t="s">
        <v>407</v>
      </c>
      <c r="G49" s="91" t="s">
        <v>41</v>
      </c>
      <c r="H49" s="91" t="s">
        <v>325</v>
      </c>
      <c r="I49" s="91" t="s">
        <v>41</v>
      </c>
      <c r="J49" s="91" t="s">
        <v>119</v>
      </c>
      <c r="K49" s="91" t="s">
        <v>119</v>
      </c>
      <c r="L49" s="91" t="s">
        <v>326</v>
      </c>
      <c r="M49" s="91" t="s">
        <v>19</v>
      </c>
      <c r="N49" s="91" t="s">
        <v>327</v>
      </c>
      <c r="O49" s="92" t="s">
        <v>359</v>
      </c>
      <c r="P49" s="155"/>
      <c r="Q49" s="155"/>
      <c r="R49" s="94">
        <v>3267445970</v>
      </c>
      <c r="S49" s="94">
        <v>2352097970</v>
      </c>
      <c r="T49" s="94">
        <v>2352097970</v>
      </c>
    </row>
    <row r="50" spans="1:20" ht="22.5" x14ac:dyDescent="0.25">
      <c r="A50" s="91" t="s">
        <v>322</v>
      </c>
      <c r="B50" s="92" t="s">
        <v>323</v>
      </c>
      <c r="C50" s="93" t="s">
        <v>490</v>
      </c>
      <c r="D50" s="91" t="s">
        <v>15</v>
      </c>
      <c r="E50" s="91" t="s">
        <v>436</v>
      </c>
      <c r="F50" s="91" t="s">
        <v>407</v>
      </c>
      <c r="G50" s="91" t="s">
        <v>41</v>
      </c>
      <c r="H50" s="91" t="s">
        <v>325</v>
      </c>
      <c r="I50" s="91" t="s">
        <v>221</v>
      </c>
      <c r="J50" s="91" t="s">
        <v>119</v>
      </c>
      <c r="K50" s="91" t="s">
        <v>119</v>
      </c>
      <c r="L50" s="91" t="s">
        <v>326</v>
      </c>
      <c r="M50" s="91" t="s">
        <v>19</v>
      </c>
      <c r="N50" s="91" t="s">
        <v>327</v>
      </c>
      <c r="O50" s="92" t="s">
        <v>480</v>
      </c>
      <c r="P50" s="155"/>
      <c r="Q50" s="155"/>
      <c r="R50" s="94">
        <v>1279887570.5799999</v>
      </c>
      <c r="S50" s="94">
        <v>0</v>
      </c>
      <c r="T50" s="94">
        <v>0</v>
      </c>
    </row>
    <row r="51" spans="1:20" ht="33.75" x14ac:dyDescent="0.25">
      <c r="A51" s="91" t="s">
        <v>322</v>
      </c>
      <c r="B51" s="92" t="s">
        <v>323</v>
      </c>
      <c r="C51" s="93" t="s">
        <v>491</v>
      </c>
      <c r="D51" s="91" t="s">
        <v>15</v>
      </c>
      <c r="E51" s="91" t="s">
        <v>436</v>
      </c>
      <c r="F51" s="91" t="s">
        <v>407</v>
      </c>
      <c r="G51" s="91" t="s">
        <v>41</v>
      </c>
      <c r="H51" s="91" t="s">
        <v>325</v>
      </c>
      <c r="I51" s="91" t="s">
        <v>230</v>
      </c>
      <c r="J51" s="91" t="s">
        <v>119</v>
      </c>
      <c r="K51" s="91" t="s">
        <v>119</v>
      </c>
      <c r="L51" s="91" t="s">
        <v>326</v>
      </c>
      <c r="M51" s="91" t="s">
        <v>19</v>
      </c>
      <c r="N51" s="91" t="s">
        <v>327</v>
      </c>
      <c r="O51" s="92" t="s">
        <v>362</v>
      </c>
      <c r="P51" s="155"/>
      <c r="Q51" s="155"/>
      <c r="R51" s="94">
        <v>233000000</v>
      </c>
      <c r="S51" s="94">
        <v>0</v>
      </c>
      <c r="T51" s="94">
        <v>0</v>
      </c>
    </row>
    <row r="52" spans="1:20" x14ac:dyDescent="0.25">
      <c r="A52" s="118"/>
      <c r="B52" s="119"/>
      <c r="C52" s="120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9"/>
      <c r="P52" s="121"/>
      <c r="Q52" s="121"/>
      <c r="R52" s="122"/>
      <c r="S52" s="122"/>
      <c r="T52" s="122"/>
    </row>
    <row r="53" spans="1:20" x14ac:dyDescent="0.25">
      <c r="A53" s="118"/>
      <c r="B53" s="119"/>
      <c r="C53" s="120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9"/>
      <c r="P53" s="121"/>
      <c r="Q53" s="121"/>
      <c r="R53" s="122"/>
      <c r="S53" s="122"/>
      <c r="T53" s="122"/>
    </row>
    <row r="54" spans="1:20" x14ac:dyDescent="0.25">
      <c r="A54" s="118"/>
      <c r="B54" s="119"/>
      <c r="C54" s="120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9"/>
      <c r="P54" s="121"/>
      <c r="Q54" s="121"/>
      <c r="R54" s="122"/>
      <c r="S54" s="122"/>
      <c r="T54" s="122"/>
    </row>
    <row r="55" spans="1:20" x14ac:dyDescent="0.25">
      <c r="A55" s="118"/>
      <c r="B55" s="119"/>
      <c r="C55" s="120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9"/>
      <c r="P55" s="121"/>
      <c r="Q55" s="121"/>
      <c r="R55" s="122"/>
      <c r="S55" s="122"/>
      <c r="T55" s="122"/>
    </row>
    <row r="56" spans="1:20" x14ac:dyDescent="0.25">
      <c r="A56" s="118"/>
      <c r="B56" s="119"/>
      <c r="C56" s="120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9"/>
      <c r="P56" s="121"/>
      <c r="Q56" s="121"/>
      <c r="R56" s="122"/>
      <c r="S56" s="122"/>
      <c r="T56" s="122"/>
    </row>
    <row r="57" spans="1:20" x14ac:dyDescent="0.25">
      <c r="A57" s="118"/>
      <c r="B57" s="119"/>
      <c r="C57" s="120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9"/>
      <c r="P57" s="121"/>
      <c r="Q57" s="121"/>
      <c r="R57" s="122"/>
      <c r="S57" s="122"/>
      <c r="T57" s="122"/>
    </row>
    <row r="58" spans="1:20" x14ac:dyDescent="0.25">
      <c r="A58" s="118"/>
      <c r="B58" s="119"/>
      <c r="C58" s="120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9"/>
      <c r="P58" s="121"/>
      <c r="Q58" s="121"/>
      <c r="R58" s="122"/>
      <c r="S58" s="122"/>
      <c r="T58" s="122"/>
    </row>
    <row r="59" spans="1:20" x14ac:dyDescent="0.25">
      <c r="A59" s="118"/>
      <c r="B59" s="119"/>
      <c r="C59" s="120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9"/>
      <c r="P59" s="121"/>
      <c r="Q59" s="121"/>
      <c r="R59" s="122"/>
      <c r="S59" s="122"/>
      <c r="T59" s="122"/>
    </row>
    <row r="60" spans="1:20" x14ac:dyDescent="0.25">
      <c r="A60" s="118"/>
      <c r="B60" s="119"/>
      <c r="C60" s="120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9"/>
      <c r="P60" s="121"/>
      <c r="Q60" s="121"/>
      <c r="R60" s="122"/>
      <c r="S60" s="122"/>
      <c r="T60" s="122"/>
    </row>
    <row r="61" spans="1:20" x14ac:dyDescent="0.25">
      <c r="A61" s="118"/>
      <c r="B61" s="119"/>
      <c r="C61" s="120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9"/>
      <c r="P61" s="121"/>
      <c r="Q61" s="121"/>
      <c r="R61" s="122"/>
      <c r="S61" s="122"/>
      <c r="T61" s="122"/>
    </row>
    <row r="62" spans="1:20" x14ac:dyDescent="0.25">
      <c r="A62" s="118"/>
      <c r="B62" s="119"/>
      <c r="C62" s="120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9"/>
      <c r="P62" s="121"/>
      <c r="Q62" s="121"/>
      <c r="R62" s="122"/>
      <c r="S62" s="122"/>
      <c r="T62" s="122"/>
    </row>
    <row r="63" spans="1:20" x14ac:dyDescent="0.25">
      <c r="A63" s="118"/>
      <c r="B63" s="119"/>
      <c r="C63" s="120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9"/>
      <c r="P63" s="121"/>
      <c r="Q63" s="121"/>
      <c r="R63" s="122"/>
      <c r="S63" s="122"/>
      <c r="T63" s="122"/>
    </row>
    <row r="64" spans="1:20" x14ac:dyDescent="0.25">
      <c r="A64" s="118"/>
      <c r="B64" s="119"/>
      <c r="C64" s="120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9"/>
      <c r="P64" s="121"/>
      <c r="Q64" s="121"/>
      <c r="R64" s="122"/>
      <c r="S64" s="122"/>
      <c r="T64" s="122"/>
    </row>
    <row r="65" spans="1:20" x14ac:dyDescent="0.25">
      <c r="A65" s="118"/>
      <c r="B65" s="119"/>
      <c r="C65" s="120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9"/>
      <c r="P65" s="121"/>
      <c r="Q65" s="121"/>
      <c r="R65" s="122"/>
      <c r="S65" s="122"/>
      <c r="T65" s="122"/>
    </row>
    <row r="66" spans="1:20" x14ac:dyDescent="0.25">
      <c r="A66" s="118"/>
      <c r="B66" s="119"/>
      <c r="C66" s="120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9"/>
      <c r="P66" s="121"/>
      <c r="Q66" s="121"/>
      <c r="R66" s="122"/>
      <c r="S66" s="122"/>
      <c r="T66" s="122"/>
    </row>
    <row r="67" spans="1:20" x14ac:dyDescent="0.25">
      <c r="A67" s="118"/>
      <c r="B67" s="119"/>
      <c r="C67" s="120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9"/>
      <c r="P67" s="121"/>
      <c r="Q67" s="121"/>
      <c r="R67" s="122"/>
      <c r="S67" s="122"/>
      <c r="T67" s="122"/>
    </row>
    <row r="68" spans="1:20" x14ac:dyDescent="0.25">
      <c r="A68" s="118"/>
      <c r="B68" s="119"/>
      <c r="C68" s="120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9"/>
      <c r="P68" s="121"/>
      <c r="Q68" s="121"/>
      <c r="R68" s="122"/>
      <c r="S68" s="122"/>
      <c r="T68" s="122"/>
    </row>
    <row r="69" spans="1:20" x14ac:dyDescent="0.25">
      <c r="A69" s="118"/>
      <c r="B69" s="119"/>
      <c r="C69" s="120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9"/>
      <c r="P69" s="121"/>
      <c r="Q69" s="121"/>
      <c r="R69" s="122"/>
      <c r="S69" s="122"/>
      <c r="T69" s="122"/>
    </row>
    <row r="70" spans="1:20" x14ac:dyDescent="0.25">
      <c r="A70" s="118"/>
      <c r="B70" s="119"/>
      <c r="C70" s="120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9"/>
      <c r="P70" s="121"/>
      <c r="Q70" s="121"/>
      <c r="R70" s="122"/>
      <c r="S70" s="122"/>
      <c r="T70" s="122"/>
    </row>
    <row r="71" spans="1:20" x14ac:dyDescent="0.25">
      <c r="A71" s="118"/>
      <c r="B71" s="119"/>
      <c r="C71" s="120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9"/>
      <c r="P71" s="121"/>
      <c r="Q71" s="121"/>
      <c r="R71" s="122"/>
      <c r="S71" s="122"/>
      <c r="T71" s="122"/>
    </row>
    <row r="72" spans="1:20" x14ac:dyDescent="0.25">
      <c r="A72" s="118"/>
      <c r="B72" s="119"/>
      <c r="C72" s="120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9"/>
      <c r="P72" s="121"/>
      <c r="Q72" s="121"/>
      <c r="R72" s="122"/>
      <c r="S72" s="122"/>
      <c r="T72" s="122"/>
    </row>
    <row r="73" spans="1:20" x14ac:dyDescent="0.25">
      <c r="A73" s="118"/>
      <c r="B73" s="119"/>
      <c r="C73" s="120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9"/>
      <c r="P73" s="121"/>
      <c r="Q73" s="121"/>
      <c r="R73" s="122"/>
      <c r="S73" s="122"/>
      <c r="T73" s="122"/>
    </row>
    <row r="74" spans="1:20" x14ac:dyDescent="0.25">
      <c r="A74" s="118" t="s">
        <v>119</v>
      </c>
      <c r="B74" s="119" t="s">
        <v>119</v>
      </c>
      <c r="C74" s="120" t="s">
        <v>119</v>
      </c>
      <c r="D74" s="118" t="s">
        <v>119</v>
      </c>
      <c r="E74" s="118" t="s">
        <v>119</v>
      </c>
      <c r="F74" s="118" t="s">
        <v>119</v>
      </c>
      <c r="G74" s="118" t="s">
        <v>119</v>
      </c>
      <c r="H74" s="118" t="s">
        <v>119</v>
      </c>
      <c r="I74" s="118" t="s">
        <v>119</v>
      </c>
      <c r="J74" s="118" t="s">
        <v>119</v>
      </c>
      <c r="K74" s="118" t="s">
        <v>119</v>
      </c>
      <c r="L74" s="118" t="s">
        <v>119</v>
      </c>
      <c r="M74" s="118" t="s">
        <v>119</v>
      </c>
      <c r="N74" s="118" t="s">
        <v>119</v>
      </c>
      <c r="O74" s="119" t="s">
        <v>119</v>
      </c>
      <c r="P74" s="121" t="s">
        <v>119</v>
      </c>
      <c r="Q74" s="121" t="s">
        <v>119</v>
      </c>
      <c r="R74" s="122">
        <v>15148656878</v>
      </c>
      <c r="S74" s="122">
        <v>15140656878</v>
      </c>
      <c r="T74" s="122">
        <v>15140656878</v>
      </c>
    </row>
    <row r="75" spans="1:20" ht="13.5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</sheetData>
  <autoFilter ref="A4:T38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9"/>
  <sheetViews>
    <sheetView showGridLines="0" topLeftCell="A97" workbookViewId="0">
      <selection activeCell="K114" sqref="K114"/>
    </sheetView>
  </sheetViews>
  <sheetFormatPr baseColWidth="10" defaultColWidth="11.5703125" defaultRowHeight="15" x14ac:dyDescent="0.25"/>
  <cols>
    <col min="1" max="1" width="13.42578125" style="117" customWidth="1"/>
    <col min="2" max="2" width="26.85546875" style="117" customWidth="1"/>
    <col min="3" max="3" width="21.5703125" style="117" customWidth="1"/>
    <col min="4" max="11" width="5.42578125" style="117" customWidth="1"/>
    <col min="12" max="12" width="9.7109375" style="117" customWidth="1"/>
    <col min="13" max="13" width="8.140625" style="117" customWidth="1"/>
    <col min="14" max="14" width="9.7109375" style="117" customWidth="1"/>
    <col min="15" max="15" width="27.7109375" style="117" customWidth="1"/>
    <col min="16" max="26" width="18.85546875" style="117" customWidth="1"/>
    <col min="27" max="27" width="0" style="117" hidden="1" customWidth="1"/>
    <col min="28" max="28" width="0.28515625" style="117" customWidth="1"/>
    <col min="29" max="16384" width="11.5703125" style="117"/>
  </cols>
  <sheetData>
    <row r="1" spans="1:26" x14ac:dyDescent="0.25">
      <c r="A1" s="115" t="s">
        <v>293</v>
      </c>
      <c r="B1" s="115">
        <v>2017</v>
      </c>
      <c r="C1" s="116" t="s">
        <v>119</v>
      </c>
      <c r="D1" s="116" t="s">
        <v>119</v>
      </c>
      <c r="E1" s="116" t="s">
        <v>119</v>
      </c>
      <c r="F1" s="116" t="s">
        <v>119</v>
      </c>
      <c r="G1" s="116" t="s">
        <v>119</v>
      </c>
      <c r="H1" s="116" t="s">
        <v>119</v>
      </c>
      <c r="I1" s="116" t="s">
        <v>119</v>
      </c>
      <c r="J1" s="116" t="s">
        <v>119</v>
      </c>
      <c r="K1" s="116" t="s">
        <v>119</v>
      </c>
      <c r="L1" s="116" t="s">
        <v>119</v>
      </c>
      <c r="M1" s="116" t="s">
        <v>119</v>
      </c>
      <c r="N1" s="116" t="s">
        <v>119</v>
      </c>
      <c r="O1" s="116" t="s">
        <v>119</v>
      </c>
      <c r="P1" s="116" t="s">
        <v>119</v>
      </c>
      <c r="Q1" s="116" t="s">
        <v>119</v>
      </c>
      <c r="R1" s="116" t="s">
        <v>119</v>
      </c>
      <c r="S1" s="116" t="s">
        <v>119</v>
      </c>
      <c r="T1" s="116" t="s">
        <v>119</v>
      </c>
      <c r="U1" s="116" t="s">
        <v>119</v>
      </c>
      <c r="V1" s="116" t="s">
        <v>119</v>
      </c>
      <c r="W1" s="116" t="s">
        <v>119</v>
      </c>
      <c r="X1" s="116" t="s">
        <v>119</v>
      </c>
      <c r="Y1" s="116" t="s">
        <v>119</v>
      </c>
      <c r="Z1" s="116" t="s">
        <v>119</v>
      </c>
    </row>
    <row r="2" spans="1:26" x14ac:dyDescent="0.25">
      <c r="A2" s="115" t="s">
        <v>294</v>
      </c>
      <c r="B2" s="115" t="s">
        <v>295</v>
      </c>
      <c r="C2" s="116" t="s">
        <v>119</v>
      </c>
      <c r="D2" s="116" t="s">
        <v>119</v>
      </c>
      <c r="E2" s="116" t="s">
        <v>119</v>
      </c>
      <c r="F2" s="116" t="s">
        <v>119</v>
      </c>
      <c r="G2" s="116" t="s">
        <v>119</v>
      </c>
      <c r="H2" s="116" t="s">
        <v>119</v>
      </c>
      <c r="I2" s="116" t="s">
        <v>119</v>
      </c>
      <c r="J2" s="116" t="s">
        <v>119</v>
      </c>
      <c r="K2" s="116" t="s">
        <v>119</v>
      </c>
      <c r="L2" s="116" t="s">
        <v>119</v>
      </c>
      <c r="M2" s="116" t="s">
        <v>119</v>
      </c>
      <c r="N2" s="116" t="s">
        <v>119</v>
      </c>
      <c r="O2" s="116" t="s">
        <v>119</v>
      </c>
      <c r="P2" s="116" t="s">
        <v>119</v>
      </c>
      <c r="Q2" s="116" t="s">
        <v>119</v>
      </c>
      <c r="R2" s="116" t="s">
        <v>119</v>
      </c>
      <c r="S2" s="116" t="s">
        <v>119</v>
      </c>
      <c r="T2" s="116" t="s">
        <v>119</v>
      </c>
      <c r="U2" s="116" t="s">
        <v>119</v>
      </c>
      <c r="V2" s="116" t="s">
        <v>119</v>
      </c>
      <c r="W2" s="116" t="s">
        <v>119</v>
      </c>
      <c r="X2" s="116" t="s">
        <v>119</v>
      </c>
      <c r="Y2" s="116" t="s">
        <v>119</v>
      </c>
      <c r="Z2" s="116" t="s">
        <v>119</v>
      </c>
    </row>
    <row r="3" spans="1:26" x14ac:dyDescent="0.25">
      <c r="A3" s="115" t="s">
        <v>296</v>
      </c>
      <c r="B3" s="115" t="s">
        <v>427</v>
      </c>
      <c r="C3" s="116" t="s">
        <v>119</v>
      </c>
      <c r="D3" s="116" t="s">
        <v>119</v>
      </c>
      <c r="E3" s="116" t="s">
        <v>119</v>
      </c>
      <c r="F3" s="116" t="s">
        <v>119</v>
      </c>
      <c r="G3" s="116" t="s">
        <v>119</v>
      </c>
      <c r="H3" s="116" t="s">
        <v>119</v>
      </c>
      <c r="I3" s="116" t="s">
        <v>119</v>
      </c>
      <c r="J3" s="116" t="s">
        <v>119</v>
      </c>
      <c r="K3" s="116" t="s">
        <v>119</v>
      </c>
      <c r="L3" s="116" t="s">
        <v>119</v>
      </c>
      <c r="M3" s="116" t="s">
        <v>119</v>
      </c>
      <c r="N3" s="116" t="s">
        <v>119</v>
      </c>
      <c r="O3" s="116" t="s">
        <v>119</v>
      </c>
      <c r="P3" s="116" t="s">
        <v>119</v>
      </c>
      <c r="Q3" s="116" t="s">
        <v>119</v>
      </c>
      <c r="R3" s="116" t="s">
        <v>119</v>
      </c>
      <c r="S3" s="116" t="s">
        <v>119</v>
      </c>
      <c r="T3" s="116" t="s">
        <v>119</v>
      </c>
      <c r="U3" s="116" t="s">
        <v>119</v>
      </c>
      <c r="V3" s="116" t="s">
        <v>119</v>
      </c>
      <c r="W3" s="116" t="s">
        <v>119</v>
      </c>
      <c r="X3" s="116" t="s">
        <v>119</v>
      </c>
      <c r="Y3" s="116" t="s">
        <v>119</v>
      </c>
      <c r="Z3" s="116" t="s">
        <v>119</v>
      </c>
    </row>
    <row r="4" spans="1:26" ht="24" x14ac:dyDescent="0.25">
      <c r="A4" s="115" t="s">
        <v>297</v>
      </c>
      <c r="B4" s="115" t="s">
        <v>298</v>
      </c>
      <c r="C4" s="115" t="s">
        <v>299</v>
      </c>
      <c r="D4" s="115" t="s">
        <v>300</v>
      </c>
      <c r="E4" s="115" t="s">
        <v>3</v>
      </c>
      <c r="F4" s="115" t="s">
        <v>301</v>
      </c>
      <c r="G4" s="115" t="s">
        <v>302</v>
      </c>
      <c r="H4" s="115" t="s">
        <v>303</v>
      </c>
      <c r="I4" s="115" t="s">
        <v>304</v>
      </c>
      <c r="J4" s="115" t="s">
        <v>305</v>
      </c>
      <c r="K4" s="115" t="s">
        <v>306</v>
      </c>
      <c r="L4" s="115" t="s">
        <v>307</v>
      </c>
      <c r="M4" s="115" t="s">
        <v>308</v>
      </c>
      <c r="N4" s="115" t="s">
        <v>309</v>
      </c>
      <c r="O4" s="115" t="s">
        <v>310</v>
      </c>
      <c r="P4" s="115" t="s">
        <v>311</v>
      </c>
      <c r="Q4" s="115" t="s">
        <v>312</v>
      </c>
      <c r="R4" s="115" t="s">
        <v>313</v>
      </c>
      <c r="S4" s="115" t="s">
        <v>314</v>
      </c>
      <c r="T4" s="115" t="s">
        <v>315</v>
      </c>
      <c r="U4" s="115" t="s">
        <v>316</v>
      </c>
      <c r="V4" s="115" t="s">
        <v>317</v>
      </c>
      <c r="W4" s="115" t="s">
        <v>318</v>
      </c>
      <c r="X4" s="115" t="s">
        <v>319</v>
      </c>
      <c r="Y4" s="115" t="s">
        <v>320</v>
      </c>
      <c r="Z4" s="115" t="s">
        <v>321</v>
      </c>
    </row>
    <row r="5" spans="1:26" ht="22.5" x14ac:dyDescent="0.25">
      <c r="A5" s="91" t="s">
        <v>322</v>
      </c>
      <c r="B5" s="92" t="s">
        <v>323</v>
      </c>
      <c r="C5" s="93" t="s">
        <v>324</v>
      </c>
      <c r="D5" s="91" t="s">
        <v>141</v>
      </c>
      <c r="E5" s="91" t="s">
        <v>41</v>
      </c>
      <c r="F5" s="91" t="s">
        <v>325</v>
      </c>
      <c r="G5" s="91" t="s">
        <v>41</v>
      </c>
      <c r="H5" s="91" t="s">
        <v>41</v>
      </c>
      <c r="I5" s="91"/>
      <c r="J5" s="91"/>
      <c r="K5" s="91"/>
      <c r="L5" s="91" t="s">
        <v>326</v>
      </c>
      <c r="M5" s="91" t="s">
        <v>19</v>
      </c>
      <c r="N5" s="91" t="s">
        <v>327</v>
      </c>
      <c r="O5" s="137" t="s">
        <v>265</v>
      </c>
      <c r="P5" s="94">
        <v>11058557000</v>
      </c>
      <c r="Q5" s="94">
        <v>0</v>
      </c>
      <c r="R5" s="94">
        <v>0</v>
      </c>
      <c r="S5" s="94">
        <v>11058557000</v>
      </c>
      <c r="T5" s="94">
        <v>0</v>
      </c>
      <c r="U5" s="94">
        <v>8415561877</v>
      </c>
      <c r="V5" s="94">
        <v>2642995123</v>
      </c>
      <c r="W5" s="94">
        <v>878967083</v>
      </c>
      <c r="X5" s="94">
        <v>878967083</v>
      </c>
      <c r="Y5" s="94">
        <v>878967083</v>
      </c>
      <c r="Z5" s="94">
        <v>878967083</v>
      </c>
    </row>
    <row r="6" spans="1:26" ht="22.5" x14ac:dyDescent="0.25">
      <c r="A6" s="91" t="s">
        <v>322</v>
      </c>
      <c r="B6" s="92" t="s">
        <v>323</v>
      </c>
      <c r="C6" s="93" t="s">
        <v>329</v>
      </c>
      <c r="D6" s="91" t="s">
        <v>141</v>
      </c>
      <c r="E6" s="91" t="s">
        <v>41</v>
      </c>
      <c r="F6" s="91" t="s">
        <v>325</v>
      </c>
      <c r="G6" s="91" t="s">
        <v>41</v>
      </c>
      <c r="H6" s="91" t="s">
        <v>219</v>
      </c>
      <c r="I6" s="91"/>
      <c r="J6" s="91"/>
      <c r="K6" s="91"/>
      <c r="L6" s="91" t="s">
        <v>326</v>
      </c>
      <c r="M6" s="91" t="s">
        <v>19</v>
      </c>
      <c r="N6" s="91" t="s">
        <v>327</v>
      </c>
      <c r="O6" s="137" t="s">
        <v>220</v>
      </c>
      <c r="P6" s="94">
        <v>3568225000</v>
      </c>
      <c r="Q6" s="94">
        <v>0</v>
      </c>
      <c r="R6" s="94">
        <v>0</v>
      </c>
      <c r="S6" s="94">
        <v>3568225000</v>
      </c>
      <c r="T6" s="94">
        <v>0</v>
      </c>
      <c r="U6" s="94">
        <v>2226572400</v>
      </c>
      <c r="V6" s="94">
        <v>1341652600</v>
      </c>
      <c r="W6" s="94">
        <v>146413874</v>
      </c>
      <c r="X6" s="94">
        <v>146413874</v>
      </c>
      <c r="Y6" s="94">
        <v>146413874</v>
      </c>
      <c r="Z6" s="94">
        <v>146413874</v>
      </c>
    </row>
    <row r="7" spans="1:26" ht="22.5" x14ac:dyDescent="0.25">
      <c r="A7" s="91" t="s">
        <v>322</v>
      </c>
      <c r="B7" s="92" t="s">
        <v>323</v>
      </c>
      <c r="C7" s="93" t="s">
        <v>330</v>
      </c>
      <c r="D7" s="91" t="s">
        <v>141</v>
      </c>
      <c r="E7" s="91" t="s">
        <v>41</v>
      </c>
      <c r="F7" s="91" t="s">
        <v>325</v>
      </c>
      <c r="G7" s="91" t="s">
        <v>41</v>
      </c>
      <c r="H7" s="91" t="s">
        <v>223</v>
      </c>
      <c r="I7" s="91"/>
      <c r="J7" s="91"/>
      <c r="K7" s="91"/>
      <c r="L7" s="91" t="s">
        <v>326</v>
      </c>
      <c r="M7" s="91" t="s">
        <v>19</v>
      </c>
      <c r="N7" s="91" t="s">
        <v>327</v>
      </c>
      <c r="O7" s="137" t="s">
        <v>224</v>
      </c>
      <c r="P7" s="94">
        <v>3405790000</v>
      </c>
      <c r="Q7" s="94">
        <v>0</v>
      </c>
      <c r="R7" s="94">
        <v>0</v>
      </c>
      <c r="S7" s="94">
        <v>3405790000</v>
      </c>
      <c r="T7" s="94">
        <v>0</v>
      </c>
      <c r="U7" s="94">
        <v>2463658355</v>
      </c>
      <c r="V7" s="94">
        <v>942131645</v>
      </c>
      <c r="W7" s="94">
        <v>80189152</v>
      </c>
      <c r="X7" s="94">
        <v>80189152</v>
      </c>
      <c r="Y7" s="94">
        <v>80189152</v>
      </c>
      <c r="Z7" s="94">
        <v>80189152</v>
      </c>
    </row>
    <row r="8" spans="1:26" ht="33.75" x14ac:dyDescent="0.25">
      <c r="A8" s="91" t="s">
        <v>322</v>
      </c>
      <c r="B8" s="92" t="s">
        <v>323</v>
      </c>
      <c r="C8" s="93" t="s">
        <v>332</v>
      </c>
      <c r="D8" s="91" t="s">
        <v>141</v>
      </c>
      <c r="E8" s="91" t="s">
        <v>41</v>
      </c>
      <c r="F8" s="91" t="s">
        <v>325</v>
      </c>
      <c r="G8" s="91" t="s">
        <v>41</v>
      </c>
      <c r="H8" s="91" t="s">
        <v>228</v>
      </c>
      <c r="I8" s="91"/>
      <c r="J8" s="91"/>
      <c r="K8" s="91"/>
      <c r="L8" s="91" t="s">
        <v>326</v>
      </c>
      <c r="M8" s="91" t="s">
        <v>19</v>
      </c>
      <c r="N8" s="91" t="s">
        <v>327</v>
      </c>
      <c r="O8" s="137" t="s">
        <v>229</v>
      </c>
      <c r="P8" s="94">
        <v>114763000</v>
      </c>
      <c r="Q8" s="94">
        <v>0</v>
      </c>
      <c r="R8" s="94">
        <v>0</v>
      </c>
      <c r="S8" s="94">
        <v>114763000</v>
      </c>
      <c r="T8" s="94">
        <v>0</v>
      </c>
      <c r="U8" s="94">
        <v>96400920</v>
      </c>
      <c r="V8" s="94">
        <v>18362080</v>
      </c>
      <c r="W8" s="94">
        <v>12752870</v>
      </c>
      <c r="X8" s="94">
        <v>12752870</v>
      </c>
      <c r="Y8" s="94">
        <v>12752870</v>
      </c>
      <c r="Z8" s="94">
        <v>12752870</v>
      </c>
    </row>
    <row r="9" spans="1:26" ht="22.5" x14ac:dyDescent="0.25">
      <c r="A9" s="91" t="s">
        <v>322</v>
      </c>
      <c r="B9" s="92" t="s">
        <v>323</v>
      </c>
      <c r="C9" s="93" t="s">
        <v>379</v>
      </c>
      <c r="D9" s="91" t="s">
        <v>141</v>
      </c>
      <c r="E9" s="91" t="s">
        <v>41</v>
      </c>
      <c r="F9" s="91" t="s">
        <v>325</v>
      </c>
      <c r="G9" s="91" t="s">
        <v>41</v>
      </c>
      <c r="H9" s="91" t="s">
        <v>345</v>
      </c>
      <c r="I9" s="91"/>
      <c r="J9" s="91"/>
      <c r="K9" s="91"/>
      <c r="L9" s="91" t="s">
        <v>326</v>
      </c>
      <c r="M9" s="91" t="s">
        <v>19</v>
      </c>
      <c r="N9" s="91" t="s">
        <v>327</v>
      </c>
      <c r="O9" s="137" t="s">
        <v>380</v>
      </c>
      <c r="P9" s="94">
        <v>1204165000</v>
      </c>
      <c r="Q9" s="94">
        <v>0</v>
      </c>
      <c r="R9" s="94">
        <v>0</v>
      </c>
      <c r="S9" s="94">
        <v>1204165000</v>
      </c>
      <c r="T9" s="94">
        <v>1204165000</v>
      </c>
      <c r="U9" s="94">
        <v>0</v>
      </c>
      <c r="V9" s="94">
        <v>0</v>
      </c>
      <c r="W9" s="94">
        <v>0</v>
      </c>
      <c r="X9" s="94">
        <v>0</v>
      </c>
      <c r="Y9" s="94">
        <v>0</v>
      </c>
      <c r="Z9" s="94">
        <v>0</v>
      </c>
    </row>
    <row r="10" spans="1:26" ht="22.5" x14ac:dyDescent="0.25">
      <c r="A10" s="91" t="s">
        <v>322</v>
      </c>
      <c r="B10" s="92" t="s">
        <v>323</v>
      </c>
      <c r="C10" s="93" t="s">
        <v>333</v>
      </c>
      <c r="D10" s="91" t="s">
        <v>141</v>
      </c>
      <c r="E10" s="91" t="s">
        <v>41</v>
      </c>
      <c r="F10" s="91" t="s">
        <v>325</v>
      </c>
      <c r="G10" s="91" t="s">
        <v>221</v>
      </c>
      <c r="H10" s="91"/>
      <c r="I10" s="91"/>
      <c r="J10" s="91"/>
      <c r="K10" s="91"/>
      <c r="L10" s="91" t="s">
        <v>326</v>
      </c>
      <c r="M10" s="91" t="s">
        <v>19</v>
      </c>
      <c r="N10" s="91" t="s">
        <v>327</v>
      </c>
      <c r="O10" s="137" t="s">
        <v>18</v>
      </c>
      <c r="P10" s="94">
        <v>1621052000</v>
      </c>
      <c r="Q10" s="94">
        <v>0</v>
      </c>
      <c r="R10" s="94">
        <v>0</v>
      </c>
      <c r="S10" s="94">
        <v>1621052000</v>
      </c>
      <c r="T10" s="94">
        <v>0</v>
      </c>
      <c r="U10" s="94">
        <v>1584907705</v>
      </c>
      <c r="V10" s="94">
        <v>36144295</v>
      </c>
      <c r="W10" s="94">
        <v>1533914995</v>
      </c>
      <c r="X10" s="94">
        <v>0</v>
      </c>
      <c r="Y10" s="94">
        <v>0</v>
      </c>
      <c r="Z10" s="94">
        <v>0</v>
      </c>
    </row>
    <row r="11" spans="1:26" ht="33.75" x14ac:dyDescent="0.25">
      <c r="A11" s="91" t="s">
        <v>322</v>
      </c>
      <c r="B11" s="92" t="s">
        <v>323</v>
      </c>
      <c r="C11" s="93" t="s">
        <v>337</v>
      </c>
      <c r="D11" s="91" t="s">
        <v>141</v>
      </c>
      <c r="E11" s="91" t="s">
        <v>41</v>
      </c>
      <c r="F11" s="91" t="s">
        <v>325</v>
      </c>
      <c r="G11" s="91" t="s">
        <v>223</v>
      </c>
      <c r="H11" s="91"/>
      <c r="I11" s="91"/>
      <c r="J11" s="91"/>
      <c r="K11" s="91"/>
      <c r="L11" s="91" t="s">
        <v>326</v>
      </c>
      <c r="M11" s="91" t="s">
        <v>19</v>
      </c>
      <c r="N11" s="91" t="s">
        <v>327</v>
      </c>
      <c r="O11" s="137" t="s">
        <v>235</v>
      </c>
      <c r="P11" s="94">
        <v>5578494000</v>
      </c>
      <c r="Q11" s="94">
        <v>0</v>
      </c>
      <c r="R11" s="94">
        <v>0</v>
      </c>
      <c r="S11" s="94">
        <v>5578494000</v>
      </c>
      <c r="T11" s="94">
        <v>0</v>
      </c>
      <c r="U11" s="94">
        <v>4462795200</v>
      </c>
      <c r="V11" s="94">
        <v>1115698800</v>
      </c>
      <c r="W11" s="94">
        <v>398006806</v>
      </c>
      <c r="X11" s="94">
        <v>398006806</v>
      </c>
      <c r="Y11" s="94">
        <v>398006806</v>
      </c>
      <c r="Z11" s="94">
        <v>314364560</v>
      </c>
    </row>
    <row r="12" spans="1:26" ht="22.5" x14ac:dyDescent="0.25">
      <c r="A12" s="91" t="s">
        <v>322</v>
      </c>
      <c r="B12" s="92" t="s">
        <v>323</v>
      </c>
      <c r="C12" s="93" t="s">
        <v>338</v>
      </c>
      <c r="D12" s="91" t="s">
        <v>141</v>
      </c>
      <c r="E12" s="91" t="s">
        <v>221</v>
      </c>
      <c r="F12" s="91" t="s">
        <v>325</v>
      </c>
      <c r="G12" s="91" t="s">
        <v>230</v>
      </c>
      <c r="H12" s="91"/>
      <c r="I12" s="91"/>
      <c r="J12" s="91"/>
      <c r="K12" s="91"/>
      <c r="L12" s="91" t="s">
        <v>326</v>
      </c>
      <c r="M12" s="91" t="s">
        <v>19</v>
      </c>
      <c r="N12" s="91" t="s">
        <v>327</v>
      </c>
      <c r="O12" s="137" t="s">
        <v>241</v>
      </c>
      <c r="P12" s="94">
        <v>912648000</v>
      </c>
      <c r="Q12" s="94">
        <v>0</v>
      </c>
      <c r="R12" s="94">
        <v>0</v>
      </c>
      <c r="S12" s="94">
        <v>912648000</v>
      </c>
      <c r="T12" s="94">
        <v>0</v>
      </c>
      <c r="U12" s="94">
        <v>426368846</v>
      </c>
      <c r="V12" s="94">
        <v>486279154</v>
      </c>
      <c r="W12" s="94">
        <v>149868846</v>
      </c>
      <c r="X12" s="94">
        <v>29261519.140000001</v>
      </c>
      <c r="Y12" s="94">
        <v>29261519.140000001</v>
      </c>
      <c r="Z12" s="94">
        <v>29261519.140000001</v>
      </c>
    </row>
    <row r="13" spans="1:26" ht="22.5" x14ac:dyDescent="0.25">
      <c r="A13" s="91" t="s">
        <v>322</v>
      </c>
      <c r="B13" s="92" t="s">
        <v>323</v>
      </c>
      <c r="C13" s="93" t="s">
        <v>341</v>
      </c>
      <c r="D13" s="91" t="s">
        <v>141</v>
      </c>
      <c r="E13" s="91" t="s">
        <v>221</v>
      </c>
      <c r="F13" s="91" t="s">
        <v>325</v>
      </c>
      <c r="G13" s="91" t="s">
        <v>219</v>
      </c>
      <c r="H13" s="91"/>
      <c r="I13" s="91"/>
      <c r="J13" s="91"/>
      <c r="K13" s="91"/>
      <c r="L13" s="91" t="s">
        <v>326</v>
      </c>
      <c r="M13" s="91" t="s">
        <v>19</v>
      </c>
      <c r="N13" s="91" t="s">
        <v>327</v>
      </c>
      <c r="O13" s="137" t="s">
        <v>22</v>
      </c>
      <c r="P13" s="94">
        <v>7641226000</v>
      </c>
      <c r="Q13" s="94">
        <v>0</v>
      </c>
      <c r="R13" s="94">
        <v>0</v>
      </c>
      <c r="S13" s="94">
        <v>7641226000</v>
      </c>
      <c r="T13" s="94">
        <v>0</v>
      </c>
      <c r="U13" s="94">
        <v>4955653507.6899996</v>
      </c>
      <c r="V13" s="94">
        <v>2685572492.3099999</v>
      </c>
      <c r="W13" s="94">
        <v>3222245243.6900001</v>
      </c>
      <c r="X13" s="94">
        <v>40613361</v>
      </c>
      <c r="Y13" s="94">
        <v>40613361</v>
      </c>
      <c r="Z13" s="94">
        <v>40613361</v>
      </c>
    </row>
    <row r="14" spans="1:26" ht="22.5" x14ac:dyDescent="0.25">
      <c r="A14" s="91" t="s">
        <v>322</v>
      </c>
      <c r="B14" s="92" t="s">
        <v>323</v>
      </c>
      <c r="C14" s="93" t="s">
        <v>207</v>
      </c>
      <c r="D14" s="91" t="s">
        <v>141</v>
      </c>
      <c r="E14" s="91" t="s">
        <v>230</v>
      </c>
      <c r="F14" s="91" t="s">
        <v>221</v>
      </c>
      <c r="G14" s="91" t="s">
        <v>41</v>
      </c>
      <c r="H14" s="91" t="s">
        <v>41</v>
      </c>
      <c r="I14" s="91"/>
      <c r="J14" s="91"/>
      <c r="K14" s="91"/>
      <c r="L14" s="91" t="s">
        <v>326</v>
      </c>
      <c r="M14" s="91" t="s">
        <v>19</v>
      </c>
      <c r="N14" s="91" t="s">
        <v>327</v>
      </c>
      <c r="O14" s="137" t="s">
        <v>120</v>
      </c>
      <c r="P14" s="94">
        <v>2702144000</v>
      </c>
      <c r="Q14" s="94">
        <v>0</v>
      </c>
      <c r="R14" s="94">
        <v>0</v>
      </c>
      <c r="S14" s="94">
        <v>2702144000</v>
      </c>
      <c r="T14" s="94">
        <v>0</v>
      </c>
      <c r="U14" s="94">
        <v>0</v>
      </c>
      <c r="V14" s="94">
        <v>2702144000</v>
      </c>
      <c r="W14" s="94">
        <v>0</v>
      </c>
      <c r="X14" s="94">
        <v>0</v>
      </c>
      <c r="Y14" s="94">
        <v>0</v>
      </c>
      <c r="Z14" s="94">
        <v>0</v>
      </c>
    </row>
    <row r="15" spans="1:26" ht="22.5" x14ac:dyDescent="0.25">
      <c r="A15" s="91" t="s">
        <v>322</v>
      </c>
      <c r="B15" s="92" t="s">
        <v>323</v>
      </c>
      <c r="C15" s="93" t="s">
        <v>405</v>
      </c>
      <c r="D15" s="91" t="s">
        <v>141</v>
      </c>
      <c r="E15" s="91" t="s">
        <v>230</v>
      </c>
      <c r="F15" s="91" t="s">
        <v>221</v>
      </c>
      <c r="G15" s="91" t="s">
        <v>41</v>
      </c>
      <c r="H15" s="91" t="s">
        <v>342</v>
      </c>
      <c r="I15" s="91"/>
      <c r="J15" s="91"/>
      <c r="K15" s="91"/>
      <c r="L15" s="91" t="s">
        <v>326</v>
      </c>
      <c r="M15" s="91" t="s">
        <v>348</v>
      </c>
      <c r="N15" s="91" t="s">
        <v>327</v>
      </c>
      <c r="O15" s="137" t="s">
        <v>351</v>
      </c>
      <c r="P15" s="94">
        <v>270000000000</v>
      </c>
      <c r="Q15" s="94">
        <v>0</v>
      </c>
      <c r="R15" s="94">
        <v>0</v>
      </c>
      <c r="S15" s="94">
        <v>270000000000</v>
      </c>
      <c r="T15" s="94">
        <v>0</v>
      </c>
      <c r="U15" s="94">
        <v>0</v>
      </c>
      <c r="V15" s="94">
        <v>270000000000</v>
      </c>
      <c r="W15" s="94">
        <v>0</v>
      </c>
      <c r="X15" s="94">
        <v>0</v>
      </c>
      <c r="Y15" s="94">
        <v>0</v>
      </c>
      <c r="Z15" s="94">
        <v>0</v>
      </c>
    </row>
    <row r="16" spans="1:26" ht="22.5" x14ac:dyDescent="0.25">
      <c r="A16" s="91" t="s">
        <v>322</v>
      </c>
      <c r="B16" s="92" t="s">
        <v>323</v>
      </c>
      <c r="C16" s="93" t="s">
        <v>208</v>
      </c>
      <c r="D16" s="91" t="s">
        <v>141</v>
      </c>
      <c r="E16" s="91" t="s">
        <v>230</v>
      </c>
      <c r="F16" s="91" t="s">
        <v>236</v>
      </c>
      <c r="G16" s="91" t="s">
        <v>41</v>
      </c>
      <c r="H16" s="91" t="s">
        <v>41</v>
      </c>
      <c r="I16" s="91"/>
      <c r="J16" s="91"/>
      <c r="K16" s="91"/>
      <c r="L16" s="91" t="s">
        <v>326</v>
      </c>
      <c r="M16" s="91" t="s">
        <v>19</v>
      </c>
      <c r="N16" s="91" t="s">
        <v>327</v>
      </c>
      <c r="O16" s="137" t="s">
        <v>123</v>
      </c>
      <c r="P16" s="94">
        <v>3877315000</v>
      </c>
      <c r="Q16" s="94">
        <v>0</v>
      </c>
      <c r="R16" s="94">
        <v>0</v>
      </c>
      <c r="S16" s="94">
        <v>3877315000</v>
      </c>
      <c r="T16" s="94">
        <v>0</v>
      </c>
      <c r="U16" s="94">
        <v>0</v>
      </c>
      <c r="V16" s="94">
        <v>3877315000</v>
      </c>
      <c r="W16" s="94">
        <v>0</v>
      </c>
      <c r="X16" s="94">
        <v>0</v>
      </c>
      <c r="Y16" s="94">
        <v>0</v>
      </c>
      <c r="Z16" s="94">
        <v>0</v>
      </c>
    </row>
    <row r="17" spans="1:26" ht="22.5" x14ac:dyDescent="0.25">
      <c r="A17" s="91" t="s">
        <v>322</v>
      </c>
      <c r="B17" s="92" t="s">
        <v>323</v>
      </c>
      <c r="C17" s="93" t="s">
        <v>352</v>
      </c>
      <c r="D17" s="91" t="s">
        <v>141</v>
      </c>
      <c r="E17" s="91" t="s">
        <v>223</v>
      </c>
      <c r="F17" s="91" t="s">
        <v>41</v>
      </c>
      <c r="G17" s="91" t="s">
        <v>221</v>
      </c>
      <c r="H17" s="91" t="s">
        <v>41</v>
      </c>
      <c r="I17" s="91"/>
      <c r="J17" s="91"/>
      <c r="K17" s="91"/>
      <c r="L17" s="91" t="s">
        <v>326</v>
      </c>
      <c r="M17" s="91" t="s">
        <v>19</v>
      </c>
      <c r="N17" s="91" t="s">
        <v>327</v>
      </c>
      <c r="O17" s="137" t="s">
        <v>25</v>
      </c>
      <c r="P17" s="94">
        <v>57727518000</v>
      </c>
      <c r="Q17" s="94">
        <v>0</v>
      </c>
      <c r="R17" s="94">
        <v>0</v>
      </c>
      <c r="S17" s="94">
        <v>57727518000</v>
      </c>
      <c r="T17" s="94">
        <v>0</v>
      </c>
      <c r="U17" s="94">
        <v>45693908901</v>
      </c>
      <c r="V17" s="94">
        <v>12033609099</v>
      </c>
      <c r="W17" s="94">
        <v>43478550642</v>
      </c>
      <c r="X17" s="94">
        <v>13537662</v>
      </c>
      <c r="Y17" s="94">
        <v>13537662</v>
      </c>
      <c r="Z17" s="94">
        <v>13537662</v>
      </c>
    </row>
    <row r="18" spans="1:26" ht="33.75" x14ac:dyDescent="0.25">
      <c r="A18" s="91" t="s">
        <v>322</v>
      </c>
      <c r="B18" s="92" t="s">
        <v>323</v>
      </c>
      <c r="C18" s="93" t="s">
        <v>498</v>
      </c>
      <c r="D18" s="91" t="s">
        <v>15</v>
      </c>
      <c r="E18" s="91" t="s">
        <v>430</v>
      </c>
      <c r="F18" s="91" t="s">
        <v>407</v>
      </c>
      <c r="G18" s="91" t="s">
        <v>41</v>
      </c>
      <c r="H18" s="91"/>
      <c r="I18" s="91"/>
      <c r="J18" s="91"/>
      <c r="K18" s="91"/>
      <c r="L18" s="91" t="s">
        <v>326</v>
      </c>
      <c r="M18" s="91" t="s">
        <v>19</v>
      </c>
      <c r="N18" s="91" t="s">
        <v>327</v>
      </c>
      <c r="O18" s="137" t="s">
        <v>218</v>
      </c>
      <c r="P18" s="94">
        <v>10000000000</v>
      </c>
      <c r="Q18" s="94">
        <v>0</v>
      </c>
      <c r="R18" s="94">
        <v>0</v>
      </c>
      <c r="S18" s="94">
        <v>10000000000</v>
      </c>
      <c r="T18" s="94">
        <v>0</v>
      </c>
      <c r="U18" s="94">
        <v>0</v>
      </c>
      <c r="V18" s="94">
        <v>10000000000</v>
      </c>
      <c r="W18" s="94">
        <v>0</v>
      </c>
      <c r="X18" s="94">
        <v>0</v>
      </c>
      <c r="Y18" s="94">
        <v>0</v>
      </c>
      <c r="Z18" s="94">
        <v>0</v>
      </c>
    </row>
    <row r="19" spans="1:26" ht="45" x14ac:dyDescent="0.25">
      <c r="A19" s="91" t="s">
        <v>322</v>
      </c>
      <c r="B19" s="92" t="s">
        <v>323</v>
      </c>
      <c r="C19" s="93" t="s">
        <v>499</v>
      </c>
      <c r="D19" s="91" t="s">
        <v>15</v>
      </c>
      <c r="E19" s="91" t="s">
        <v>430</v>
      </c>
      <c r="F19" s="91" t="s">
        <v>407</v>
      </c>
      <c r="G19" s="91" t="s">
        <v>221</v>
      </c>
      <c r="H19" s="91"/>
      <c r="I19" s="91"/>
      <c r="J19" s="91"/>
      <c r="K19" s="91"/>
      <c r="L19" s="91" t="s">
        <v>326</v>
      </c>
      <c r="M19" s="91" t="s">
        <v>19</v>
      </c>
      <c r="N19" s="91" t="s">
        <v>327</v>
      </c>
      <c r="O19" s="137" t="s">
        <v>386</v>
      </c>
      <c r="P19" s="94">
        <v>19123000000</v>
      </c>
      <c r="Q19" s="94">
        <v>0</v>
      </c>
      <c r="R19" s="94">
        <v>0</v>
      </c>
      <c r="S19" s="94">
        <v>19123000000</v>
      </c>
      <c r="T19" s="94">
        <v>0</v>
      </c>
      <c r="U19" s="94">
        <v>19123000000</v>
      </c>
      <c r="V19" s="94">
        <v>0</v>
      </c>
      <c r="W19" s="94">
        <v>19123000000</v>
      </c>
      <c r="X19" s="94">
        <v>0</v>
      </c>
      <c r="Y19" s="94">
        <v>0</v>
      </c>
      <c r="Z19" s="94">
        <v>0</v>
      </c>
    </row>
    <row r="20" spans="1:26" ht="45" x14ac:dyDescent="0.25">
      <c r="A20" s="91" t="s">
        <v>322</v>
      </c>
      <c r="B20" s="92" t="s">
        <v>323</v>
      </c>
      <c r="C20" s="93" t="s">
        <v>499</v>
      </c>
      <c r="D20" s="91" t="s">
        <v>15</v>
      </c>
      <c r="E20" s="91" t="s">
        <v>430</v>
      </c>
      <c r="F20" s="91" t="s">
        <v>407</v>
      </c>
      <c r="G20" s="91" t="s">
        <v>221</v>
      </c>
      <c r="H20" s="91"/>
      <c r="I20" s="91"/>
      <c r="J20" s="91"/>
      <c r="K20" s="91"/>
      <c r="L20" s="91" t="s">
        <v>326</v>
      </c>
      <c r="M20" s="91" t="s">
        <v>348</v>
      </c>
      <c r="N20" s="91" t="s">
        <v>327</v>
      </c>
      <c r="O20" s="137" t="s">
        <v>386</v>
      </c>
      <c r="P20" s="94">
        <v>30000000000</v>
      </c>
      <c r="Q20" s="94">
        <v>0</v>
      </c>
      <c r="R20" s="94">
        <v>0</v>
      </c>
      <c r="S20" s="94">
        <v>30000000000</v>
      </c>
      <c r="T20" s="94">
        <v>0</v>
      </c>
      <c r="U20" s="94">
        <v>25576243000</v>
      </c>
      <c r="V20" s="94">
        <v>4423757000</v>
      </c>
      <c r="W20" s="94">
        <v>25576243000</v>
      </c>
      <c r="X20" s="94">
        <v>0</v>
      </c>
      <c r="Y20" s="94">
        <v>0</v>
      </c>
      <c r="Z20" s="94">
        <v>0</v>
      </c>
    </row>
    <row r="21" spans="1:26" ht="45" x14ac:dyDescent="0.25">
      <c r="A21" s="91" t="s">
        <v>322</v>
      </c>
      <c r="B21" s="92" t="s">
        <v>323</v>
      </c>
      <c r="C21" s="93" t="s">
        <v>500</v>
      </c>
      <c r="D21" s="91" t="s">
        <v>15</v>
      </c>
      <c r="E21" s="91" t="s">
        <v>430</v>
      </c>
      <c r="F21" s="91" t="s">
        <v>407</v>
      </c>
      <c r="G21" s="91" t="s">
        <v>230</v>
      </c>
      <c r="H21" s="91"/>
      <c r="I21" s="91"/>
      <c r="J21" s="91"/>
      <c r="K21" s="91"/>
      <c r="L21" s="91" t="s">
        <v>326</v>
      </c>
      <c r="M21" s="91" t="s">
        <v>19</v>
      </c>
      <c r="N21" s="91" t="s">
        <v>327</v>
      </c>
      <c r="O21" s="137" t="s">
        <v>432</v>
      </c>
      <c r="P21" s="94">
        <v>10082000000</v>
      </c>
      <c r="Q21" s="94">
        <v>0</v>
      </c>
      <c r="R21" s="94">
        <v>0</v>
      </c>
      <c r="S21" s="94">
        <v>10082000000</v>
      </c>
      <c r="T21" s="94">
        <v>0</v>
      </c>
      <c r="U21" s="94">
        <v>5668356108</v>
      </c>
      <c r="V21" s="94">
        <v>4413643892</v>
      </c>
      <c r="W21" s="94">
        <v>5156974875</v>
      </c>
      <c r="X21" s="94">
        <v>1063749</v>
      </c>
      <c r="Y21" s="94">
        <v>1063749</v>
      </c>
      <c r="Z21" s="94">
        <v>1063749</v>
      </c>
    </row>
    <row r="22" spans="1:26" ht="33.75" x14ac:dyDescent="0.25">
      <c r="A22" s="91" t="s">
        <v>322</v>
      </c>
      <c r="B22" s="92" t="s">
        <v>323</v>
      </c>
      <c r="C22" s="93" t="s">
        <v>466</v>
      </c>
      <c r="D22" s="91" t="s">
        <v>15</v>
      </c>
      <c r="E22" s="91" t="s">
        <v>406</v>
      </c>
      <c r="F22" s="91" t="s">
        <v>407</v>
      </c>
      <c r="G22" s="91" t="s">
        <v>41</v>
      </c>
      <c r="H22" s="91"/>
      <c r="I22" s="91"/>
      <c r="J22" s="91"/>
      <c r="K22" s="91"/>
      <c r="L22" s="91" t="s">
        <v>326</v>
      </c>
      <c r="M22" s="91" t="s">
        <v>19</v>
      </c>
      <c r="N22" s="91" t="s">
        <v>327</v>
      </c>
      <c r="O22" s="137" t="s">
        <v>408</v>
      </c>
      <c r="P22" s="94">
        <v>34277503000</v>
      </c>
      <c r="Q22" s="94">
        <v>0</v>
      </c>
      <c r="R22" s="94">
        <v>0</v>
      </c>
      <c r="S22" s="94">
        <v>34277503000</v>
      </c>
      <c r="T22" s="94">
        <v>0</v>
      </c>
      <c r="U22" s="94">
        <v>14608180291</v>
      </c>
      <c r="V22" s="94">
        <v>19669322709</v>
      </c>
      <c r="W22" s="94">
        <v>14608180291</v>
      </c>
      <c r="X22" s="94">
        <v>0</v>
      </c>
      <c r="Y22" s="94">
        <v>0</v>
      </c>
      <c r="Z22" s="94">
        <v>0</v>
      </c>
    </row>
    <row r="23" spans="1:26" ht="33.75" x14ac:dyDescent="0.25">
      <c r="A23" s="91" t="s">
        <v>322</v>
      </c>
      <c r="B23" s="92" t="s">
        <v>323</v>
      </c>
      <c r="C23" s="93" t="s">
        <v>466</v>
      </c>
      <c r="D23" s="91" t="s">
        <v>15</v>
      </c>
      <c r="E23" s="91" t="s">
        <v>406</v>
      </c>
      <c r="F23" s="91" t="s">
        <v>407</v>
      </c>
      <c r="G23" s="91" t="s">
        <v>41</v>
      </c>
      <c r="H23" s="91"/>
      <c r="I23" s="91"/>
      <c r="J23" s="91"/>
      <c r="K23" s="91"/>
      <c r="L23" s="91" t="s">
        <v>326</v>
      </c>
      <c r="M23" s="91" t="s">
        <v>348</v>
      </c>
      <c r="N23" s="91" t="s">
        <v>327</v>
      </c>
      <c r="O23" s="137" t="s">
        <v>408</v>
      </c>
      <c r="P23" s="94">
        <v>152722497000</v>
      </c>
      <c r="Q23" s="94">
        <v>0</v>
      </c>
      <c r="R23" s="94">
        <v>0</v>
      </c>
      <c r="S23" s="94">
        <v>152722497000</v>
      </c>
      <c r="T23" s="94">
        <v>0</v>
      </c>
      <c r="U23" s="94">
        <v>56291665543</v>
      </c>
      <c r="V23" s="94">
        <v>96430831457</v>
      </c>
      <c r="W23" s="94">
        <v>56247353976</v>
      </c>
      <c r="X23" s="94">
        <v>0</v>
      </c>
      <c r="Y23" s="94">
        <v>0</v>
      </c>
      <c r="Z23" s="94">
        <v>0</v>
      </c>
    </row>
    <row r="24" spans="1:26" ht="33.75" x14ac:dyDescent="0.25">
      <c r="A24" s="91" t="s">
        <v>322</v>
      </c>
      <c r="B24" s="92" t="s">
        <v>323</v>
      </c>
      <c r="C24" s="93" t="s">
        <v>501</v>
      </c>
      <c r="D24" s="91" t="s">
        <v>15</v>
      </c>
      <c r="E24" s="91" t="s">
        <v>436</v>
      </c>
      <c r="F24" s="91" t="s">
        <v>407</v>
      </c>
      <c r="G24" s="91" t="s">
        <v>41</v>
      </c>
      <c r="H24" s="91"/>
      <c r="I24" s="91"/>
      <c r="J24" s="91"/>
      <c r="K24" s="91"/>
      <c r="L24" s="91" t="s">
        <v>326</v>
      </c>
      <c r="M24" s="91" t="s">
        <v>19</v>
      </c>
      <c r="N24" s="91" t="s">
        <v>327</v>
      </c>
      <c r="O24" s="138" t="s">
        <v>290</v>
      </c>
      <c r="P24" s="148">
        <v>14166000000</v>
      </c>
      <c r="Q24" s="148">
        <v>0</v>
      </c>
      <c r="R24" s="148">
        <v>0</v>
      </c>
      <c r="S24" s="148">
        <v>14166000000</v>
      </c>
      <c r="T24" s="148">
        <v>0</v>
      </c>
      <c r="U24" s="148">
        <v>1980000000</v>
      </c>
      <c r="V24" s="148">
        <v>12186000000</v>
      </c>
      <c r="W24" s="148">
        <v>1844356995.53</v>
      </c>
      <c r="X24" s="148">
        <v>0</v>
      </c>
      <c r="Y24" s="148">
        <v>0</v>
      </c>
      <c r="Z24" s="148">
        <v>0</v>
      </c>
    </row>
    <row r="25" spans="1:26" ht="22.5" x14ac:dyDescent="0.25">
      <c r="A25" s="91" t="s">
        <v>322</v>
      </c>
      <c r="B25" s="92" t="s">
        <v>323</v>
      </c>
      <c r="C25" s="93" t="s">
        <v>148</v>
      </c>
      <c r="D25" s="91" t="s">
        <v>141</v>
      </c>
      <c r="E25" s="91" t="s">
        <v>41</v>
      </c>
      <c r="F25" s="91" t="s">
        <v>325</v>
      </c>
      <c r="G25" s="91" t="s">
        <v>41</v>
      </c>
      <c r="H25" s="91" t="s">
        <v>41</v>
      </c>
      <c r="I25" s="91" t="s">
        <v>41</v>
      </c>
      <c r="J25" s="91"/>
      <c r="K25" s="91"/>
      <c r="L25" s="91" t="s">
        <v>326</v>
      </c>
      <c r="M25" s="91" t="s">
        <v>19</v>
      </c>
      <c r="N25" s="91" t="s">
        <v>327</v>
      </c>
      <c r="O25" s="137" t="s">
        <v>266</v>
      </c>
      <c r="P25" s="148">
        <v>9530944590</v>
      </c>
      <c r="Q25" s="148">
        <v>0</v>
      </c>
      <c r="R25" s="148">
        <v>0</v>
      </c>
      <c r="S25" s="148">
        <v>9530944590</v>
      </c>
      <c r="T25" s="148">
        <v>0</v>
      </c>
      <c r="U25" s="148">
        <v>7624755672</v>
      </c>
      <c r="V25" s="148">
        <v>1906188918</v>
      </c>
      <c r="W25" s="148">
        <v>860628722</v>
      </c>
      <c r="X25" s="148">
        <v>860628722</v>
      </c>
      <c r="Y25" s="148">
        <v>860628722</v>
      </c>
      <c r="Z25" s="148">
        <v>860628722</v>
      </c>
    </row>
    <row r="26" spans="1:26" ht="22.5" x14ac:dyDescent="0.25">
      <c r="A26" s="91" t="s">
        <v>322</v>
      </c>
      <c r="B26" s="92" t="s">
        <v>323</v>
      </c>
      <c r="C26" s="93" t="s">
        <v>149</v>
      </c>
      <c r="D26" s="91" t="s">
        <v>141</v>
      </c>
      <c r="E26" s="91" t="s">
        <v>41</v>
      </c>
      <c r="F26" s="91" t="s">
        <v>325</v>
      </c>
      <c r="G26" s="91" t="s">
        <v>41</v>
      </c>
      <c r="H26" s="91" t="s">
        <v>41</v>
      </c>
      <c r="I26" s="91" t="s">
        <v>221</v>
      </c>
      <c r="J26" s="91"/>
      <c r="K26" s="91"/>
      <c r="L26" s="91" t="s">
        <v>326</v>
      </c>
      <c r="M26" s="91" t="s">
        <v>19</v>
      </c>
      <c r="N26" s="91" t="s">
        <v>327</v>
      </c>
      <c r="O26" s="137" t="s">
        <v>267</v>
      </c>
      <c r="P26" s="148">
        <v>1437612410</v>
      </c>
      <c r="Q26" s="148">
        <v>0</v>
      </c>
      <c r="R26" s="148">
        <v>0</v>
      </c>
      <c r="S26" s="148">
        <v>1437612410</v>
      </c>
      <c r="T26" s="148">
        <v>0</v>
      </c>
      <c r="U26" s="148">
        <v>718806205</v>
      </c>
      <c r="V26" s="148">
        <v>718806205</v>
      </c>
      <c r="W26" s="148">
        <v>16245750</v>
      </c>
      <c r="X26" s="148">
        <v>16245750</v>
      </c>
      <c r="Y26" s="148">
        <v>16245750</v>
      </c>
      <c r="Z26" s="148">
        <v>16245750</v>
      </c>
    </row>
    <row r="27" spans="1:26" ht="22.5" x14ac:dyDescent="0.25">
      <c r="A27" s="91" t="s">
        <v>322</v>
      </c>
      <c r="B27" s="92" t="s">
        <v>323</v>
      </c>
      <c r="C27" s="93" t="s">
        <v>150</v>
      </c>
      <c r="D27" s="91" t="s">
        <v>141</v>
      </c>
      <c r="E27" s="91" t="s">
        <v>41</v>
      </c>
      <c r="F27" s="91" t="s">
        <v>325</v>
      </c>
      <c r="G27" s="91" t="s">
        <v>41</v>
      </c>
      <c r="H27" s="91" t="s">
        <v>41</v>
      </c>
      <c r="I27" s="91" t="s">
        <v>219</v>
      </c>
      <c r="J27" s="91"/>
      <c r="K27" s="91"/>
      <c r="L27" s="91" t="s">
        <v>326</v>
      </c>
      <c r="M27" s="91" t="s">
        <v>19</v>
      </c>
      <c r="N27" s="91" t="s">
        <v>327</v>
      </c>
      <c r="O27" s="137" t="s">
        <v>328</v>
      </c>
      <c r="P27" s="148">
        <v>90000000</v>
      </c>
      <c r="Q27" s="148">
        <v>0</v>
      </c>
      <c r="R27" s="148">
        <v>0</v>
      </c>
      <c r="S27" s="148">
        <v>90000000</v>
      </c>
      <c r="T27" s="148">
        <v>0</v>
      </c>
      <c r="U27" s="148">
        <v>72000000</v>
      </c>
      <c r="V27" s="148">
        <v>18000000</v>
      </c>
      <c r="W27" s="148">
        <v>2092611</v>
      </c>
      <c r="X27" s="148">
        <v>2092611</v>
      </c>
      <c r="Y27" s="148">
        <v>2092611</v>
      </c>
      <c r="Z27" s="148">
        <v>2092611</v>
      </c>
    </row>
    <row r="28" spans="1:26" ht="22.5" x14ac:dyDescent="0.25">
      <c r="A28" s="91" t="s">
        <v>322</v>
      </c>
      <c r="B28" s="92" t="s">
        <v>323</v>
      </c>
      <c r="C28" s="93" t="s">
        <v>151</v>
      </c>
      <c r="D28" s="91" t="s">
        <v>141</v>
      </c>
      <c r="E28" s="91" t="s">
        <v>41</v>
      </c>
      <c r="F28" s="91" t="s">
        <v>325</v>
      </c>
      <c r="G28" s="91" t="s">
        <v>41</v>
      </c>
      <c r="H28" s="91" t="s">
        <v>219</v>
      </c>
      <c r="I28" s="91" t="s">
        <v>41</v>
      </c>
      <c r="J28" s="91"/>
      <c r="K28" s="91"/>
      <c r="L28" s="91" t="s">
        <v>326</v>
      </c>
      <c r="M28" s="91" t="s">
        <v>19</v>
      </c>
      <c r="N28" s="91" t="s">
        <v>327</v>
      </c>
      <c r="O28" s="137" t="s">
        <v>268</v>
      </c>
      <c r="P28" s="148">
        <v>3140038000</v>
      </c>
      <c r="Q28" s="148">
        <v>0</v>
      </c>
      <c r="R28" s="148">
        <v>0</v>
      </c>
      <c r="S28" s="148">
        <v>3140038000</v>
      </c>
      <c r="T28" s="148">
        <v>0</v>
      </c>
      <c r="U28" s="148">
        <v>1884022800</v>
      </c>
      <c r="V28" s="148">
        <v>1256015200</v>
      </c>
      <c r="W28" s="148">
        <v>71880173</v>
      </c>
      <c r="X28" s="148">
        <v>71880173</v>
      </c>
      <c r="Y28" s="148">
        <v>71880173</v>
      </c>
      <c r="Z28" s="148">
        <v>71880173</v>
      </c>
    </row>
    <row r="29" spans="1:26" ht="19.899999999999999" customHeight="1" x14ac:dyDescent="0.25">
      <c r="A29" s="91" t="s">
        <v>322</v>
      </c>
      <c r="B29" s="92" t="s">
        <v>323</v>
      </c>
      <c r="C29" s="93" t="s">
        <v>152</v>
      </c>
      <c r="D29" s="91" t="s">
        <v>141</v>
      </c>
      <c r="E29" s="91" t="s">
        <v>41</v>
      </c>
      <c r="F29" s="91" t="s">
        <v>325</v>
      </c>
      <c r="G29" s="91" t="s">
        <v>41</v>
      </c>
      <c r="H29" s="91" t="s">
        <v>219</v>
      </c>
      <c r="I29" s="91" t="s">
        <v>221</v>
      </c>
      <c r="J29" s="91"/>
      <c r="K29" s="91"/>
      <c r="L29" s="91" t="s">
        <v>326</v>
      </c>
      <c r="M29" s="91" t="s">
        <v>19</v>
      </c>
      <c r="N29" s="91" t="s">
        <v>327</v>
      </c>
      <c r="O29" s="137" t="s">
        <v>222</v>
      </c>
      <c r="P29" s="148">
        <v>428187000</v>
      </c>
      <c r="Q29" s="148">
        <v>0</v>
      </c>
      <c r="R29" s="148">
        <v>0</v>
      </c>
      <c r="S29" s="148">
        <v>428187000</v>
      </c>
      <c r="T29" s="148">
        <v>0</v>
      </c>
      <c r="U29" s="148">
        <v>342549600</v>
      </c>
      <c r="V29" s="148">
        <v>85637400</v>
      </c>
      <c r="W29" s="148">
        <v>74533701</v>
      </c>
      <c r="X29" s="148">
        <v>74533701</v>
      </c>
      <c r="Y29" s="148">
        <v>74533701</v>
      </c>
      <c r="Z29" s="148">
        <v>74533701</v>
      </c>
    </row>
    <row r="30" spans="1:26" ht="19.899999999999999" customHeight="1" x14ac:dyDescent="0.25">
      <c r="A30" s="91" t="s">
        <v>322</v>
      </c>
      <c r="B30" s="92" t="s">
        <v>323</v>
      </c>
      <c r="C30" s="93" t="s">
        <v>153</v>
      </c>
      <c r="D30" s="91" t="s">
        <v>141</v>
      </c>
      <c r="E30" s="91" t="s">
        <v>41</v>
      </c>
      <c r="F30" s="91" t="s">
        <v>325</v>
      </c>
      <c r="G30" s="91" t="s">
        <v>41</v>
      </c>
      <c r="H30" s="91" t="s">
        <v>223</v>
      </c>
      <c r="I30" s="91" t="s">
        <v>221</v>
      </c>
      <c r="J30" s="91"/>
      <c r="K30" s="91"/>
      <c r="L30" s="91" t="s">
        <v>326</v>
      </c>
      <c r="M30" s="91" t="s">
        <v>19</v>
      </c>
      <c r="N30" s="91" t="s">
        <v>327</v>
      </c>
      <c r="O30" s="137" t="s">
        <v>269</v>
      </c>
      <c r="P30" s="148">
        <v>408734404</v>
      </c>
      <c r="Q30" s="148">
        <v>0</v>
      </c>
      <c r="R30" s="148">
        <v>0</v>
      </c>
      <c r="S30" s="148">
        <v>408734404</v>
      </c>
      <c r="T30" s="148">
        <v>0</v>
      </c>
      <c r="U30" s="148">
        <v>326987523</v>
      </c>
      <c r="V30" s="148">
        <v>81746881</v>
      </c>
      <c r="W30" s="148">
        <v>56753216</v>
      </c>
      <c r="X30" s="148">
        <v>56753216</v>
      </c>
      <c r="Y30" s="148">
        <v>56753216</v>
      </c>
      <c r="Z30" s="148">
        <v>56753216</v>
      </c>
    </row>
    <row r="31" spans="1:26" ht="19.899999999999999" customHeight="1" x14ac:dyDescent="0.25">
      <c r="A31" s="91" t="s">
        <v>322</v>
      </c>
      <c r="B31" s="92" t="s">
        <v>323</v>
      </c>
      <c r="C31" s="93" t="s">
        <v>154</v>
      </c>
      <c r="D31" s="91" t="s">
        <v>141</v>
      </c>
      <c r="E31" s="91" t="s">
        <v>41</v>
      </c>
      <c r="F31" s="91" t="s">
        <v>325</v>
      </c>
      <c r="G31" s="91" t="s">
        <v>41</v>
      </c>
      <c r="H31" s="91" t="s">
        <v>223</v>
      </c>
      <c r="I31" s="91" t="s">
        <v>223</v>
      </c>
      <c r="J31" s="91"/>
      <c r="K31" s="91"/>
      <c r="L31" s="91" t="s">
        <v>326</v>
      </c>
      <c r="M31" s="91" t="s">
        <v>19</v>
      </c>
      <c r="N31" s="91" t="s">
        <v>327</v>
      </c>
      <c r="O31" s="137" t="s">
        <v>226</v>
      </c>
      <c r="P31" s="148">
        <v>60234701</v>
      </c>
      <c r="Q31" s="148">
        <v>0</v>
      </c>
      <c r="R31" s="148">
        <v>0</v>
      </c>
      <c r="S31" s="148">
        <v>60234701</v>
      </c>
      <c r="T31" s="148">
        <v>0</v>
      </c>
      <c r="U31" s="148">
        <v>48187761</v>
      </c>
      <c r="V31" s="148">
        <v>12046940</v>
      </c>
      <c r="W31" s="148">
        <v>1941955</v>
      </c>
      <c r="X31" s="148">
        <v>1941955</v>
      </c>
      <c r="Y31" s="148">
        <v>1941955</v>
      </c>
      <c r="Z31" s="148">
        <v>1941955</v>
      </c>
    </row>
    <row r="32" spans="1:26" ht="19.899999999999999" customHeight="1" x14ac:dyDescent="0.25">
      <c r="A32" s="91" t="s">
        <v>322</v>
      </c>
      <c r="B32" s="92" t="s">
        <v>323</v>
      </c>
      <c r="C32" s="93" t="s">
        <v>155</v>
      </c>
      <c r="D32" s="91" t="s">
        <v>141</v>
      </c>
      <c r="E32" s="91" t="s">
        <v>41</v>
      </c>
      <c r="F32" s="91" t="s">
        <v>325</v>
      </c>
      <c r="G32" s="91" t="s">
        <v>41</v>
      </c>
      <c r="H32" s="91" t="s">
        <v>223</v>
      </c>
      <c r="I32" s="91" t="s">
        <v>233</v>
      </c>
      <c r="J32" s="91"/>
      <c r="K32" s="91"/>
      <c r="L32" s="91" t="s">
        <v>326</v>
      </c>
      <c r="M32" s="91" t="s">
        <v>19</v>
      </c>
      <c r="N32" s="91" t="s">
        <v>327</v>
      </c>
      <c r="O32" s="137" t="s">
        <v>331</v>
      </c>
      <c r="P32" s="148">
        <v>600936892</v>
      </c>
      <c r="Q32" s="148">
        <v>0</v>
      </c>
      <c r="R32" s="148">
        <v>0</v>
      </c>
      <c r="S32" s="148">
        <v>600936892</v>
      </c>
      <c r="T32" s="148">
        <v>0</v>
      </c>
      <c r="U32" s="148">
        <v>480749514</v>
      </c>
      <c r="V32" s="148">
        <v>120187378</v>
      </c>
      <c r="W32" s="148">
        <v>2592712</v>
      </c>
      <c r="X32" s="148">
        <v>2592712</v>
      </c>
      <c r="Y32" s="148">
        <v>2592712</v>
      </c>
      <c r="Z32" s="148">
        <v>2592712</v>
      </c>
    </row>
    <row r="33" spans="1:26" ht="19.899999999999999" customHeight="1" x14ac:dyDescent="0.25">
      <c r="A33" s="91" t="s">
        <v>322</v>
      </c>
      <c r="B33" s="92" t="s">
        <v>323</v>
      </c>
      <c r="C33" s="93" t="s">
        <v>156</v>
      </c>
      <c r="D33" s="91" t="s">
        <v>141</v>
      </c>
      <c r="E33" s="91" t="s">
        <v>41</v>
      </c>
      <c r="F33" s="91" t="s">
        <v>325</v>
      </c>
      <c r="G33" s="91" t="s">
        <v>41</v>
      </c>
      <c r="H33" s="91" t="s">
        <v>223</v>
      </c>
      <c r="I33" s="91" t="s">
        <v>270</v>
      </c>
      <c r="J33" s="91"/>
      <c r="K33" s="91"/>
      <c r="L33" s="91" t="s">
        <v>326</v>
      </c>
      <c r="M33" s="91" t="s">
        <v>19</v>
      </c>
      <c r="N33" s="91" t="s">
        <v>327</v>
      </c>
      <c r="O33" s="137" t="s">
        <v>271</v>
      </c>
      <c r="P33" s="148">
        <v>625975930</v>
      </c>
      <c r="Q33" s="148">
        <v>0</v>
      </c>
      <c r="R33" s="148">
        <v>0</v>
      </c>
      <c r="S33" s="148">
        <v>625975930</v>
      </c>
      <c r="T33" s="148">
        <v>0</v>
      </c>
      <c r="U33" s="148">
        <v>500780744</v>
      </c>
      <c r="V33" s="148">
        <v>125195186</v>
      </c>
      <c r="W33" s="148">
        <v>17949569</v>
      </c>
      <c r="X33" s="148">
        <v>17949569</v>
      </c>
      <c r="Y33" s="148">
        <v>17949569</v>
      </c>
      <c r="Z33" s="148">
        <v>17949569</v>
      </c>
    </row>
    <row r="34" spans="1:26" ht="19.899999999999999" customHeight="1" x14ac:dyDescent="0.25">
      <c r="A34" s="91" t="s">
        <v>322</v>
      </c>
      <c r="B34" s="92" t="s">
        <v>323</v>
      </c>
      <c r="C34" s="93" t="s">
        <v>157</v>
      </c>
      <c r="D34" s="91" t="s">
        <v>141</v>
      </c>
      <c r="E34" s="91" t="s">
        <v>41</v>
      </c>
      <c r="F34" s="91" t="s">
        <v>325</v>
      </c>
      <c r="G34" s="91" t="s">
        <v>41</v>
      </c>
      <c r="H34" s="91" t="s">
        <v>223</v>
      </c>
      <c r="I34" s="91" t="s">
        <v>273</v>
      </c>
      <c r="J34" s="91"/>
      <c r="K34" s="91"/>
      <c r="L34" s="91" t="s">
        <v>326</v>
      </c>
      <c r="M34" s="91" t="s">
        <v>19</v>
      </c>
      <c r="N34" s="91" t="s">
        <v>327</v>
      </c>
      <c r="O34" s="137" t="s">
        <v>272</v>
      </c>
      <c r="P34" s="148">
        <v>1304116520</v>
      </c>
      <c r="Q34" s="148">
        <v>0</v>
      </c>
      <c r="R34" s="148">
        <v>0</v>
      </c>
      <c r="S34" s="148">
        <v>1304116520</v>
      </c>
      <c r="T34" s="148">
        <v>0</v>
      </c>
      <c r="U34" s="148">
        <v>1043293216</v>
      </c>
      <c r="V34" s="148">
        <v>260823304</v>
      </c>
      <c r="W34" s="148">
        <v>951700</v>
      </c>
      <c r="X34" s="148">
        <v>951700</v>
      </c>
      <c r="Y34" s="148">
        <v>951700</v>
      </c>
      <c r="Z34" s="148">
        <v>951700</v>
      </c>
    </row>
    <row r="35" spans="1:26" ht="19.899999999999999" customHeight="1" x14ac:dyDescent="0.25">
      <c r="A35" s="91" t="s">
        <v>322</v>
      </c>
      <c r="B35" s="92" t="s">
        <v>323</v>
      </c>
      <c r="C35" s="93" t="s">
        <v>375</v>
      </c>
      <c r="D35" s="91" t="s">
        <v>141</v>
      </c>
      <c r="E35" s="91" t="s">
        <v>41</v>
      </c>
      <c r="F35" s="91" t="s">
        <v>325</v>
      </c>
      <c r="G35" s="91" t="s">
        <v>41</v>
      </c>
      <c r="H35" s="91" t="s">
        <v>223</v>
      </c>
      <c r="I35" s="91" t="s">
        <v>376</v>
      </c>
      <c r="J35" s="91"/>
      <c r="K35" s="91"/>
      <c r="L35" s="91" t="s">
        <v>326</v>
      </c>
      <c r="M35" s="91" t="s">
        <v>19</v>
      </c>
      <c r="N35" s="91" t="s">
        <v>327</v>
      </c>
      <c r="O35" s="137" t="s">
        <v>377</v>
      </c>
      <c r="P35" s="148">
        <v>342131956</v>
      </c>
      <c r="Q35" s="148">
        <v>0</v>
      </c>
      <c r="R35" s="148">
        <v>0</v>
      </c>
      <c r="S35" s="148">
        <v>342131956</v>
      </c>
      <c r="T35" s="148">
        <v>0</v>
      </c>
      <c r="U35" s="148">
        <v>0</v>
      </c>
      <c r="V35" s="148">
        <v>342131956</v>
      </c>
      <c r="W35" s="148">
        <v>0</v>
      </c>
      <c r="X35" s="148">
        <v>0</v>
      </c>
      <c r="Y35" s="148">
        <v>0</v>
      </c>
      <c r="Z35" s="148">
        <v>0</v>
      </c>
    </row>
    <row r="36" spans="1:26" ht="19.899999999999999" customHeight="1" x14ac:dyDescent="0.25">
      <c r="A36" s="91" t="s">
        <v>322</v>
      </c>
      <c r="B36" s="92" t="s">
        <v>323</v>
      </c>
      <c r="C36" s="93" t="s">
        <v>158</v>
      </c>
      <c r="D36" s="91" t="s">
        <v>141</v>
      </c>
      <c r="E36" s="91" t="s">
        <v>41</v>
      </c>
      <c r="F36" s="91" t="s">
        <v>325</v>
      </c>
      <c r="G36" s="91" t="s">
        <v>41</v>
      </c>
      <c r="H36" s="91" t="s">
        <v>223</v>
      </c>
      <c r="I36" s="91" t="s">
        <v>225</v>
      </c>
      <c r="J36" s="91"/>
      <c r="K36" s="91"/>
      <c r="L36" s="91" t="s">
        <v>326</v>
      </c>
      <c r="M36" s="91" t="s">
        <v>19</v>
      </c>
      <c r="N36" s="91" t="s">
        <v>327</v>
      </c>
      <c r="O36" s="137" t="s">
        <v>227</v>
      </c>
      <c r="P36" s="148">
        <v>63659597</v>
      </c>
      <c r="Q36" s="148">
        <v>0</v>
      </c>
      <c r="R36" s="148">
        <v>0</v>
      </c>
      <c r="S36" s="148">
        <v>63659597</v>
      </c>
      <c r="T36" s="148">
        <v>0</v>
      </c>
      <c r="U36" s="148">
        <v>63659597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</row>
    <row r="37" spans="1:26" ht="19.899999999999999" customHeight="1" x14ac:dyDescent="0.25">
      <c r="A37" s="91" t="s">
        <v>322</v>
      </c>
      <c r="B37" s="92" t="s">
        <v>323</v>
      </c>
      <c r="C37" s="93" t="s">
        <v>159</v>
      </c>
      <c r="D37" s="91" t="s">
        <v>141</v>
      </c>
      <c r="E37" s="91" t="s">
        <v>41</v>
      </c>
      <c r="F37" s="91" t="s">
        <v>325</v>
      </c>
      <c r="G37" s="91" t="s">
        <v>41</v>
      </c>
      <c r="H37" s="91" t="s">
        <v>228</v>
      </c>
      <c r="I37" s="91" t="s">
        <v>41</v>
      </c>
      <c r="J37" s="91"/>
      <c r="K37" s="91"/>
      <c r="L37" s="91" t="s">
        <v>326</v>
      </c>
      <c r="M37" s="91" t="s">
        <v>19</v>
      </c>
      <c r="N37" s="91" t="s">
        <v>327</v>
      </c>
      <c r="O37" s="137" t="s">
        <v>231</v>
      </c>
      <c r="P37" s="148">
        <v>22952600</v>
      </c>
      <c r="Q37" s="148">
        <v>0</v>
      </c>
      <c r="R37" s="148">
        <v>0</v>
      </c>
      <c r="S37" s="148">
        <v>22952600</v>
      </c>
      <c r="T37" s="148">
        <v>0</v>
      </c>
      <c r="U37" s="148">
        <v>22952600</v>
      </c>
      <c r="V37" s="148">
        <v>0</v>
      </c>
      <c r="W37" s="148">
        <v>3212924</v>
      </c>
      <c r="X37" s="148">
        <v>3212924</v>
      </c>
      <c r="Y37" s="148">
        <v>3212924</v>
      </c>
      <c r="Z37" s="148">
        <v>3212924</v>
      </c>
    </row>
    <row r="38" spans="1:26" ht="19.899999999999999" customHeight="1" x14ac:dyDescent="0.25">
      <c r="A38" s="91" t="s">
        <v>322</v>
      </c>
      <c r="B38" s="92" t="s">
        <v>323</v>
      </c>
      <c r="C38" s="93" t="s">
        <v>160</v>
      </c>
      <c r="D38" s="91" t="s">
        <v>141</v>
      </c>
      <c r="E38" s="91" t="s">
        <v>41</v>
      </c>
      <c r="F38" s="91" t="s">
        <v>325</v>
      </c>
      <c r="G38" s="91" t="s">
        <v>41</v>
      </c>
      <c r="H38" s="91" t="s">
        <v>228</v>
      </c>
      <c r="I38" s="91" t="s">
        <v>230</v>
      </c>
      <c r="J38" s="91"/>
      <c r="K38" s="91"/>
      <c r="L38" s="91" t="s">
        <v>326</v>
      </c>
      <c r="M38" s="91" t="s">
        <v>19</v>
      </c>
      <c r="N38" s="91" t="s">
        <v>327</v>
      </c>
      <c r="O38" s="137" t="s">
        <v>232</v>
      </c>
      <c r="P38" s="148">
        <v>91810400</v>
      </c>
      <c r="Q38" s="148">
        <v>0</v>
      </c>
      <c r="R38" s="148">
        <v>0</v>
      </c>
      <c r="S38" s="148">
        <v>91810400</v>
      </c>
      <c r="T38" s="148">
        <v>0</v>
      </c>
      <c r="U38" s="148">
        <v>73448320</v>
      </c>
      <c r="V38" s="148">
        <v>18362080</v>
      </c>
      <c r="W38" s="148">
        <v>9539946</v>
      </c>
      <c r="X38" s="148">
        <v>9539946</v>
      </c>
      <c r="Y38" s="148">
        <v>9539946</v>
      </c>
      <c r="Z38" s="148">
        <v>9539946</v>
      </c>
    </row>
    <row r="39" spans="1:26" ht="19.899999999999999" customHeight="1" x14ac:dyDescent="0.25">
      <c r="A39" s="91" t="s">
        <v>322</v>
      </c>
      <c r="B39" s="92" t="s">
        <v>323</v>
      </c>
      <c r="C39" s="93" t="s">
        <v>161</v>
      </c>
      <c r="D39" s="91" t="s">
        <v>141</v>
      </c>
      <c r="E39" s="91" t="s">
        <v>41</v>
      </c>
      <c r="F39" s="91" t="s">
        <v>325</v>
      </c>
      <c r="G39" s="91" t="s">
        <v>221</v>
      </c>
      <c r="H39" s="91" t="s">
        <v>125</v>
      </c>
      <c r="I39" s="91"/>
      <c r="J39" s="91"/>
      <c r="K39" s="91"/>
      <c r="L39" s="91" t="s">
        <v>326</v>
      </c>
      <c r="M39" s="91" t="s">
        <v>19</v>
      </c>
      <c r="N39" s="91" t="s">
        <v>327</v>
      </c>
      <c r="O39" s="137" t="s">
        <v>26</v>
      </c>
      <c r="P39" s="148">
        <v>1579847892</v>
      </c>
      <c r="Q39" s="148">
        <v>0</v>
      </c>
      <c r="R39" s="148">
        <v>100940437</v>
      </c>
      <c r="S39" s="148">
        <v>1478907455</v>
      </c>
      <c r="T39" s="148">
        <v>0</v>
      </c>
      <c r="U39" s="148">
        <v>1444710491</v>
      </c>
      <c r="V39" s="148">
        <v>34196964</v>
      </c>
      <c r="W39" s="148">
        <v>1393883531</v>
      </c>
      <c r="X39" s="148">
        <v>0</v>
      </c>
      <c r="Y39" s="148">
        <v>0</v>
      </c>
      <c r="Z39" s="148">
        <v>0</v>
      </c>
    </row>
    <row r="40" spans="1:26" ht="19.899999999999999" customHeight="1" x14ac:dyDescent="0.25">
      <c r="A40" s="91" t="s">
        <v>322</v>
      </c>
      <c r="B40" s="92" t="s">
        <v>323</v>
      </c>
      <c r="C40" s="93" t="s">
        <v>162</v>
      </c>
      <c r="D40" s="91" t="s">
        <v>141</v>
      </c>
      <c r="E40" s="91" t="s">
        <v>41</v>
      </c>
      <c r="F40" s="91" t="s">
        <v>325</v>
      </c>
      <c r="G40" s="91" t="s">
        <v>221</v>
      </c>
      <c r="H40" s="91" t="s">
        <v>233</v>
      </c>
      <c r="I40" s="91"/>
      <c r="J40" s="91"/>
      <c r="K40" s="91"/>
      <c r="L40" s="91" t="s">
        <v>326</v>
      </c>
      <c r="M40" s="91" t="s">
        <v>19</v>
      </c>
      <c r="N40" s="91" t="s">
        <v>327</v>
      </c>
      <c r="O40" s="137" t="s">
        <v>234</v>
      </c>
      <c r="P40" s="148">
        <v>40174108</v>
      </c>
      <c r="Q40" s="148">
        <v>100940437</v>
      </c>
      <c r="R40" s="148">
        <v>0</v>
      </c>
      <c r="S40" s="148">
        <v>141114545</v>
      </c>
      <c r="T40" s="148">
        <v>0</v>
      </c>
      <c r="U40" s="148">
        <v>140197214</v>
      </c>
      <c r="V40" s="148">
        <v>917331</v>
      </c>
      <c r="W40" s="148">
        <v>140031464</v>
      </c>
      <c r="X40" s="148">
        <v>0</v>
      </c>
      <c r="Y40" s="148">
        <v>0</v>
      </c>
      <c r="Z40" s="148">
        <v>0</v>
      </c>
    </row>
    <row r="41" spans="1:26" ht="19.899999999999999" customHeight="1" x14ac:dyDescent="0.25">
      <c r="A41" s="91" t="s">
        <v>322</v>
      </c>
      <c r="B41" s="92" t="s">
        <v>323</v>
      </c>
      <c r="C41" s="93" t="s">
        <v>284</v>
      </c>
      <c r="D41" s="91" t="s">
        <v>141</v>
      </c>
      <c r="E41" s="91" t="s">
        <v>41</v>
      </c>
      <c r="F41" s="91" t="s">
        <v>325</v>
      </c>
      <c r="G41" s="91" t="s">
        <v>221</v>
      </c>
      <c r="H41" s="91" t="s">
        <v>335</v>
      </c>
      <c r="I41" s="91"/>
      <c r="J41" s="91"/>
      <c r="K41" s="91"/>
      <c r="L41" s="91" t="s">
        <v>326</v>
      </c>
      <c r="M41" s="91" t="s">
        <v>19</v>
      </c>
      <c r="N41" s="91" t="s">
        <v>327</v>
      </c>
      <c r="O41" s="137" t="s">
        <v>336</v>
      </c>
      <c r="P41" s="148">
        <v>1030000</v>
      </c>
      <c r="Q41" s="148">
        <v>0</v>
      </c>
      <c r="R41" s="148">
        <v>0</v>
      </c>
      <c r="S41" s="148">
        <v>1030000</v>
      </c>
      <c r="T41" s="148">
        <v>0</v>
      </c>
      <c r="U41" s="148">
        <v>0</v>
      </c>
      <c r="V41" s="148">
        <v>1030000</v>
      </c>
      <c r="W41" s="148">
        <v>0</v>
      </c>
      <c r="X41" s="148">
        <v>0</v>
      </c>
      <c r="Y41" s="148">
        <v>0</v>
      </c>
      <c r="Z41" s="148">
        <v>0</v>
      </c>
    </row>
    <row r="42" spans="1:26" ht="19.899999999999999" customHeight="1" x14ac:dyDescent="0.25">
      <c r="A42" s="91" t="s">
        <v>322</v>
      </c>
      <c r="B42" s="92" t="s">
        <v>323</v>
      </c>
      <c r="C42" s="93" t="s">
        <v>163</v>
      </c>
      <c r="D42" s="91" t="s">
        <v>141</v>
      </c>
      <c r="E42" s="91" t="s">
        <v>41</v>
      </c>
      <c r="F42" s="91" t="s">
        <v>325</v>
      </c>
      <c r="G42" s="91" t="s">
        <v>223</v>
      </c>
      <c r="H42" s="91" t="s">
        <v>41</v>
      </c>
      <c r="I42" s="91" t="s">
        <v>41</v>
      </c>
      <c r="J42" s="91"/>
      <c r="K42" s="91"/>
      <c r="L42" s="91" t="s">
        <v>326</v>
      </c>
      <c r="M42" s="91" t="s">
        <v>19</v>
      </c>
      <c r="N42" s="91" t="s">
        <v>327</v>
      </c>
      <c r="O42" s="137" t="s">
        <v>274</v>
      </c>
      <c r="P42" s="148">
        <v>532250335</v>
      </c>
      <c r="Q42" s="148">
        <v>0</v>
      </c>
      <c r="R42" s="148">
        <v>0</v>
      </c>
      <c r="S42" s="148">
        <v>532250335</v>
      </c>
      <c r="T42" s="148">
        <v>0</v>
      </c>
      <c r="U42" s="148">
        <v>425800268</v>
      </c>
      <c r="V42" s="148">
        <v>106450067</v>
      </c>
      <c r="W42" s="148">
        <v>40142700</v>
      </c>
      <c r="X42" s="148">
        <v>40142700</v>
      </c>
      <c r="Y42" s="148">
        <v>40142700</v>
      </c>
      <c r="Z42" s="148">
        <v>40142700</v>
      </c>
    </row>
    <row r="43" spans="1:26" ht="19.899999999999999" customHeight="1" x14ac:dyDescent="0.25">
      <c r="A43" s="91" t="s">
        <v>322</v>
      </c>
      <c r="B43" s="92" t="s">
        <v>323</v>
      </c>
      <c r="C43" s="93" t="s">
        <v>164</v>
      </c>
      <c r="D43" s="91" t="s">
        <v>141</v>
      </c>
      <c r="E43" s="91" t="s">
        <v>41</v>
      </c>
      <c r="F43" s="91" t="s">
        <v>325</v>
      </c>
      <c r="G43" s="91" t="s">
        <v>223</v>
      </c>
      <c r="H43" s="91" t="s">
        <v>41</v>
      </c>
      <c r="I43" s="91" t="s">
        <v>230</v>
      </c>
      <c r="J43" s="91"/>
      <c r="K43" s="91"/>
      <c r="L43" s="91" t="s">
        <v>326</v>
      </c>
      <c r="M43" s="91" t="s">
        <v>19</v>
      </c>
      <c r="N43" s="91" t="s">
        <v>327</v>
      </c>
      <c r="O43" s="137" t="s">
        <v>275</v>
      </c>
      <c r="P43" s="148">
        <v>699750073</v>
      </c>
      <c r="Q43" s="148">
        <v>0</v>
      </c>
      <c r="R43" s="148">
        <v>0</v>
      </c>
      <c r="S43" s="148">
        <v>699750073</v>
      </c>
      <c r="T43" s="148">
        <v>0</v>
      </c>
      <c r="U43" s="148">
        <v>559800058</v>
      </c>
      <c r="V43" s="148">
        <v>139950015</v>
      </c>
      <c r="W43" s="148">
        <v>53994074</v>
      </c>
      <c r="X43" s="148">
        <v>53994074</v>
      </c>
      <c r="Y43" s="148">
        <v>53994074</v>
      </c>
      <c r="Z43" s="148">
        <v>53994074</v>
      </c>
    </row>
    <row r="44" spans="1:26" ht="19.899999999999999" customHeight="1" x14ac:dyDescent="0.25">
      <c r="A44" s="91" t="s">
        <v>322</v>
      </c>
      <c r="B44" s="92" t="s">
        <v>323</v>
      </c>
      <c r="C44" s="93" t="s">
        <v>165</v>
      </c>
      <c r="D44" s="91" t="s">
        <v>141</v>
      </c>
      <c r="E44" s="91" t="s">
        <v>41</v>
      </c>
      <c r="F44" s="91" t="s">
        <v>325</v>
      </c>
      <c r="G44" s="91" t="s">
        <v>223</v>
      </c>
      <c r="H44" s="91" t="s">
        <v>41</v>
      </c>
      <c r="I44" s="91" t="s">
        <v>219</v>
      </c>
      <c r="J44" s="91"/>
      <c r="K44" s="91"/>
      <c r="L44" s="91" t="s">
        <v>326</v>
      </c>
      <c r="M44" s="91" t="s">
        <v>19</v>
      </c>
      <c r="N44" s="91" t="s">
        <v>327</v>
      </c>
      <c r="O44" s="137" t="s">
        <v>276</v>
      </c>
      <c r="P44" s="148">
        <v>964564392</v>
      </c>
      <c r="Q44" s="148">
        <v>0</v>
      </c>
      <c r="R44" s="148">
        <v>0</v>
      </c>
      <c r="S44" s="148">
        <v>964564392</v>
      </c>
      <c r="T44" s="148">
        <v>0</v>
      </c>
      <c r="U44" s="148">
        <v>771651514</v>
      </c>
      <c r="V44" s="148">
        <v>192912878</v>
      </c>
      <c r="W44" s="148">
        <v>92730488</v>
      </c>
      <c r="X44" s="148">
        <v>92730488</v>
      </c>
      <c r="Y44" s="148">
        <v>92730488</v>
      </c>
      <c r="Z44" s="148">
        <v>92730488</v>
      </c>
    </row>
    <row r="45" spans="1:26" ht="19.899999999999999" customHeight="1" x14ac:dyDescent="0.25">
      <c r="A45" s="91" t="s">
        <v>322</v>
      </c>
      <c r="B45" s="92" t="s">
        <v>323</v>
      </c>
      <c r="C45" s="93" t="s">
        <v>166</v>
      </c>
      <c r="D45" s="91" t="s">
        <v>141</v>
      </c>
      <c r="E45" s="91" t="s">
        <v>41</v>
      </c>
      <c r="F45" s="91" t="s">
        <v>325</v>
      </c>
      <c r="G45" s="91" t="s">
        <v>223</v>
      </c>
      <c r="H45" s="91" t="s">
        <v>41</v>
      </c>
      <c r="I45" s="91" t="s">
        <v>223</v>
      </c>
      <c r="J45" s="91"/>
      <c r="K45" s="91"/>
      <c r="L45" s="91" t="s">
        <v>326</v>
      </c>
      <c r="M45" s="91" t="s">
        <v>19</v>
      </c>
      <c r="N45" s="91" t="s">
        <v>327</v>
      </c>
      <c r="O45" s="137" t="s">
        <v>277</v>
      </c>
      <c r="P45" s="148">
        <v>255041842</v>
      </c>
      <c r="Q45" s="148">
        <v>0</v>
      </c>
      <c r="R45" s="148">
        <v>0</v>
      </c>
      <c r="S45" s="148">
        <v>255041842</v>
      </c>
      <c r="T45" s="148">
        <v>0</v>
      </c>
      <c r="U45" s="148">
        <v>204033474</v>
      </c>
      <c r="V45" s="148">
        <v>51008368</v>
      </c>
      <c r="W45" s="148">
        <v>5062200</v>
      </c>
      <c r="X45" s="148">
        <v>5062200</v>
      </c>
      <c r="Y45" s="148">
        <v>5062200</v>
      </c>
      <c r="Z45" s="148">
        <v>5062200</v>
      </c>
    </row>
    <row r="46" spans="1:26" ht="19.899999999999999" customHeight="1" x14ac:dyDescent="0.25">
      <c r="A46" s="91" t="s">
        <v>322</v>
      </c>
      <c r="B46" s="92" t="s">
        <v>323</v>
      </c>
      <c r="C46" s="93" t="s">
        <v>167</v>
      </c>
      <c r="D46" s="91" t="s">
        <v>141</v>
      </c>
      <c r="E46" s="91" t="s">
        <v>41</v>
      </c>
      <c r="F46" s="91" t="s">
        <v>325</v>
      </c>
      <c r="G46" s="91" t="s">
        <v>223</v>
      </c>
      <c r="H46" s="91" t="s">
        <v>221</v>
      </c>
      <c r="I46" s="91" t="s">
        <v>221</v>
      </c>
      <c r="J46" s="91"/>
      <c r="K46" s="91"/>
      <c r="L46" s="91" t="s">
        <v>326</v>
      </c>
      <c r="M46" s="91" t="s">
        <v>19</v>
      </c>
      <c r="N46" s="91" t="s">
        <v>327</v>
      </c>
      <c r="O46" s="137" t="s">
        <v>278</v>
      </c>
      <c r="P46" s="148">
        <v>1136908223</v>
      </c>
      <c r="Q46" s="148">
        <v>0</v>
      </c>
      <c r="R46" s="148">
        <v>0</v>
      </c>
      <c r="S46" s="148">
        <v>1136908223</v>
      </c>
      <c r="T46" s="148">
        <v>0</v>
      </c>
      <c r="U46" s="148">
        <v>909526578</v>
      </c>
      <c r="V46" s="148">
        <v>227381645</v>
      </c>
      <c r="W46" s="148">
        <v>83642246</v>
      </c>
      <c r="X46" s="148">
        <v>83642246</v>
      </c>
      <c r="Y46" s="148">
        <v>83642246</v>
      </c>
      <c r="Z46" s="148">
        <v>0</v>
      </c>
    </row>
    <row r="47" spans="1:26" ht="19.899999999999999" customHeight="1" x14ac:dyDescent="0.25">
      <c r="A47" s="91" t="s">
        <v>322</v>
      </c>
      <c r="B47" s="92" t="s">
        <v>323</v>
      </c>
      <c r="C47" s="93" t="s">
        <v>168</v>
      </c>
      <c r="D47" s="91" t="s">
        <v>141</v>
      </c>
      <c r="E47" s="91" t="s">
        <v>41</v>
      </c>
      <c r="F47" s="91" t="s">
        <v>325</v>
      </c>
      <c r="G47" s="91" t="s">
        <v>223</v>
      </c>
      <c r="H47" s="91" t="s">
        <v>221</v>
      </c>
      <c r="I47" s="91" t="s">
        <v>230</v>
      </c>
      <c r="J47" s="91"/>
      <c r="K47" s="91"/>
      <c r="L47" s="91" t="s">
        <v>326</v>
      </c>
      <c r="M47" s="91" t="s">
        <v>19</v>
      </c>
      <c r="N47" s="91" t="s">
        <v>327</v>
      </c>
      <c r="O47" s="137" t="s">
        <v>238</v>
      </c>
      <c r="P47" s="148">
        <v>1361737965</v>
      </c>
      <c r="Q47" s="148">
        <v>0</v>
      </c>
      <c r="R47" s="148">
        <v>0</v>
      </c>
      <c r="S47" s="148">
        <v>1361737965</v>
      </c>
      <c r="T47" s="148">
        <v>0</v>
      </c>
      <c r="U47" s="148">
        <v>1089390372</v>
      </c>
      <c r="V47" s="148">
        <v>272347593</v>
      </c>
      <c r="W47" s="148">
        <v>72251698</v>
      </c>
      <c r="X47" s="148">
        <v>72251698</v>
      </c>
      <c r="Y47" s="148">
        <v>72251698</v>
      </c>
      <c r="Z47" s="148">
        <v>72251698</v>
      </c>
    </row>
    <row r="48" spans="1:26" ht="19.899999999999999" customHeight="1" x14ac:dyDescent="0.25">
      <c r="A48" s="91" t="s">
        <v>322</v>
      </c>
      <c r="B48" s="92" t="s">
        <v>323</v>
      </c>
      <c r="C48" s="93" t="s">
        <v>169</v>
      </c>
      <c r="D48" s="91" t="s">
        <v>141</v>
      </c>
      <c r="E48" s="91" t="s">
        <v>41</v>
      </c>
      <c r="F48" s="91" t="s">
        <v>325</v>
      </c>
      <c r="G48" s="91" t="s">
        <v>223</v>
      </c>
      <c r="H48" s="91" t="s">
        <v>236</v>
      </c>
      <c r="I48" s="91"/>
      <c r="J48" s="91"/>
      <c r="K48" s="91"/>
      <c r="L48" s="91" t="s">
        <v>326</v>
      </c>
      <c r="M48" s="91" t="s">
        <v>19</v>
      </c>
      <c r="N48" s="91" t="s">
        <v>327</v>
      </c>
      <c r="O48" s="137" t="s">
        <v>239</v>
      </c>
      <c r="P48" s="148">
        <v>376944702</v>
      </c>
      <c r="Q48" s="148">
        <v>0</v>
      </c>
      <c r="R48" s="148">
        <v>0</v>
      </c>
      <c r="S48" s="148">
        <v>376944702</v>
      </c>
      <c r="T48" s="148">
        <v>0</v>
      </c>
      <c r="U48" s="148">
        <v>301555762</v>
      </c>
      <c r="V48" s="148">
        <v>75388940</v>
      </c>
      <c r="W48" s="148">
        <v>30108700</v>
      </c>
      <c r="X48" s="148">
        <v>30108700</v>
      </c>
      <c r="Y48" s="148">
        <v>30108700</v>
      </c>
      <c r="Z48" s="148">
        <v>30108700</v>
      </c>
    </row>
    <row r="49" spans="1:26" ht="19.899999999999999" customHeight="1" x14ac:dyDescent="0.25">
      <c r="A49" s="91" t="s">
        <v>322</v>
      </c>
      <c r="B49" s="92" t="s">
        <v>323</v>
      </c>
      <c r="C49" s="93" t="s">
        <v>170</v>
      </c>
      <c r="D49" s="91" t="s">
        <v>141</v>
      </c>
      <c r="E49" s="91" t="s">
        <v>41</v>
      </c>
      <c r="F49" s="91" t="s">
        <v>325</v>
      </c>
      <c r="G49" s="91" t="s">
        <v>223</v>
      </c>
      <c r="H49" s="91" t="s">
        <v>237</v>
      </c>
      <c r="I49" s="91"/>
      <c r="J49" s="91"/>
      <c r="K49" s="91"/>
      <c r="L49" s="91" t="s">
        <v>326</v>
      </c>
      <c r="M49" s="91" t="s">
        <v>19</v>
      </c>
      <c r="N49" s="91" t="s">
        <v>327</v>
      </c>
      <c r="O49" s="137" t="s">
        <v>240</v>
      </c>
      <c r="P49" s="148">
        <v>251296468</v>
      </c>
      <c r="Q49" s="148">
        <v>0</v>
      </c>
      <c r="R49" s="148">
        <v>0</v>
      </c>
      <c r="S49" s="148">
        <v>251296468</v>
      </c>
      <c r="T49" s="148">
        <v>0</v>
      </c>
      <c r="U49" s="148">
        <v>201037174</v>
      </c>
      <c r="V49" s="148">
        <v>50259294</v>
      </c>
      <c r="W49" s="148">
        <v>20074700</v>
      </c>
      <c r="X49" s="148">
        <v>20074700</v>
      </c>
      <c r="Y49" s="148">
        <v>20074700</v>
      </c>
      <c r="Z49" s="148">
        <v>20074700</v>
      </c>
    </row>
    <row r="50" spans="1:26" ht="19.899999999999999" customHeight="1" x14ac:dyDescent="0.25">
      <c r="A50" s="91" t="s">
        <v>322</v>
      </c>
      <c r="B50" s="92" t="s">
        <v>323</v>
      </c>
      <c r="C50" s="93" t="s">
        <v>171</v>
      </c>
      <c r="D50" s="91" t="s">
        <v>141</v>
      </c>
      <c r="E50" s="91" t="s">
        <v>221</v>
      </c>
      <c r="F50" s="91" t="s">
        <v>325</v>
      </c>
      <c r="G50" s="91" t="s">
        <v>230</v>
      </c>
      <c r="H50" s="91" t="s">
        <v>242</v>
      </c>
      <c r="I50" s="91" t="s">
        <v>221</v>
      </c>
      <c r="J50" s="91"/>
      <c r="K50" s="91"/>
      <c r="L50" s="91" t="s">
        <v>326</v>
      </c>
      <c r="M50" s="91" t="s">
        <v>19</v>
      </c>
      <c r="N50" s="91" t="s">
        <v>327</v>
      </c>
      <c r="O50" s="137" t="s">
        <v>246</v>
      </c>
      <c r="P50" s="148">
        <v>1221008</v>
      </c>
      <c r="Q50" s="148">
        <v>0</v>
      </c>
      <c r="R50" s="148">
        <v>0</v>
      </c>
      <c r="S50" s="148">
        <v>1221008</v>
      </c>
      <c r="T50" s="148">
        <v>0</v>
      </c>
      <c r="U50" s="148">
        <v>500000</v>
      </c>
      <c r="V50" s="148">
        <v>721008</v>
      </c>
      <c r="W50" s="148">
        <v>0</v>
      </c>
      <c r="X50" s="148">
        <v>0</v>
      </c>
      <c r="Y50" s="148">
        <v>0</v>
      </c>
      <c r="Z50" s="148">
        <v>0</v>
      </c>
    </row>
    <row r="51" spans="1:26" ht="19.899999999999999" customHeight="1" x14ac:dyDescent="0.25">
      <c r="A51" s="91" t="s">
        <v>322</v>
      </c>
      <c r="B51" s="92" t="s">
        <v>323</v>
      </c>
      <c r="C51" s="93" t="s">
        <v>172</v>
      </c>
      <c r="D51" s="91" t="s">
        <v>141</v>
      </c>
      <c r="E51" s="91" t="s">
        <v>221</v>
      </c>
      <c r="F51" s="91" t="s">
        <v>325</v>
      </c>
      <c r="G51" s="91" t="s">
        <v>230</v>
      </c>
      <c r="H51" s="91" t="s">
        <v>242</v>
      </c>
      <c r="I51" s="91" t="s">
        <v>230</v>
      </c>
      <c r="J51" s="91"/>
      <c r="K51" s="91"/>
      <c r="L51" s="91" t="s">
        <v>326</v>
      </c>
      <c r="M51" s="91" t="s">
        <v>19</v>
      </c>
      <c r="N51" s="91" t="s">
        <v>327</v>
      </c>
      <c r="O51" s="137" t="s">
        <v>339</v>
      </c>
      <c r="P51" s="148">
        <v>488005838</v>
      </c>
      <c r="Q51" s="148">
        <v>0</v>
      </c>
      <c r="R51" s="148">
        <v>0</v>
      </c>
      <c r="S51" s="148">
        <v>488005838</v>
      </c>
      <c r="T51" s="148">
        <v>0</v>
      </c>
      <c r="U51" s="148">
        <v>276000000</v>
      </c>
      <c r="V51" s="148">
        <v>212005838</v>
      </c>
      <c r="W51" s="148">
        <v>0</v>
      </c>
      <c r="X51" s="148">
        <v>0</v>
      </c>
      <c r="Y51" s="148">
        <v>0</v>
      </c>
      <c r="Z51" s="148">
        <v>0</v>
      </c>
    </row>
    <row r="52" spans="1:26" ht="19.899999999999999" customHeight="1" x14ac:dyDescent="0.25">
      <c r="A52" s="91" t="s">
        <v>322</v>
      </c>
      <c r="B52" s="92" t="s">
        <v>323</v>
      </c>
      <c r="C52" s="93" t="s">
        <v>173</v>
      </c>
      <c r="D52" s="91" t="s">
        <v>141</v>
      </c>
      <c r="E52" s="91" t="s">
        <v>221</v>
      </c>
      <c r="F52" s="91" t="s">
        <v>325</v>
      </c>
      <c r="G52" s="91" t="s">
        <v>230</v>
      </c>
      <c r="H52" s="91" t="s">
        <v>242</v>
      </c>
      <c r="I52" s="91" t="s">
        <v>243</v>
      </c>
      <c r="J52" s="91"/>
      <c r="K52" s="91"/>
      <c r="L52" s="91" t="s">
        <v>326</v>
      </c>
      <c r="M52" s="91" t="s">
        <v>19</v>
      </c>
      <c r="N52" s="91" t="s">
        <v>327</v>
      </c>
      <c r="O52" s="137" t="s">
        <v>247</v>
      </c>
      <c r="P52" s="148">
        <v>11100073</v>
      </c>
      <c r="Q52" s="148">
        <v>0</v>
      </c>
      <c r="R52" s="148">
        <v>0</v>
      </c>
      <c r="S52" s="148">
        <v>11100073</v>
      </c>
      <c r="T52" s="148">
        <v>0</v>
      </c>
      <c r="U52" s="148">
        <v>100000</v>
      </c>
      <c r="V52" s="148">
        <v>11000073</v>
      </c>
      <c r="W52" s="148">
        <v>100000</v>
      </c>
      <c r="X52" s="148">
        <v>100000</v>
      </c>
      <c r="Y52" s="148">
        <v>100000</v>
      </c>
      <c r="Z52" s="148">
        <v>100000</v>
      </c>
    </row>
    <row r="53" spans="1:26" ht="19.899999999999999" customHeight="1" x14ac:dyDescent="0.25">
      <c r="A53" s="91" t="s">
        <v>322</v>
      </c>
      <c r="B53" s="92" t="s">
        <v>323</v>
      </c>
      <c r="C53" s="93" t="s">
        <v>174</v>
      </c>
      <c r="D53" s="91" t="s">
        <v>141</v>
      </c>
      <c r="E53" s="91" t="s">
        <v>221</v>
      </c>
      <c r="F53" s="91" t="s">
        <v>325</v>
      </c>
      <c r="G53" s="91" t="s">
        <v>230</v>
      </c>
      <c r="H53" s="91" t="s">
        <v>242</v>
      </c>
      <c r="I53" s="91" t="s">
        <v>244</v>
      </c>
      <c r="J53" s="91"/>
      <c r="K53" s="91"/>
      <c r="L53" s="91" t="s">
        <v>326</v>
      </c>
      <c r="M53" s="91" t="s">
        <v>19</v>
      </c>
      <c r="N53" s="91" t="s">
        <v>327</v>
      </c>
      <c r="O53" s="137" t="s">
        <v>248</v>
      </c>
      <c r="P53" s="148">
        <v>401221008</v>
      </c>
      <c r="Q53" s="148">
        <v>0</v>
      </c>
      <c r="R53" s="148">
        <v>0</v>
      </c>
      <c r="S53" s="148">
        <v>401221008</v>
      </c>
      <c r="T53" s="148">
        <v>0</v>
      </c>
      <c r="U53" s="148">
        <v>149768846</v>
      </c>
      <c r="V53" s="148">
        <v>251452162</v>
      </c>
      <c r="W53" s="148">
        <v>149768846</v>
      </c>
      <c r="X53" s="148">
        <v>29161519.140000001</v>
      </c>
      <c r="Y53" s="148">
        <v>29161519.140000001</v>
      </c>
      <c r="Z53" s="148">
        <v>29161519.140000001</v>
      </c>
    </row>
    <row r="54" spans="1:26" ht="19.899999999999999" customHeight="1" x14ac:dyDescent="0.25">
      <c r="A54" s="91" t="s">
        <v>322</v>
      </c>
      <c r="B54" s="92" t="s">
        <v>323</v>
      </c>
      <c r="C54" s="93" t="s">
        <v>175</v>
      </c>
      <c r="D54" s="91" t="s">
        <v>141</v>
      </c>
      <c r="E54" s="91" t="s">
        <v>221</v>
      </c>
      <c r="F54" s="91" t="s">
        <v>325</v>
      </c>
      <c r="G54" s="91" t="s">
        <v>230</v>
      </c>
      <c r="H54" s="91" t="s">
        <v>245</v>
      </c>
      <c r="I54" s="91" t="s">
        <v>41</v>
      </c>
      <c r="J54" s="91"/>
      <c r="K54" s="91"/>
      <c r="L54" s="91" t="s">
        <v>326</v>
      </c>
      <c r="M54" s="91" t="s">
        <v>19</v>
      </c>
      <c r="N54" s="91" t="s">
        <v>327</v>
      </c>
      <c r="O54" s="137" t="s">
        <v>340</v>
      </c>
      <c r="P54" s="148">
        <v>11100073</v>
      </c>
      <c r="Q54" s="148">
        <v>0</v>
      </c>
      <c r="R54" s="148">
        <v>0</v>
      </c>
      <c r="S54" s="148">
        <v>11100073</v>
      </c>
      <c r="T54" s="148">
        <v>0</v>
      </c>
      <c r="U54" s="148">
        <v>0</v>
      </c>
      <c r="V54" s="148">
        <v>11100073</v>
      </c>
      <c r="W54" s="148">
        <v>0</v>
      </c>
      <c r="X54" s="148">
        <v>0</v>
      </c>
      <c r="Y54" s="148">
        <v>0</v>
      </c>
      <c r="Z54" s="148">
        <v>0</v>
      </c>
    </row>
    <row r="55" spans="1:26" ht="19.899999999999999" customHeight="1" x14ac:dyDescent="0.25">
      <c r="A55" s="141" t="s">
        <v>322</v>
      </c>
      <c r="B55" s="139" t="s">
        <v>323</v>
      </c>
      <c r="C55" s="142" t="s">
        <v>176</v>
      </c>
      <c r="D55" s="141" t="s">
        <v>141</v>
      </c>
      <c r="E55" s="141" t="s">
        <v>221</v>
      </c>
      <c r="F55" s="141" t="s">
        <v>325</v>
      </c>
      <c r="G55" s="141" t="s">
        <v>219</v>
      </c>
      <c r="H55" s="141" t="s">
        <v>41</v>
      </c>
      <c r="I55" s="141" t="s">
        <v>144</v>
      </c>
      <c r="J55" s="141"/>
      <c r="K55" s="141"/>
      <c r="L55" s="141" t="s">
        <v>326</v>
      </c>
      <c r="M55" s="141" t="s">
        <v>19</v>
      </c>
      <c r="N55" s="141" t="s">
        <v>327</v>
      </c>
      <c r="O55" s="140" t="s">
        <v>145</v>
      </c>
      <c r="P55" s="148">
        <v>9414072</v>
      </c>
      <c r="Q55" s="148">
        <v>0</v>
      </c>
      <c r="R55" s="148">
        <v>7120555</v>
      </c>
      <c r="S55" s="148">
        <v>2293517</v>
      </c>
      <c r="T55" s="148">
        <v>0</v>
      </c>
      <c r="U55" s="148">
        <v>200000</v>
      </c>
      <c r="V55" s="148">
        <v>2093517</v>
      </c>
      <c r="W55" s="148">
        <v>200000</v>
      </c>
      <c r="X55" s="148">
        <v>200000</v>
      </c>
      <c r="Y55" s="148">
        <v>200000</v>
      </c>
      <c r="Z55" s="148">
        <v>200000</v>
      </c>
    </row>
    <row r="56" spans="1:26" ht="19.899999999999999" customHeight="1" x14ac:dyDescent="0.25">
      <c r="A56" s="91" t="s">
        <v>322</v>
      </c>
      <c r="B56" s="92" t="s">
        <v>323</v>
      </c>
      <c r="C56" s="93" t="s">
        <v>178</v>
      </c>
      <c r="D56" s="91" t="s">
        <v>141</v>
      </c>
      <c r="E56" s="91" t="s">
        <v>221</v>
      </c>
      <c r="F56" s="91" t="s">
        <v>325</v>
      </c>
      <c r="G56" s="91" t="s">
        <v>219</v>
      </c>
      <c r="H56" s="91" t="s">
        <v>221</v>
      </c>
      <c r="I56" s="91" t="s">
        <v>221</v>
      </c>
      <c r="J56" s="91"/>
      <c r="K56" s="91"/>
      <c r="L56" s="91" t="s">
        <v>326</v>
      </c>
      <c r="M56" s="91" t="s">
        <v>19</v>
      </c>
      <c r="N56" s="91" t="s">
        <v>327</v>
      </c>
      <c r="O56" s="137" t="s">
        <v>249</v>
      </c>
      <c r="P56" s="148">
        <v>31696444</v>
      </c>
      <c r="Q56" s="148">
        <v>43500000</v>
      </c>
      <c r="R56" s="148">
        <v>0</v>
      </c>
      <c r="S56" s="148">
        <v>75196444</v>
      </c>
      <c r="T56" s="148">
        <v>0</v>
      </c>
      <c r="U56" s="148">
        <v>73000000</v>
      </c>
      <c r="V56" s="148">
        <v>2196444</v>
      </c>
      <c r="W56" s="148">
        <v>0</v>
      </c>
      <c r="X56" s="148">
        <v>0</v>
      </c>
      <c r="Y56" s="148">
        <v>0</v>
      </c>
      <c r="Z56" s="148">
        <v>0</v>
      </c>
    </row>
    <row r="57" spans="1:26" ht="19.899999999999999" customHeight="1" x14ac:dyDescent="0.25">
      <c r="A57" s="91" t="s">
        <v>322</v>
      </c>
      <c r="B57" s="92" t="s">
        <v>323</v>
      </c>
      <c r="C57" s="93" t="s">
        <v>182</v>
      </c>
      <c r="D57" s="91" t="s">
        <v>141</v>
      </c>
      <c r="E57" s="91" t="s">
        <v>221</v>
      </c>
      <c r="F57" s="91" t="s">
        <v>325</v>
      </c>
      <c r="G57" s="91" t="s">
        <v>219</v>
      </c>
      <c r="H57" s="91" t="s">
        <v>219</v>
      </c>
      <c r="I57" s="91" t="s">
        <v>41</v>
      </c>
      <c r="J57" s="91"/>
      <c r="K57" s="91"/>
      <c r="L57" s="91" t="s">
        <v>326</v>
      </c>
      <c r="M57" s="91" t="s">
        <v>19</v>
      </c>
      <c r="N57" s="91" t="s">
        <v>327</v>
      </c>
      <c r="O57" s="137" t="s">
        <v>127</v>
      </c>
      <c r="P57" s="148">
        <v>39620555</v>
      </c>
      <c r="Q57" s="148">
        <v>0</v>
      </c>
      <c r="R57" s="148">
        <v>9214072</v>
      </c>
      <c r="S57" s="148">
        <v>30406483</v>
      </c>
      <c r="T57" s="148">
        <v>0</v>
      </c>
      <c r="U57" s="148">
        <v>29500000</v>
      </c>
      <c r="V57" s="148">
        <v>906483</v>
      </c>
      <c r="W57" s="148">
        <v>29500000</v>
      </c>
      <c r="X57" s="148">
        <v>1500000</v>
      </c>
      <c r="Y57" s="148">
        <v>1500000</v>
      </c>
      <c r="Z57" s="148">
        <v>1500000</v>
      </c>
    </row>
    <row r="58" spans="1:26" ht="19.899999999999999" customHeight="1" x14ac:dyDescent="0.25">
      <c r="A58" s="91" t="s">
        <v>322</v>
      </c>
      <c r="B58" s="92" t="s">
        <v>323</v>
      </c>
      <c r="C58" s="93" t="s">
        <v>183</v>
      </c>
      <c r="D58" s="91" t="s">
        <v>141</v>
      </c>
      <c r="E58" s="91" t="s">
        <v>221</v>
      </c>
      <c r="F58" s="91" t="s">
        <v>325</v>
      </c>
      <c r="G58" s="91" t="s">
        <v>219</v>
      </c>
      <c r="H58" s="91" t="s">
        <v>219</v>
      </c>
      <c r="I58" s="91" t="s">
        <v>270</v>
      </c>
      <c r="J58" s="91"/>
      <c r="K58" s="91"/>
      <c r="L58" s="91" t="s">
        <v>326</v>
      </c>
      <c r="M58" s="91" t="s">
        <v>19</v>
      </c>
      <c r="N58" s="91" t="s">
        <v>327</v>
      </c>
      <c r="O58" s="137" t="s">
        <v>128</v>
      </c>
      <c r="P58" s="148">
        <v>37165222</v>
      </c>
      <c r="Q58" s="148">
        <v>15000000</v>
      </c>
      <c r="R58" s="148">
        <v>0</v>
      </c>
      <c r="S58" s="148">
        <v>52165222</v>
      </c>
      <c r="T58" s="148">
        <v>0</v>
      </c>
      <c r="U58" s="148">
        <v>300000</v>
      </c>
      <c r="V58" s="148">
        <v>51865222</v>
      </c>
      <c r="W58" s="148">
        <v>300000</v>
      </c>
      <c r="X58" s="148">
        <v>300000</v>
      </c>
      <c r="Y58" s="148">
        <v>300000</v>
      </c>
      <c r="Z58" s="148">
        <v>300000</v>
      </c>
    </row>
    <row r="59" spans="1:26" ht="19.899999999999999" customHeight="1" x14ac:dyDescent="0.25">
      <c r="A59" s="91" t="s">
        <v>322</v>
      </c>
      <c r="B59" s="92" t="s">
        <v>323</v>
      </c>
      <c r="C59" s="93" t="s">
        <v>184</v>
      </c>
      <c r="D59" s="91" t="s">
        <v>141</v>
      </c>
      <c r="E59" s="91" t="s">
        <v>221</v>
      </c>
      <c r="F59" s="91" t="s">
        <v>325</v>
      </c>
      <c r="G59" s="91" t="s">
        <v>219</v>
      </c>
      <c r="H59" s="91" t="s">
        <v>219</v>
      </c>
      <c r="I59" s="91" t="s">
        <v>342</v>
      </c>
      <c r="J59" s="91"/>
      <c r="K59" s="91"/>
      <c r="L59" s="91" t="s">
        <v>326</v>
      </c>
      <c r="M59" s="91" t="s">
        <v>19</v>
      </c>
      <c r="N59" s="91" t="s">
        <v>327</v>
      </c>
      <c r="O59" s="137" t="s">
        <v>129</v>
      </c>
      <c r="P59" s="148">
        <v>39051389</v>
      </c>
      <c r="Q59" s="148">
        <v>0</v>
      </c>
      <c r="R59" s="148">
        <v>0</v>
      </c>
      <c r="S59" s="148">
        <v>39051389</v>
      </c>
      <c r="T59" s="148">
        <v>0</v>
      </c>
      <c r="U59" s="148">
        <v>14051145.699999999</v>
      </c>
      <c r="V59" s="148">
        <v>25000243.300000001</v>
      </c>
      <c r="W59" s="148">
        <v>14051145.699999999</v>
      </c>
      <c r="X59" s="148">
        <v>200000</v>
      </c>
      <c r="Y59" s="148">
        <v>200000</v>
      </c>
      <c r="Z59" s="148">
        <v>200000</v>
      </c>
    </row>
    <row r="60" spans="1:26" ht="19.899999999999999" customHeight="1" x14ac:dyDescent="0.25">
      <c r="A60" s="91" t="s">
        <v>322</v>
      </c>
      <c r="B60" s="92" t="s">
        <v>323</v>
      </c>
      <c r="C60" s="93" t="s">
        <v>185</v>
      </c>
      <c r="D60" s="91" t="s">
        <v>141</v>
      </c>
      <c r="E60" s="91" t="s">
        <v>221</v>
      </c>
      <c r="F60" s="91" t="s">
        <v>325</v>
      </c>
      <c r="G60" s="91" t="s">
        <v>219</v>
      </c>
      <c r="H60" s="91" t="s">
        <v>219</v>
      </c>
      <c r="I60" s="91" t="s">
        <v>343</v>
      </c>
      <c r="J60" s="91"/>
      <c r="K60" s="91"/>
      <c r="L60" s="91" t="s">
        <v>326</v>
      </c>
      <c r="M60" s="91" t="s">
        <v>19</v>
      </c>
      <c r="N60" s="91" t="s">
        <v>327</v>
      </c>
      <c r="O60" s="137" t="s">
        <v>130</v>
      </c>
      <c r="P60" s="148">
        <v>33392889</v>
      </c>
      <c r="Q60" s="148">
        <v>0</v>
      </c>
      <c r="R60" s="148">
        <v>0</v>
      </c>
      <c r="S60" s="148">
        <v>33392889</v>
      </c>
      <c r="T60" s="148">
        <v>0</v>
      </c>
      <c r="U60" s="148">
        <v>8994625.5199999996</v>
      </c>
      <c r="V60" s="148">
        <v>24398263.48</v>
      </c>
      <c r="W60" s="148">
        <v>8994625.5199999996</v>
      </c>
      <c r="X60" s="148">
        <v>200000</v>
      </c>
      <c r="Y60" s="148">
        <v>200000</v>
      </c>
      <c r="Z60" s="148">
        <v>200000</v>
      </c>
    </row>
    <row r="61" spans="1:26" ht="19.899999999999999" customHeight="1" x14ac:dyDescent="0.25">
      <c r="A61" s="91" t="s">
        <v>322</v>
      </c>
      <c r="B61" s="92" t="s">
        <v>323</v>
      </c>
      <c r="C61" s="93" t="s">
        <v>186</v>
      </c>
      <c r="D61" s="91" t="s">
        <v>141</v>
      </c>
      <c r="E61" s="91" t="s">
        <v>221</v>
      </c>
      <c r="F61" s="91" t="s">
        <v>325</v>
      </c>
      <c r="G61" s="91" t="s">
        <v>219</v>
      </c>
      <c r="H61" s="91" t="s">
        <v>219</v>
      </c>
      <c r="I61" s="91" t="s">
        <v>344</v>
      </c>
      <c r="J61" s="91"/>
      <c r="K61" s="91"/>
      <c r="L61" s="91" t="s">
        <v>326</v>
      </c>
      <c r="M61" s="91" t="s">
        <v>19</v>
      </c>
      <c r="N61" s="91" t="s">
        <v>327</v>
      </c>
      <c r="O61" s="137" t="s">
        <v>253</v>
      </c>
      <c r="P61" s="148">
        <v>23772333</v>
      </c>
      <c r="Q61" s="148">
        <v>0</v>
      </c>
      <c r="R61" s="148">
        <v>0</v>
      </c>
      <c r="S61" s="148">
        <v>23772333</v>
      </c>
      <c r="T61" s="148">
        <v>0</v>
      </c>
      <c r="U61" s="148">
        <v>1500000</v>
      </c>
      <c r="V61" s="148">
        <v>22272333</v>
      </c>
      <c r="W61" s="148">
        <v>1500000</v>
      </c>
      <c r="X61" s="148">
        <v>1500000</v>
      </c>
      <c r="Y61" s="148">
        <v>1500000</v>
      </c>
      <c r="Z61" s="148">
        <v>1500000</v>
      </c>
    </row>
    <row r="62" spans="1:26" ht="19.899999999999999" customHeight="1" x14ac:dyDescent="0.25">
      <c r="A62" s="91" t="s">
        <v>322</v>
      </c>
      <c r="B62" s="92" t="s">
        <v>323</v>
      </c>
      <c r="C62" s="93" t="s">
        <v>189</v>
      </c>
      <c r="D62" s="91" t="s">
        <v>141</v>
      </c>
      <c r="E62" s="91" t="s">
        <v>221</v>
      </c>
      <c r="F62" s="91" t="s">
        <v>325</v>
      </c>
      <c r="G62" s="91" t="s">
        <v>219</v>
      </c>
      <c r="H62" s="91" t="s">
        <v>223</v>
      </c>
      <c r="I62" s="91" t="s">
        <v>41</v>
      </c>
      <c r="J62" s="91"/>
      <c r="K62" s="91"/>
      <c r="L62" s="91" t="s">
        <v>326</v>
      </c>
      <c r="M62" s="91" t="s">
        <v>19</v>
      </c>
      <c r="N62" s="91" t="s">
        <v>327</v>
      </c>
      <c r="O62" s="137" t="s">
        <v>132</v>
      </c>
      <c r="P62" s="148">
        <v>504687780</v>
      </c>
      <c r="Q62" s="148">
        <v>83000000</v>
      </c>
      <c r="R62" s="148">
        <v>0</v>
      </c>
      <c r="S62" s="148">
        <v>587687780</v>
      </c>
      <c r="T62" s="148">
        <v>0</v>
      </c>
      <c r="U62" s="148">
        <v>577592688.25999999</v>
      </c>
      <c r="V62" s="148">
        <v>10095091.74</v>
      </c>
      <c r="W62" s="148">
        <v>485288600.25999999</v>
      </c>
      <c r="X62" s="148">
        <v>150000</v>
      </c>
      <c r="Y62" s="148">
        <v>150000</v>
      </c>
      <c r="Z62" s="148">
        <v>150000</v>
      </c>
    </row>
    <row r="63" spans="1:26" ht="19.899999999999999" customHeight="1" x14ac:dyDescent="0.25">
      <c r="A63" s="91" t="s">
        <v>322</v>
      </c>
      <c r="B63" s="92" t="s">
        <v>323</v>
      </c>
      <c r="C63" s="93" t="s">
        <v>190</v>
      </c>
      <c r="D63" s="91" t="s">
        <v>141</v>
      </c>
      <c r="E63" s="91" t="s">
        <v>221</v>
      </c>
      <c r="F63" s="91" t="s">
        <v>325</v>
      </c>
      <c r="G63" s="91" t="s">
        <v>219</v>
      </c>
      <c r="H63" s="91" t="s">
        <v>223</v>
      </c>
      <c r="I63" s="91" t="s">
        <v>221</v>
      </c>
      <c r="J63" s="91"/>
      <c r="K63" s="91"/>
      <c r="L63" s="91" t="s">
        <v>326</v>
      </c>
      <c r="M63" s="91" t="s">
        <v>19</v>
      </c>
      <c r="N63" s="91" t="s">
        <v>327</v>
      </c>
      <c r="O63" s="137" t="s">
        <v>133</v>
      </c>
      <c r="P63" s="148">
        <v>35658500</v>
      </c>
      <c r="Q63" s="148">
        <v>0</v>
      </c>
      <c r="R63" s="148">
        <v>0</v>
      </c>
      <c r="S63" s="148">
        <v>35658500</v>
      </c>
      <c r="T63" s="148">
        <v>0</v>
      </c>
      <c r="U63" s="148">
        <v>22150000</v>
      </c>
      <c r="V63" s="148">
        <v>13508500</v>
      </c>
      <c r="W63" s="148">
        <v>7471356</v>
      </c>
      <c r="X63" s="148">
        <v>150000</v>
      </c>
      <c r="Y63" s="148">
        <v>150000</v>
      </c>
      <c r="Z63" s="148">
        <v>150000</v>
      </c>
    </row>
    <row r="64" spans="1:26" ht="19.899999999999999" customHeight="1" x14ac:dyDescent="0.25">
      <c r="A64" s="91" t="s">
        <v>322</v>
      </c>
      <c r="B64" s="92" t="s">
        <v>323</v>
      </c>
      <c r="C64" s="93" t="s">
        <v>191</v>
      </c>
      <c r="D64" s="91" t="s">
        <v>141</v>
      </c>
      <c r="E64" s="91" t="s">
        <v>221</v>
      </c>
      <c r="F64" s="91" t="s">
        <v>325</v>
      </c>
      <c r="G64" s="91" t="s">
        <v>219</v>
      </c>
      <c r="H64" s="91" t="s">
        <v>223</v>
      </c>
      <c r="I64" s="91" t="s">
        <v>236</v>
      </c>
      <c r="J64" s="91"/>
      <c r="K64" s="91"/>
      <c r="L64" s="91" t="s">
        <v>326</v>
      </c>
      <c r="M64" s="91" t="s">
        <v>19</v>
      </c>
      <c r="N64" s="91" t="s">
        <v>327</v>
      </c>
      <c r="O64" s="137" t="s">
        <v>134</v>
      </c>
      <c r="P64" s="148">
        <v>27734388</v>
      </c>
      <c r="Q64" s="148">
        <v>40500000</v>
      </c>
      <c r="R64" s="148">
        <v>0</v>
      </c>
      <c r="S64" s="148">
        <v>68234388</v>
      </c>
      <c r="T64" s="148">
        <v>0</v>
      </c>
      <c r="U64" s="148">
        <v>60036467</v>
      </c>
      <c r="V64" s="148">
        <v>8197921</v>
      </c>
      <c r="W64" s="148">
        <v>150000</v>
      </c>
      <c r="X64" s="148">
        <v>150000</v>
      </c>
      <c r="Y64" s="148">
        <v>150000</v>
      </c>
      <c r="Z64" s="148">
        <v>150000</v>
      </c>
    </row>
    <row r="65" spans="1:26" ht="19.899999999999999" customHeight="1" x14ac:dyDescent="0.25">
      <c r="A65" s="91" t="s">
        <v>322</v>
      </c>
      <c r="B65" s="92" t="s">
        <v>323</v>
      </c>
      <c r="C65" s="93" t="s">
        <v>192</v>
      </c>
      <c r="D65" s="91" t="s">
        <v>141</v>
      </c>
      <c r="E65" s="91" t="s">
        <v>221</v>
      </c>
      <c r="F65" s="91" t="s">
        <v>325</v>
      </c>
      <c r="G65" s="91" t="s">
        <v>219</v>
      </c>
      <c r="H65" s="91" t="s">
        <v>223</v>
      </c>
      <c r="I65" s="91" t="s">
        <v>243</v>
      </c>
      <c r="J65" s="91"/>
      <c r="K65" s="91"/>
      <c r="L65" s="91" t="s">
        <v>326</v>
      </c>
      <c r="M65" s="91" t="s">
        <v>19</v>
      </c>
      <c r="N65" s="91" t="s">
        <v>327</v>
      </c>
      <c r="O65" s="137" t="s">
        <v>135</v>
      </c>
      <c r="P65" s="148">
        <v>103013445</v>
      </c>
      <c r="Q65" s="148">
        <v>0</v>
      </c>
      <c r="R65" s="148">
        <v>0</v>
      </c>
      <c r="S65" s="148">
        <v>103013445</v>
      </c>
      <c r="T65" s="148">
        <v>0</v>
      </c>
      <c r="U65" s="148">
        <v>63445752.710000001</v>
      </c>
      <c r="V65" s="148">
        <v>39567692.289999999</v>
      </c>
      <c r="W65" s="148">
        <v>63445752.710000001</v>
      </c>
      <c r="X65" s="148">
        <v>0</v>
      </c>
      <c r="Y65" s="148">
        <v>0</v>
      </c>
      <c r="Z65" s="148">
        <v>0</v>
      </c>
    </row>
    <row r="66" spans="1:26" ht="19.899999999999999" customHeight="1" x14ac:dyDescent="0.25">
      <c r="A66" s="91" t="s">
        <v>322</v>
      </c>
      <c r="B66" s="92" t="s">
        <v>323</v>
      </c>
      <c r="C66" s="93" t="s">
        <v>193</v>
      </c>
      <c r="D66" s="91" t="s">
        <v>141</v>
      </c>
      <c r="E66" s="91" t="s">
        <v>221</v>
      </c>
      <c r="F66" s="91" t="s">
        <v>325</v>
      </c>
      <c r="G66" s="91" t="s">
        <v>219</v>
      </c>
      <c r="H66" s="91" t="s">
        <v>223</v>
      </c>
      <c r="I66" s="91" t="s">
        <v>228</v>
      </c>
      <c r="J66" s="91"/>
      <c r="K66" s="91"/>
      <c r="L66" s="91" t="s">
        <v>326</v>
      </c>
      <c r="M66" s="91" t="s">
        <v>19</v>
      </c>
      <c r="N66" s="91" t="s">
        <v>327</v>
      </c>
      <c r="O66" s="137" t="s">
        <v>136</v>
      </c>
      <c r="P66" s="148">
        <v>55468778</v>
      </c>
      <c r="Q66" s="148">
        <v>0</v>
      </c>
      <c r="R66" s="148">
        <v>0</v>
      </c>
      <c r="S66" s="148">
        <v>55468778</v>
      </c>
      <c r="T66" s="148">
        <v>0</v>
      </c>
      <c r="U66" s="148">
        <v>30691036.879999999</v>
      </c>
      <c r="V66" s="148">
        <v>24777741.120000001</v>
      </c>
      <c r="W66" s="148">
        <v>30691036.879999999</v>
      </c>
      <c r="X66" s="148">
        <v>3500000</v>
      </c>
      <c r="Y66" s="148">
        <v>3500000</v>
      </c>
      <c r="Z66" s="148">
        <v>3500000</v>
      </c>
    </row>
    <row r="67" spans="1:26" ht="19.899999999999999" customHeight="1" x14ac:dyDescent="0.25">
      <c r="A67" s="91" t="s">
        <v>322</v>
      </c>
      <c r="B67" s="92" t="s">
        <v>323</v>
      </c>
      <c r="C67" s="93" t="s">
        <v>194</v>
      </c>
      <c r="D67" s="91" t="s">
        <v>141</v>
      </c>
      <c r="E67" s="91" t="s">
        <v>221</v>
      </c>
      <c r="F67" s="91" t="s">
        <v>325</v>
      </c>
      <c r="G67" s="91" t="s">
        <v>219</v>
      </c>
      <c r="H67" s="91" t="s">
        <v>223</v>
      </c>
      <c r="I67" s="91" t="s">
        <v>345</v>
      </c>
      <c r="J67" s="91"/>
      <c r="K67" s="91"/>
      <c r="L67" s="91" t="s">
        <v>326</v>
      </c>
      <c r="M67" s="91" t="s">
        <v>19</v>
      </c>
      <c r="N67" s="91" t="s">
        <v>327</v>
      </c>
      <c r="O67" s="137" t="s">
        <v>137</v>
      </c>
      <c r="P67" s="148">
        <v>277343889</v>
      </c>
      <c r="Q67" s="148">
        <v>0</v>
      </c>
      <c r="R67" s="148">
        <v>33375124</v>
      </c>
      <c r="S67" s="148">
        <v>243968765</v>
      </c>
      <c r="T67" s="148">
        <v>0</v>
      </c>
      <c r="U67" s="148">
        <v>222968765</v>
      </c>
      <c r="V67" s="148">
        <v>21000000</v>
      </c>
      <c r="W67" s="148">
        <v>38231553</v>
      </c>
      <c r="X67" s="148">
        <v>0</v>
      </c>
      <c r="Y67" s="148">
        <v>0</v>
      </c>
      <c r="Z67" s="148">
        <v>0</v>
      </c>
    </row>
    <row r="68" spans="1:26" ht="19.899999999999999" customHeight="1" x14ac:dyDescent="0.25">
      <c r="A68" s="91" t="s">
        <v>322</v>
      </c>
      <c r="B68" s="92" t="s">
        <v>323</v>
      </c>
      <c r="C68" s="93" t="s">
        <v>195</v>
      </c>
      <c r="D68" s="91" t="s">
        <v>141</v>
      </c>
      <c r="E68" s="91" t="s">
        <v>221</v>
      </c>
      <c r="F68" s="91" t="s">
        <v>325</v>
      </c>
      <c r="G68" s="91" t="s">
        <v>219</v>
      </c>
      <c r="H68" s="91" t="s">
        <v>223</v>
      </c>
      <c r="I68" s="91" t="s">
        <v>125</v>
      </c>
      <c r="J68" s="91"/>
      <c r="K68" s="91"/>
      <c r="L68" s="91" t="s">
        <v>326</v>
      </c>
      <c r="M68" s="91" t="s">
        <v>19</v>
      </c>
      <c r="N68" s="91" t="s">
        <v>327</v>
      </c>
      <c r="O68" s="137" t="s">
        <v>254</v>
      </c>
      <c r="P68" s="148">
        <v>19810277</v>
      </c>
      <c r="Q68" s="148">
        <v>0</v>
      </c>
      <c r="R68" s="148">
        <v>9463671</v>
      </c>
      <c r="S68" s="148">
        <v>10346606</v>
      </c>
      <c r="T68" s="148">
        <v>0</v>
      </c>
      <c r="U68" s="148">
        <v>200000</v>
      </c>
      <c r="V68" s="148">
        <v>10146606</v>
      </c>
      <c r="W68" s="148">
        <v>200000</v>
      </c>
      <c r="X68" s="148">
        <v>200000</v>
      </c>
      <c r="Y68" s="148">
        <v>200000</v>
      </c>
      <c r="Z68" s="148">
        <v>200000</v>
      </c>
    </row>
    <row r="69" spans="1:26" ht="19.899999999999999" customHeight="1" x14ac:dyDescent="0.25">
      <c r="A69" s="141" t="s">
        <v>322</v>
      </c>
      <c r="B69" s="139" t="s">
        <v>323</v>
      </c>
      <c r="C69" s="142" t="s">
        <v>196</v>
      </c>
      <c r="D69" s="141" t="s">
        <v>141</v>
      </c>
      <c r="E69" s="141" t="s">
        <v>221</v>
      </c>
      <c r="F69" s="141" t="s">
        <v>325</v>
      </c>
      <c r="G69" s="141" t="s">
        <v>219</v>
      </c>
      <c r="H69" s="141" t="s">
        <v>236</v>
      </c>
      <c r="I69" s="141" t="s">
        <v>221</v>
      </c>
      <c r="J69" s="141"/>
      <c r="K69" s="141"/>
      <c r="L69" s="141" t="s">
        <v>326</v>
      </c>
      <c r="M69" s="141" t="s">
        <v>19</v>
      </c>
      <c r="N69" s="141" t="s">
        <v>327</v>
      </c>
      <c r="O69" s="140" t="s">
        <v>138</v>
      </c>
      <c r="P69" s="148">
        <v>58482223</v>
      </c>
      <c r="Q69" s="148">
        <v>0</v>
      </c>
      <c r="R69" s="148">
        <v>0</v>
      </c>
      <c r="S69" s="148">
        <v>58482223</v>
      </c>
      <c r="T69" s="148">
        <v>0</v>
      </c>
      <c r="U69" s="148">
        <v>42138782</v>
      </c>
      <c r="V69" s="148">
        <v>16343441</v>
      </c>
      <c r="W69" s="148">
        <v>25773445</v>
      </c>
      <c r="X69" s="148">
        <v>100000</v>
      </c>
      <c r="Y69" s="148">
        <v>100000</v>
      </c>
      <c r="Z69" s="148">
        <v>100000</v>
      </c>
    </row>
    <row r="70" spans="1:26" ht="19.899999999999999" customHeight="1" x14ac:dyDescent="0.25">
      <c r="A70" s="91" t="s">
        <v>322</v>
      </c>
      <c r="B70" s="92" t="s">
        <v>323</v>
      </c>
      <c r="C70" s="93" t="s">
        <v>197</v>
      </c>
      <c r="D70" s="91" t="s">
        <v>141</v>
      </c>
      <c r="E70" s="91" t="s">
        <v>221</v>
      </c>
      <c r="F70" s="91" t="s">
        <v>325</v>
      </c>
      <c r="G70" s="91" t="s">
        <v>219</v>
      </c>
      <c r="H70" s="91" t="s">
        <v>236</v>
      </c>
      <c r="I70" s="91" t="s">
        <v>230</v>
      </c>
      <c r="J70" s="91"/>
      <c r="K70" s="91"/>
      <c r="L70" s="91" t="s">
        <v>326</v>
      </c>
      <c r="M70" s="91" t="s">
        <v>19</v>
      </c>
      <c r="N70" s="91" t="s">
        <v>327</v>
      </c>
      <c r="O70" s="137" t="s">
        <v>255</v>
      </c>
      <c r="P70" s="148">
        <v>39620555</v>
      </c>
      <c r="Q70" s="148">
        <v>0</v>
      </c>
      <c r="R70" s="148">
        <v>39620555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</row>
    <row r="71" spans="1:26" ht="19.899999999999999" customHeight="1" x14ac:dyDescent="0.25">
      <c r="A71" s="91" t="s">
        <v>322</v>
      </c>
      <c r="B71" s="92" t="s">
        <v>323</v>
      </c>
      <c r="C71" s="93" t="s">
        <v>198</v>
      </c>
      <c r="D71" s="91" t="s">
        <v>141</v>
      </c>
      <c r="E71" s="91" t="s">
        <v>221</v>
      </c>
      <c r="F71" s="91" t="s">
        <v>325</v>
      </c>
      <c r="G71" s="91" t="s">
        <v>219</v>
      </c>
      <c r="H71" s="91" t="s">
        <v>236</v>
      </c>
      <c r="I71" s="91" t="s">
        <v>237</v>
      </c>
      <c r="J71" s="91"/>
      <c r="K71" s="91"/>
      <c r="L71" s="91" t="s">
        <v>326</v>
      </c>
      <c r="M71" s="91" t="s">
        <v>19</v>
      </c>
      <c r="N71" s="91" t="s">
        <v>327</v>
      </c>
      <c r="O71" s="137" t="s">
        <v>256</v>
      </c>
      <c r="P71" s="148">
        <v>39620555</v>
      </c>
      <c r="Q71" s="148">
        <v>0</v>
      </c>
      <c r="R71" s="148">
        <v>0</v>
      </c>
      <c r="S71" s="148">
        <v>39620555</v>
      </c>
      <c r="T71" s="148">
        <v>0</v>
      </c>
      <c r="U71" s="148">
        <v>500000</v>
      </c>
      <c r="V71" s="148">
        <v>39120555</v>
      </c>
      <c r="W71" s="148">
        <v>500000</v>
      </c>
      <c r="X71" s="148">
        <v>500000</v>
      </c>
      <c r="Y71" s="148">
        <v>500000</v>
      </c>
      <c r="Z71" s="148">
        <v>500000</v>
      </c>
    </row>
    <row r="72" spans="1:26" ht="19.899999999999999" customHeight="1" x14ac:dyDescent="0.25">
      <c r="A72" s="91" t="s">
        <v>322</v>
      </c>
      <c r="B72" s="92" t="s">
        <v>323</v>
      </c>
      <c r="C72" s="93" t="s">
        <v>199</v>
      </c>
      <c r="D72" s="91" t="s">
        <v>141</v>
      </c>
      <c r="E72" s="91" t="s">
        <v>221</v>
      </c>
      <c r="F72" s="91" t="s">
        <v>325</v>
      </c>
      <c r="G72" s="91" t="s">
        <v>219</v>
      </c>
      <c r="H72" s="91" t="s">
        <v>237</v>
      </c>
      <c r="I72" s="91" t="s">
        <v>223</v>
      </c>
      <c r="J72" s="91"/>
      <c r="K72" s="91"/>
      <c r="L72" s="91" t="s">
        <v>326</v>
      </c>
      <c r="M72" s="91" t="s">
        <v>19</v>
      </c>
      <c r="N72" s="91" t="s">
        <v>327</v>
      </c>
      <c r="O72" s="137" t="s">
        <v>257</v>
      </c>
      <c r="P72" s="148">
        <v>17635900</v>
      </c>
      <c r="Q72" s="148">
        <v>0</v>
      </c>
      <c r="R72" s="148">
        <v>0</v>
      </c>
      <c r="S72" s="148">
        <v>17635900</v>
      </c>
      <c r="T72" s="148">
        <v>0</v>
      </c>
      <c r="U72" s="148">
        <v>0</v>
      </c>
      <c r="V72" s="148">
        <v>17635900</v>
      </c>
      <c r="W72" s="148">
        <v>0</v>
      </c>
      <c r="X72" s="148">
        <v>0</v>
      </c>
      <c r="Y72" s="148">
        <v>0</v>
      </c>
      <c r="Z72" s="148">
        <v>0</v>
      </c>
    </row>
    <row r="73" spans="1:26" ht="19.899999999999999" customHeight="1" x14ac:dyDescent="0.25">
      <c r="A73" s="91" t="s">
        <v>322</v>
      </c>
      <c r="B73" s="92" t="s">
        <v>323</v>
      </c>
      <c r="C73" s="93" t="s">
        <v>200</v>
      </c>
      <c r="D73" s="91" t="s">
        <v>141</v>
      </c>
      <c r="E73" s="91" t="s">
        <v>221</v>
      </c>
      <c r="F73" s="91" t="s">
        <v>325</v>
      </c>
      <c r="G73" s="91" t="s">
        <v>219</v>
      </c>
      <c r="H73" s="91" t="s">
        <v>237</v>
      </c>
      <c r="I73" s="91" t="s">
        <v>236</v>
      </c>
      <c r="J73" s="91"/>
      <c r="K73" s="91"/>
      <c r="L73" s="91" t="s">
        <v>326</v>
      </c>
      <c r="M73" s="91" t="s">
        <v>19</v>
      </c>
      <c r="N73" s="91" t="s">
        <v>327</v>
      </c>
      <c r="O73" s="137" t="s">
        <v>139</v>
      </c>
      <c r="P73" s="148">
        <v>13802744</v>
      </c>
      <c r="Q73" s="148">
        <v>0</v>
      </c>
      <c r="R73" s="148">
        <v>0</v>
      </c>
      <c r="S73" s="148">
        <v>13802744</v>
      </c>
      <c r="T73" s="148">
        <v>0</v>
      </c>
      <c r="U73" s="148">
        <v>11757266</v>
      </c>
      <c r="V73" s="148">
        <v>2045478</v>
      </c>
      <c r="W73" s="148">
        <v>5878633</v>
      </c>
      <c r="X73" s="148">
        <v>0</v>
      </c>
      <c r="Y73" s="148">
        <v>0</v>
      </c>
      <c r="Z73" s="148">
        <v>0</v>
      </c>
    </row>
    <row r="74" spans="1:26" ht="19.899999999999999" customHeight="1" x14ac:dyDescent="0.25">
      <c r="A74" s="91" t="s">
        <v>322</v>
      </c>
      <c r="B74" s="92" t="s">
        <v>323</v>
      </c>
      <c r="C74" s="93" t="s">
        <v>201</v>
      </c>
      <c r="D74" s="91" t="s">
        <v>141</v>
      </c>
      <c r="E74" s="91" t="s">
        <v>221</v>
      </c>
      <c r="F74" s="91" t="s">
        <v>325</v>
      </c>
      <c r="G74" s="91" t="s">
        <v>219</v>
      </c>
      <c r="H74" s="91" t="s">
        <v>243</v>
      </c>
      <c r="I74" s="91" t="s">
        <v>41</v>
      </c>
      <c r="J74" s="91"/>
      <c r="K74" s="91"/>
      <c r="L74" s="91" t="s">
        <v>326</v>
      </c>
      <c r="M74" s="91" t="s">
        <v>19</v>
      </c>
      <c r="N74" s="91" t="s">
        <v>327</v>
      </c>
      <c r="O74" s="137" t="s">
        <v>258</v>
      </c>
      <c r="P74" s="148">
        <v>39620555</v>
      </c>
      <c r="Q74" s="148">
        <v>0</v>
      </c>
      <c r="R74" s="148">
        <v>0</v>
      </c>
      <c r="S74" s="148">
        <v>39620555</v>
      </c>
      <c r="T74" s="148">
        <v>0</v>
      </c>
      <c r="U74" s="148">
        <v>39620555</v>
      </c>
      <c r="V74" s="148">
        <v>0</v>
      </c>
      <c r="W74" s="148">
        <v>39620555</v>
      </c>
      <c r="X74" s="148">
        <v>740137</v>
      </c>
      <c r="Y74" s="148">
        <v>740137</v>
      </c>
      <c r="Z74" s="148">
        <v>740137</v>
      </c>
    </row>
    <row r="75" spans="1:26" ht="19.899999999999999" customHeight="1" x14ac:dyDescent="0.25">
      <c r="A75" s="91" t="s">
        <v>322</v>
      </c>
      <c r="B75" s="92" t="s">
        <v>323</v>
      </c>
      <c r="C75" s="93" t="s">
        <v>202</v>
      </c>
      <c r="D75" s="91" t="s">
        <v>141</v>
      </c>
      <c r="E75" s="91" t="s">
        <v>221</v>
      </c>
      <c r="F75" s="91" t="s">
        <v>325</v>
      </c>
      <c r="G75" s="91" t="s">
        <v>219</v>
      </c>
      <c r="H75" s="91" t="s">
        <v>243</v>
      </c>
      <c r="I75" s="91" t="s">
        <v>221</v>
      </c>
      <c r="J75" s="91"/>
      <c r="K75" s="91"/>
      <c r="L75" s="91" t="s">
        <v>326</v>
      </c>
      <c r="M75" s="91" t="s">
        <v>19</v>
      </c>
      <c r="N75" s="91" t="s">
        <v>327</v>
      </c>
      <c r="O75" s="137" t="s">
        <v>259</v>
      </c>
      <c r="P75" s="148">
        <v>356585001</v>
      </c>
      <c r="Q75" s="148">
        <v>0</v>
      </c>
      <c r="R75" s="148">
        <v>0</v>
      </c>
      <c r="S75" s="148">
        <v>356585001</v>
      </c>
      <c r="T75" s="148">
        <v>0</v>
      </c>
      <c r="U75" s="148">
        <v>356585001</v>
      </c>
      <c r="V75" s="148">
        <v>0</v>
      </c>
      <c r="W75" s="148">
        <v>356585001</v>
      </c>
      <c r="X75" s="148">
        <v>24839490</v>
      </c>
      <c r="Y75" s="148">
        <v>24839490</v>
      </c>
      <c r="Z75" s="148">
        <v>24839490</v>
      </c>
    </row>
    <row r="76" spans="1:26" ht="19.899999999999999" customHeight="1" x14ac:dyDescent="0.25">
      <c r="A76" s="91" t="s">
        <v>322</v>
      </c>
      <c r="B76" s="92" t="s">
        <v>323</v>
      </c>
      <c r="C76" s="93" t="s">
        <v>203</v>
      </c>
      <c r="D76" s="91" t="s">
        <v>141</v>
      </c>
      <c r="E76" s="91" t="s">
        <v>221</v>
      </c>
      <c r="F76" s="91" t="s">
        <v>325</v>
      </c>
      <c r="G76" s="91" t="s">
        <v>219</v>
      </c>
      <c r="H76" s="91" t="s">
        <v>243</v>
      </c>
      <c r="I76" s="91" t="s">
        <v>223</v>
      </c>
      <c r="J76" s="91"/>
      <c r="K76" s="91"/>
      <c r="L76" s="91" t="s">
        <v>326</v>
      </c>
      <c r="M76" s="91" t="s">
        <v>19</v>
      </c>
      <c r="N76" s="91" t="s">
        <v>327</v>
      </c>
      <c r="O76" s="137" t="s">
        <v>260</v>
      </c>
      <c r="P76" s="148">
        <v>35658500</v>
      </c>
      <c r="Q76" s="148">
        <v>0</v>
      </c>
      <c r="R76" s="148">
        <v>0</v>
      </c>
      <c r="S76" s="148">
        <v>35658500</v>
      </c>
      <c r="T76" s="148">
        <v>0</v>
      </c>
      <c r="U76" s="148">
        <v>35658500</v>
      </c>
      <c r="V76" s="148">
        <v>0</v>
      </c>
      <c r="W76" s="148">
        <v>35658500</v>
      </c>
      <c r="X76" s="148">
        <v>1711719</v>
      </c>
      <c r="Y76" s="148">
        <v>1711719</v>
      </c>
      <c r="Z76" s="148">
        <v>1711719</v>
      </c>
    </row>
    <row r="77" spans="1:26" ht="19.899999999999999" customHeight="1" x14ac:dyDescent="0.25">
      <c r="A77" s="91" t="s">
        <v>322</v>
      </c>
      <c r="B77" s="92" t="s">
        <v>323</v>
      </c>
      <c r="C77" s="93" t="s">
        <v>204</v>
      </c>
      <c r="D77" s="91" t="s">
        <v>141</v>
      </c>
      <c r="E77" s="91" t="s">
        <v>221</v>
      </c>
      <c r="F77" s="91" t="s">
        <v>325</v>
      </c>
      <c r="G77" s="91" t="s">
        <v>219</v>
      </c>
      <c r="H77" s="91" t="s">
        <v>243</v>
      </c>
      <c r="I77" s="91" t="s">
        <v>236</v>
      </c>
      <c r="J77" s="91"/>
      <c r="K77" s="91"/>
      <c r="L77" s="91" t="s">
        <v>326</v>
      </c>
      <c r="M77" s="91" t="s">
        <v>19</v>
      </c>
      <c r="N77" s="91" t="s">
        <v>327</v>
      </c>
      <c r="O77" s="137" t="s">
        <v>261</v>
      </c>
      <c r="P77" s="148">
        <v>31696444</v>
      </c>
      <c r="Q77" s="148">
        <v>0</v>
      </c>
      <c r="R77" s="148">
        <v>0</v>
      </c>
      <c r="S77" s="148">
        <v>31696444</v>
      </c>
      <c r="T77" s="148">
        <v>0</v>
      </c>
      <c r="U77" s="148">
        <v>31696444</v>
      </c>
      <c r="V77" s="148">
        <v>0</v>
      </c>
      <c r="W77" s="148">
        <v>31696444</v>
      </c>
      <c r="X77" s="148">
        <v>3572015</v>
      </c>
      <c r="Y77" s="148">
        <v>3572015</v>
      </c>
      <c r="Z77" s="148">
        <v>3572015</v>
      </c>
    </row>
    <row r="78" spans="1:26" ht="19.899999999999999" customHeight="1" x14ac:dyDescent="0.25">
      <c r="A78" s="91" t="s">
        <v>322</v>
      </c>
      <c r="B78" s="92" t="s">
        <v>323</v>
      </c>
      <c r="C78" s="93" t="s">
        <v>205</v>
      </c>
      <c r="D78" s="91" t="s">
        <v>141</v>
      </c>
      <c r="E78" s="91" t="s">
        <v>221</v>
      </c>
      <c r="F78" s="91" t="s">
        <v>325</v>
      </c>
      <c r="G78" s="91" t="s">
        <v>219</v>
      </c>
      <c r="H78" s="91" t="s">
        <v>228</v>
      </c>
      <c r="I78" s="91" t="s">
        <v>223</v>
      </c>
      <c r="J78" s="91"/>
      <c r="K78" s="91"/>
      <c r="L78" s="91" t="s">
        <v>326</v>
      </c>
      <c r="M78" s="91" t="s">
        <v>19</v>
      </c>
      <c r="N78" s="91" t="s">
        <v>327</v>
      </c>
      <c r="O78" s="137" t="s">
        <v>262</v>
      </c>
      <c r="P78" s="148">
        <v>316964445</v>
      </c>
      <c r="Q78" s="148">
        <v>0</v>
      </c>
      <c r="R78" s="148">
        <v>0</v>
      </c>
      <c r="S78" s="148">
        <v>316964445</v>
      </c>
      <c r="T78" s="148">
        <v>0</v>
      </c>
      <c r="U78" s="148">
        <v>0</v>
      </c>
      <c r="V78" s="148">
        <v>316964445</v>
      </c>
      <c r="W78" s="148">
        <v>0</v>
      </c>
      <c r="X78" s="148">
        <v>0</v>
      </c>
      <c r="Y78" s="148">
        <v>0</v>
      </c>
      <c r="Z78" s="148">
        <v>0</v>
      </c>
    </row>
    <row r="79" spans="1:26" ht="19.899999999999999" customHeight="1" x14ac:dyDescent="0.25">
      <c r="A79" s="91" t="s">
        <v>322</v>
      </c>
      <c r="B79" s="92" t="s">
        <v>323</v>
      </c>
      <c r="C79" s="93" t="s">
        <v>206</v>
      </c>
      <c r="D79" s="91" t="s">
        <v>141</v>
      </c>
      <c r="E79" s="91" t="s">
        <v>221</v>
      </c>
      <c r="F79" s="91" t="s">
        <v>325</v>
      </c>
      <c r="G79" s="91" t="s">
        <v>219</v>
      </c>
      <c r="H79" s="91" t="s">
        <v>228</v>
      </c>
      <c r="I79" s="91" t="s">
        <v>346</v>
      </c>
      <c r="J79" s="91"/>
      <c r="K79" s="91"/>
      <c r="L79" s="91" t="s">
        <v>326</v>
      </c>
      <c r="M79" s="91" t="s">
        <v>19</v>
      </c>
      <c r="N79" s="91" t="s">
        <v>327</v>
      </c>
      <c r="O79" s="137" t="s">
        <v>146</v>
      </c>
      <c r="P79" s="148">
        <v>792411114</v>
      </c>
      <c r="Q79" s="148">
        <v>0</v>
      </c>
      <c r="R79" s="148">
        <v>29522067</v>
      </c>
      <c r="S79" s="148">
        <v>762889047</v>
      </c>
      <c r="T79" s="148">
        <v>0</v>
      </c>
      <c r="U79" s="148">
        <v>4481078</v>
      </c>
      <c r="V79" s="148">
        <v>758407969</v>
      </c>
      <c r="W79" s="148">
        <v>0</v>
      </c>
      <c r="X79" s="148">
        <v>0</v>
      </c>
      <c r="Y79" s="148">
        <v>0</v>
      </c>
      <c r="Z79" s="148">
        <v>0</v>
      </c>
    </row>
    <row r="80" spans="1:26" ht="19.899999999999999" customHeight="1" x14ac:dyDescent="0.25">
      <c r="A80" s="91" t="s">
        <v>322</v>
      </c>
      <c r="B80" s="92" t="s">
        <v>323</v>
      </c>
      <c r="C80" s="93" t="s">
        <v>291</v>
      </c>
      <c r="D80" s="91" t="s">
        <v>141</v>
      </c>
      <c r="E80" s="91" t="s">
        <v>221</v>
      </c>
      <c r="F80" s="91" t="s">
        <v>325</v>
      </c>
      <c r="G80" s="91" t="s">
        <v>219</v>
      </c>
      <c r="H80" s="91" t="s">
        <v>334</v>
      </c>
      <c r="I80" s="91" t="s">
        <v>41</v>
      </c>
      <c r="J80" s="91"/>
      <c r="K80" s="91"/>
      <c r="L80" s="91" t="s">
        <v>326</v>
      </c>
      <c r="M80" s="91" t="s">
        <v>19</v>
      </c>
      <c r="N80" s="91" t="s">
        <v>327</v>
      </c>
      <c r="O80" s="137" t="s">
        <v>347</v>
      </c>
      <c r="P80" s="148">
        <v>39620556</v>
      </c>
      <c r="Q80" s="148">
        <v>0</v>
      </c>
      <c r="R80" s="148">
        <v>39620556</v>
      </c>
      <c r="S80" s="148">
        <v>0</v>
      </c>
      <c r="T80" s="148">
        <v>0</v>
      </c>
      <c r="U80" s="148">
        <v>0</v>
      </c>
      <c r="V80" s="148">
        <v>0</v>
      </c>
      <c r="W80" s="148">
        <v>0</v>
      </c>
      <c r="X80" s="148">
        <v>0</v>
      </c>
      <c r="Y80" s="148">
        <v>0</v>
      </c>
      <c r="Z80" s="148">
        <v>0</v>
      </c>
    </row>
    <row r="81" spans="1:26" ht="19.899999999999999" customHeight="1" x14ac:dyDescent="0.25">
      <c r="A81" s="91" t="s">
        <v>322</v>
      </c>
      <c r="B81" s="92" t="s">
        <v>323</v>
      </c>
      <c r="C81" s="93" t="s">
        <v>177</v>
      </c>
      <c r="D81" s="91" t="s">
        <v>141</v>
      </c>
      <c r="E81" s="91" t="s">
        <v>221</v>
      </c>
      <c r="F81" s="91" t="s">
        <v>325</v>
      </c>
      <c r="G81" s="91" t="s">
        <v>219</v>
      </c>
      <c r="H81" s="91" t="s">
        <v>334</v>
      </c>
      <c r="I81" s="91" t="s">
        <v>221</v>
      </c>
      <c r="J81" s="91"/>
      <c r="K81" s="91"/>
      <c r="L81" s="91" t="s">
        <v>326</v>
      </c>
      <c r="M81" s="91" t="s">
        <v>19</v>
      </c>
      <c r="N81" s="91" t="s">
        <v>327</v>
      </c>
      <c r="O81" s="137" t="s">
        <v>140</v>
      </c>
      <c r="P81" s="148">
        <v>102254556</v>
      </c>
      <c r="Q81" s="148">
        <v>0</v>
      </c>
      <c r="R81" s="148">
        <v>0</v>
      </c>
      <c r="S81" s="148">
        <v>102254556</v>
      </c>
      <c r="T81" s="148">
        <v>0</v>
      </c>
      <c r="U81" s="148">
        <v>101300000</v>
      </c>
      <c r="V81" s="148">
        <v>954556</v>
      </c>
      <c r="W81" s="148">
        <v>465656</v>
      </c>
      <c r="X81" s="148">
        <v>0</v>
      </c>
      <c r="Y81" s="148">
        <v>0</v>
      </c>
      <c r="Z81" s="148">
        <v>0</v>
      </c>
    </row>
    <row r="82" spans="1:26" ht="19.899999999999999" customHeight="1" x14ac:dyDescent="0.25">
      <c r="A82" s="91" t="s">
        <v>322</v>
      </c>
      <c r="B82" s="92" t="s">
        <v>323</v>
      </c>
      <c r="C82" s="93" t="s">
        <v>502</v>
      </c>
      <c r="D82" s="91" t="s">
        <v>141</v>
      </c>
      <c r="E82" s="91" t="s">
        <v>221</v>
      </c>
      <c r="F82" s="91" t="s">
        <v>325</v>
      </c>
      <c r="G82" s="91" t="s">
        <v>219</v>
      </c>
      <c r="H82" s="91" t="s">
        <v>233</v>
      </c>
      <c r="I82" s="91"/>
      <c r="J82" s="91"/>
      <c r="K82" s="91"/>
      <c r="L82" s="91" t="s">
        <v>326</v>
      </c>
      <c r="M82" s="91" t="s">
        <v>19</v>
      </c>
      <c r="N82" s="91" t="s">
        <v>327</v>
      </c>
      <c r="O82" s="137" t="s">
        <v>503</v>
      </c>
      <c r="P82" s="148">
        <v>11886167</v>
      </c>
      <c r="Q82" s="148">
        <v>0</v>
      </c>
      <c r="R82" s="148">
        <v>0</v>
      </c>
      <c r="S82" s="148">
        <v>11886167</v>
      </c>
      <c r="T82" s="148">
        <v>0</v>
      </c>
      <c r="U82" s="148">
        <v>0</v>
      </c>
      <c r="V82" s="148">
        <v>11886167</v>
      </c>
      <c r="W82" s="148">
        <v>0</v>
      </c>
      <c r="X82" s="148">
        <v>0</v>
      </c>
      <c r="Y82" s="148">
        <v>0</v>
      </c>
      <c r="Z82" s="148">
        <v>0</v>
      </c>
    </row>
    <row r="83" spans="1:26" ht="19.899999999999999" customHeight="1" x14ac:dyDescent="0.25">
      <c r="A83" s="91" t="s">
        <v>322</v>
      </c>
      <c r="B83" s="92" t="s">
        <v>323</v>
      </c>
      <c r="C83" s="93" t="s">
        <v>179</v>
      </c>
      <c r="D83" s="91" t="s">
        <v>141</v>
      </c>
      <c r="E83" s="91" t="s">
        <v>221</v>
      </c>
      <c r="F83" s="91" t="s">
        <v>325</v>
      </c>
      <c r="G83" s="91" t="s">
        <v>219</v>
      </c>
      <c r="H83" s="91" t="s">
        <v>348</v>
      </c>
      <c r="I83" s="91" t="s">
        <v>41</v>
      </c>
      <c r="J83" s="91"/>
      <c r="K83" s="91"/>
      <c r="L83" s="91" t="s">
        <v>326</v>
      </c>
      <c r="M83" s="91" t="s">
        <v>19</v>
      </c>
      <c r="N83" s="91" t="s">
        <v>327</v>
      </c>
      <c r="O83" s="137" t="s">
        <v>250</v>
      </c>
      <c r="P83" s="148">
        <v>24824293</v>
      </c>
      <c r="Q83" s="148">
        <v>0</v>
      </c>
      <c r="R83" s="148">
        <v>0</v>
      </c>
      <c r="S83" s="148">
        <v>24824293</v>
      </c>
      <c r="T83" s="148">
        <v>0</v>
      </c>
      <c r="U83" s="148">
        <v>0</v>
      </c>
      <c r="V83" s="148">
        <v>24824293</v>
      </c>
      <c r="W83" s="148">
        <v>0</v>
      </c>
      <c r="X83" s="148">
        <v>0</v>
      </c>
      <c r="Y83" s="148">
        <v>0</v>
      </c>
      <c r="Z83" s="148">
        <v>0</v>
      </c>
    </row>
    <row r="84" spans="1:26" ht="19.899999999999999" customHeight="1" x14ac:dyDescent="0.25">
      <c r="A84" s="91" t="s">
        <v>322</v>
      </c>
      <c r="B84" s="92" t="s">
        <v>323</v>
      </c>
      <c r="C84" s="93" t="s">
        <v>180</v>
      </c>
      <c r="D84" s="91" t="s">
        <v>141</v>
      </c>
      <c r="E84" s="91" t="s">
        <v>221</v>
      </c>
      <c r="F84" s="91" t="s">
        <v>325</v>
      </c>
      <c r="G84" s="91" t="s">
        <v>219</v>
      </c>
      <c r="H84" s="91" t="s">
        <v>348</v>
      </c>
      <c r="I84" s="91" t="s">
        <v>219</v>
      </c>
      <c r="J84" s="91"/>
      <c r="K84" s="91"/>
      <c r="L84" s="91" t="s">
        <v>326</v>
      </c>
      <c r="M84" s="91" t="s">
        <v>19</v>
      </c>
      <c r="N84" s="91" t="s">
        <v>327</v>
      </c>
      <c r="O84" s="137" t="s">
        <v>251</v>
      </c>
      <c r="P84" s="148">
        <v>413332140</v>
      </c>
      <c r="Q84" s="148">
        <v>0</v>
      </c>
      <c r="R84" s="148">
        <v>0</v>
      </c>
      <c r="S84" s="148">
        <v>413332140</v>
      </c>
      <c r="T84" s="148">
        <v>0</v>
      </c>
      <c r="U84" s="148">
        <v>363332140</v>
      </c>
      <c r="V84" s="148">
        <v>50000000</v>
      </c>
      <c r="W84" s="148">
        <v>363332140</v>
      </c>
      <c r="X84" s="148">
        <v>0</v>
      </c>
      <c r="Y84" s="148">
        <v>0</v>
      </c>
      <c r="Z84" s="148">
        <v>0</v>
      </c>
    </row>
    <row r="85" spans="1:26" ht="19.899999999999999" customHeight="1" x14ac:dyDescent="0.25">
      <c r="A85" s="91" t="s">
        <v>322</v>
      </c>
      <c r="B85" s="92" t="s">
        <v>323</v>
      </c>
      <c r="C85" s="93" t="s">
        <v>181</v>
      </c>
      <c r="D85" s="91" t="s">
        <v>141</v>
      </c>
      <c r="E85" s="91" t="s">
        <v>221</v>
      </c>
      <c r="F85" s="91" t="s">
        <v>325</v>
      </c>
      <c r="G85" s="91" t="s">
        <v>219</v>
      </c>
      <c r="H85" s="91" t="s">
        <v>348</v>
      </c>
      <c r="I85" s="91" t="s">
        <v>223</v>
      </c>
      <c r="J85" s="91"/>
      <c r="K85" s="91"/>
      <c r="L85" s="91" t="s">
        <v>326</v>
      </c>
      <c r="M85" s="91" t="s">
        <v>19</v>
      </c>
      <c r="N85" s="91" t="s">
        <v>327</v>
      </c>
      <c r="O85" s="137" t="s">
        <v>252</v>
      </c>
      <c r="P85" s="148">
        <v>351271398</v>
      </c>
      <c r="Q85" s="148">
        <v>0</v>
      </c>
      <c r="R85" s="148">
        <v>0</v>
      </c>
      <c r="S85" s="148">
        <v>351271398</v>
      </c>
      <c r="T85" s="148">
        <v>0</v>
      </c>
      <c r="U85" s="148">
        <v>22199688</v>
      </c>
      <c r="V85" s="148">
        <v>329071710</v>
      </c>
      <c r="W85" s="148">
        <v>22199688</v>
      </c>
      <c r="X85" s="148">
        <v>0</v>
      </c>
      <c r="Y85" s="148">
        <v>0</v>
      </c>
      <c r="Z85" s="148">
        <v>0</v>
      </c>
    </row>
    <row r="86" spans="1:26" ht="19.899999999999999" customHeight="1" x14ac:dyDescent="0.25">
      <c r="A86" s="91" t="s">
        <v>322</v>
      </c>
      <c r="B86" s="92" t="s">
        <v>323</v>
      </c>
      <c r="C86" s="93" t="s">
        <v>281</v>
      </c>
      <c r="D86" s="91" t="s">
        <v>141</v>
      </c>
      <c r="E86" s="91" t="s">
        <v>221</v>
      </c>
      <c r="F86" s="91" t="s">
        <v>325</v>
      </c>
      <c r="G86" s="91" t="s">
        <v>219</v>
      </c>
      <c r="H86" s="91" t="s">
        <v>349</v>
      </c>
      <c r="I86" s="91" t="s">
        <v>270</v>
      </c>
      <c r="J86" s="91"/>
      <c r="K86" s="91"/>
      <c r="L86" s="91" t="s">
        <v>326</v>
      </c>
      <c r="M86" s="91" t="s">
        <v>19</v>
      </c>
      <c r="N86" s="91" t="s">
        <v>327</v>
      </c>
      <c r="O86" s="137" t="s">
        <v>263</v>
      </c>
      <c r="P86" s="148">
        <v>14263400</v>
      </c>
      <c r="Q86" s="148">
        <v>0</v>
      </c>
      <c r="R86" s="148">
        <v>14063400</v>
      </c>
      <c r="S86" s="148">
        <v>200000</v>
      </c>
      <c r="T86" s="148">
        <v>0</v>
      </c>
      <c r="U86" s="148">
        <v>200000</v>
      </c>
      <c r="V86" s="148">
        <v>0</v>
      </c>
      <c r="W86" s="148">
        <v>200000</v>
      </c>
      <c r="X86" s="148">
        <v>200000</v>
      </c>
      <c r="Y86" s="148">
        <v>200000</v>
      </c>
      <c r="Z86" s="148">
        <v>200000</v>
      </c>
    </row>
    <row r="87" spans="1:26" ht="19.899999999999999" customHeight="1" x14ac:dyDescent="0.25">
      <c r="A87" s="91" t="s">
        <v>322</v>
      </c>
      <c r="B87" s="92" t="s">
        <v>323</v>
      </c>
      <c r="C87" s="93" t="s">
        <v>188</v>
      </c>
      <c r="D87" s="91" t="s">
        <v>141</v>
      </c>
      <c r="E87" s="91" t="s">
        <v>221</v>
      </c>
      <c r="F87" s="91" t="s">
        <v>325</v>
      </c>
      <c r="G87" s="91" t="s">
        <v>219</v>
      </c>
      <c r="H87" s="91" t="s">
        <v>350</v>
      </c>
      <c r="I87" s="91" t="s">
        <v>346</v>
      </c>
      <c r="J87" s="91"/>
      <c r="K87" s="91"/>
      <c r="L87" s="91" t="s">
        <v>326</v>
      </c>
      <c r="M87" s="91" t="s">
        <v>19</v>
      </c>
      <c r="N87" s="91" t="s">
        <v>327</v>
      </c>
      <c r="O87" s="137" t="s">
        <v>142</v>
      </c>
      <c r="P87" s="148">
        <v>3703845493</v>
      </c>
      <c r="Q87" s="148">
        <v>0</v>
      </c>
      <c r="R87" s="148">
        <v>0</v>
      </c>
      <c r="S87" s="148">
        <v>3703845493</v>
      </c>
      <c r="T87" s="148">
        <v>0</v>
      </c>
      <c r="U87" s="148">
        <v>2841553572.6199999</v>
      </c>
      <c r="V87" s="148">
        <v>862291920.38</v>
      </c>
      <c r="W87" s="148">
        <v>1660311111.6199999</v>
      </c>
      <c r="X87" s="148">
        <v>900000</v>
      </c>
      <c r="Y87" s="148">
        <v>900000</v>
      </c>
      <c r="Z87" s="148">
        <v>900000</v>
      </c>
    </row>
    <row r="88" spans="1:26" ht="19.899999999999999" customHeight="1" x14ac:dyDescent="0.25">
      <c r="A88" s="91" t="s">
        <v>322</v>
      </c>
      <c r="B88" s="92" t="s">
        <v>323</v>
      </c>
      <c r="C88" s="93" t="s">
        <v>387</v>
      </c>
      <c r="D88" s="91" t="s">
        <v>141</v>
      </c>
      <c r="E88" s="91" t="s">
        <v>230</v>
      </c>
      <c r="F88" s="91" t="s">
        <v>236</v>
      </c>
      <c r="G88" s="91" t="s">
        <v>41</v>
      </c>
      <c r="H88" s="91" t="s">
        <v>41</v>
      </c>
      <c r="I88" s="91" t="s">
        <v>41</v>
      </c>
      <c r="J88" s="91"/>
      <c r="K88" s="91"/>
      <c r="L88" s="91" t="s">
        <v>326</v>
      </c>
      <c r="M88" s="91" t="s">
        <v>19</v>
      </c>
      <c r="N88" s="91" t="s">
        <v>327</v>
      </c>
      <c r="O88" s="137" t="s">
        <v>388</v>
      </c>
      <c r="P88" s="148">
        <v>814236150</v>
      </c>
      <c r="Q88" s="148">
        <v>0</v>
      </c>
      <c r="R88" s="148">
        <v>0</v>
      </c>
      <c r="S88" s="148">
        <v>814236150</v>
      </c>
      <c r="T88" s="148">
        <v>0</v>
      </c>
      <c r="U88" s="148">
        <v>0</v>
      </c>
      <c r="V88" s="148">
        <v>814236150</v>
      </c>
      <c r="W88" s="148">
        <v>0</v>
      </c>
      <c r="X88" s="148">
        <v>0</v>
      </c>
      <c r="Y88" s="148">
        <v>0</v>
      </c>
      <c r="Z88" s="148">
        <v>0</v>
      </c>
    </row>
    <row r="89" spans="1:26" ht="19.899999999999999" customHeight="1" x14ac:dyDescent="0.25">
      <c r="A89" s="91" t="s">
        <v>322</v>
      </c>
      <c r="B89" s="92" t="s">
        <v>323</v>
      </c>
      <c r="C89" s="93" t="s">
        <v>389</v>
      </c>
      <c r="D89" s="91" t="s">
        <v>141</v>
      </c>
      <c r="E89" s="91" t="s">
        <v>230</v>
      </c>
      <c r="F89" s="91" t="s">
        <v>236</v>
      </c>
      <c r="G89" s="91" t="s">
        <v>41</v>
      </c>
      <c r="H89" s="91" t="s">
        <v>41</v>
      </c>
      <c r="I89" s="91" t="s">
        <v>221</v>
      </c>
      <c r="J89" s="91"/>
      <c r="K89" s="91"/>
      <c r="L89" s="91" t="s">
        <v>326</v>
      </c>
      <c r="M89" s="91" t="s">
        <v>19</v>
      </c>
      <c r="N89" s="91" t="s">
        <v>327</v>
      </c>
      <c r="O89" s="137" t="s">
        <v>390</v>
      </c>
      <c r="P89" s="148">
        <v>1512152850</v>
      </c>
      <c r="Q89" s="148">
        <v>0</v>
      </c>
      <c r="R89" s="148">
        <v>0</v>
      </c>
      <c r="S89" s="148">
        <v>1512152850</v>
      </c>
      <c r="T89" s="148">
        <v>0</v>
      </c>
      <c r="U89" s="148">
        <v>0</v>
      </c>
      <c r="V89" s="148">
        <v>1512152850</v>
      </c>
      <c r="W89" s="148">
        <v>0</v>
      </c>
      <c r="X89" s="148">
        <v>0</v>
      </c>
      <c r="Y89" s="148">
        <v>0</v>
      </c>
      <c r="Z89" s="148">
        <v>0</v>
      </c>
    </row>
    <row r="90" spans="1:26" ht="19.899999999999999" customHeight="1" x14ac:dyDescent="0.25">
      <c r="A90" s="91" t="s">
        <v>322</v>
      </c>
      <c r="B90" s="92" t="s">
        <v>323</v>
      </c>
      <c r="C90" s="93" t="s">
        <v>400</v>
      </c>
      <c r="D90" s="91" t="s">
        <v>141</v>
      </c>
      <c r="E90" s="91" t="s">
        <v>230</v>
      </c>
      <c r="F90" s="91" t="s">
        <v>236</v>
      </c>
      <c r="G90" s="91" t="s">
        <v>41</v>
      </c>
      <c r="H90" s="91" t="s">
        <v>41</v>
      </c>
      <c r="I90" s="91" t="s">
        <v>230</v>
      </c>
      <c r="J90" s="91"/>
      <c r="K90" s="91"/>
      <c r="L90" s="91" t="s">
        <v>326</v>
      </c>
      <c r="M90" s="91" t="s">
        <v>19</v>
      </c>
      <c r="N90" s="91" t="s">
        <v>327</v>
      </c>
      <c r="O90" s="137" t="s">
        <v>401</v>
      </c>
      <c r="P90" s="148">
        <v>1550926000</v>
      </c>
      <c r="Q90" s="148">
        <v>0</v>
      </c>
      <c r="R90" s="148">
        <v>0</v>
      </c>
      <c r="S90" s="148">
        <v>1550926000</v>
      </c>
      <c r="T90" s="148">
        <v>0</v>
      </c>
      <c r="U90" s="148">
        <v>0</v>
      </c>
      <c r="V90" s="148">
        <v>1550926000</v>
      </c>
      <c r="W90" s="148">
        <v>0</v>
      </c>
      <c r="X90" s="148">
        <v>0</v>
      </c>
      <c r="Y90" s="148">
        <v>0</v>
      </c>
      <c r="Z90" s="148">
        <v>0</v>
      </c>
    </row>
    <row r="91" spans="1:26" ht="19.899999999999999" customHeight="1" x14ac:dyDescent="0.25">
      <c r="A91" s="91" t="s">
        <v>322</v>
      </c>
      <c r="B91" s="92" t="s">
        <v>323</v>
      </c>
      <c r="C91" s="93" t="s">
        <v>209</v>
      </c>
      <c r="D91" s="91" t="s">
        <v>141</v>
      </c>
      <c r="E91" s="91" t="s">
        <v>223</v>
      </c>
      <c r="F91" s="91" t="s">
        <v>41</v>
      </c>
      <c r="G91" s="91" t="s">
        <v>221</v>
      </c>
      <c r="H91" s="91" t="s">
        <v>41</v>
      </c>
      <c r="I91" s="91" t="s">
        <v>325</v>
      </c>
      <c r="J91" s="91" t="s">
        <v>236</v>
      </c>
      <c r="K91" s="91"/>
      <c r="L91" s="91" t="s">
        <v>326</v>
      </c>
      <c r="M91" s="91" t="s">
        <v>19</v>
      </c>
      <c r="N91" s="91" t="s">
        <v>327</v>
      </c>
      <c r="O91" s="137" t="s">
        <v>26</v>
      </c>
      <c r="P91" s="148">
        <v>36754953870</v>
      </c>
      <c r="Q91" s="148">
        <v>4409486344</v>
      </c>
      <c r="R91" s="148">
        <v>616000000</v>
      </c>
      <c r="S91" s="148">
        <v>40548440214</v>
      </c>
      <c r="T91" s="148">
        <v>0</v>
      </c>
      <c r="U91" s="148">
        <v>33688473576</v>
      </c>
      <c r="V91" s="148">
        <v>6859966638</v>
      </c>
      <c r="W91" s="148">
        <v>32035079087</v>
      </c>
      <c r="X91" s="148">
        <v>0</v>
      </c>
      <c r="Y91" s="148">
        <v>0</v>
      </c>
      <c r="Z91" s="148">
        <v>0</v>
      </c>
    </row>
    <row r="92" spans="1:26" ht="19.899999999999999" customHeight="1" x14ac:dyDescent="0.25">
      <c r="A92" s="91" t="s">
        <v>322</v>
      </c>
      <c r="B92" s="92" t="s">
        <v>323</v>
      </c>
      <c r="C92" s="93" t="s">
        <v>210</v>
      </c>
      <c r="D92" s="91" t="s">
        <v>141</v>
      </c>
      <c r="E92" s="91" t="s">
        <v>223</v>
      </c>
      <c r="F92" s="91" t="s">
        <v>41</v>
      </c>
      <c r="G92" s="91" t="s">
        <v>221</v>
      </c>
      <c r="H92" s="91" t="s">
        <v>41</v>
      </c>
      <c r="I92" s="91" t="s">
        <v>325</v>
      </c>
      <c r="J92" s="91" t="s">
        <v>237</v>
      </c>
      <c r="K92" s="91"/>
      <c r="L92" s="91" t="s">
        <v>326</v>
      </c>
      <c r="M92" s="91" t="s">
        <v>19</v>
      </c>
      <c r="N92" s="91" t="s">
        <v>327</v>
      </c>
      <c r="O92" s="137" t="s">
        <v>143</v>
      </c>
      <c r="P92" s="148">
        <v>13998000000</v>
      </c>
      <c r="Q92" s="148">
        <v>0</v>
      </c>
      <c r="R92" s="148">
        <v>6953649527</v>
      </c>
      <c r="S92" s="148">
        <v>7044350473</v>
      </c>
      <c r="T92" s="148">
        <v>0</v>
      </c>
      <c r="U92" s="148">
        <v>5215621722</v>
      </c>
      <c r="V92" s="148">
        <v>1828728751</v>
      </c>
      <c r="W92" s="148">
        <v>5191313721</v>
      </c>
      <c r="X92" s="148">
        <v>0</v>
      </c>
      <c r="Y92" s="148">
        <v>0</v>
      </c>
      <c r="Z92" s="148">
        <v>0</v>
      </c>
    </row>
    <row r="93" spans="1:26" ht="19.899999999999999" customHeight="1" x14ac:dyDescent="0.25">
      <c r="A93" s="91" t="s">
        <v>322</v>
      </c>
      <c r="B93" s="92" t="s">
        <v>323</v>
      </c>
      <c r="C93" s="93" t="s">
        <v>212</v>
      </c>
      <c r="D93" s="91" t="s">
        <v>141</v>
      </c>
      <c r="E93" s="91" t="s">
        <v>223</v>
      </c>
      <c r="F93" s="91" t="s">
        <v>41</v>
      </c>
      <c r="G93" s="91" t="s">
        <v>221</v>
      </c>
      <c r="H93" s="91" t="s">
        <v>41</v>
      </c>
      <c r="I93" s="91" t="s">
        <v>325</v>
      </c>
      <c r="J93" s="91" t="s">
        <v>228</v>
      </c>
      <c r="K93" s="91"/>
      <c r="L93" s="91" t="s">
        <v>326</v>
      </c>
      <c r="M93" s="91" t="s">
        <v>19</v>
      </c>
      <c r="N93" s="91" t="s">
        <v>327</v>
      </c>
      <c r="O93" s="137" t="s">
        <v>131</v>
      </c>
      <c r="P93" s="148">
        <v>1357000000</v>
      </c>
      <c r="Q93" s="148">
        <v>4510363183</v>
      </c>
      <c r="R93" s="148">
        <v>415000000</v>
      </c>
      <c r="S93" s="148">
        <v>5452363183</v>
      </c>
      <c r="T93" s="148">
        <v>0</v>
      </c>
      <c r="U93" s="148">
        <v>5027363183</v>
      </c>
      <c r="V93" s="148">
        <v>425000000</v>
      </c>
      <c r="W93" s="148">
        <v>5026743183</v>
      </c>
      <c r="X93" s="148">
        <v>0</v>
      </c>
      <c r="Y93" s="148">
        <v>0</v>
      </c>
      <c r="Z93" s="148">
        <v>0</v>
      </c>
    </row>
    <row r="94" spans="1:26" ht="19.899999999999999" customHeight="1" x14ac:dyDescent="0.25">
      <c r="A94" s="91" t="s">
        <v>322</v>
      </c>
      <c r="B94" s="92" t="s">
        <v>323</v>
      </c>
      <c r="C94" s="93" t="s">
        <v>409</v>
      </c>
      <c r="D94" s="91" t="s">
        <v>141</v>
      </c>
      <c r="E94" s="91" t="s">
        <v>223</v>
      </c>
      <c r="F94" s="91" t="s">
        <v>41</v>
      </c>
      <c r="G94" s="91" t="s">
        <v>221</v>
      </c>
      <c r="H94" s="91" t="s">
        <v>41</v>
      </c>
      <c r="I94" s="91" t="s">
        <v>325</v>
      </c>
      <c r="J94" s="91" t="s">
        <v>273</v>
      </c>
      <c r="K94" s="91"/>
      <c r="L94" s="91" t="s">
        <v>326</v>
      </c>
      <c r="M94" s="91" t="s">
        <v>19</v>
      </c>
      <c r="N94" s="91" t="s">
        <v>327</v>
      </c>
      <c r="O94" s="137" t="s">
        <v>410</v>
      </c>
      <c r="P94" s="148">
        <v>3700000000</v>
      </c>
      <c r="Q94" s="148">
        <v>0</v>
      </c>
      <c r="R94" s="148">
        <v>1626200000</v>
      </c>
      <c r="S94" s="148">
        <v>2073800000</v>
      </c>
      <c r="T94" s="148">
        <v>0</v>
      </c>
      <c r="U94" s="148">
        <v>0</v>
      </c>
      <c r="V94" s="148">
        <v>2073800000</v>
      </c>
      <c r="W94" s="148">
        <v>0</v>
      </c>
      <c r="X94" s="148">
        <v>0</v>
      </c>
      <c r="Y94" s="148">
        <v>0</v>
      </c>
      <c r="Z94" s="148">
        <v>0</v>
      </c>
    </row>
    <row r="95" spans="1:26" ht="19.899999999999999" customHeight="1" x14ac:dyDescent="0.25">
      <c r="A95" s="91" t="s">
        <v>322</v>
      </c>
      <c r="B95" s="92" t="s">
        <v>323</v>
      </c>
      <c r="C95" s="93" t="s">
        <v>217</v>
      </c>
      <c r="D95" s="91" t="s">
        <v>141</v>
      </c>
      <c r="E95" s="91" t="s">
        <v>223</v>
      </c>
      <c r="F95" s="91" t="s">
        <v>41</v>
      </c>
      <c r="G95" s="91" t="s">
        <v>221</v>
      </c>
      <c r="H95" s="91" t="s">
        <v>41</v>
      </c>
      <c r="I95" s="91" t="s">
        <v>325</v>
      </c>
      <c r="J95" s="91" t="s">
        <v>355</v>
      </c>
      <c r="K95" s="91"/>
      <c r="L95" s="91" t="s">
        <v>326</v>
      </c>
      <c r="M95" s="91" t="s">
        <v>19</v>
      </c>
      <c r="N95" s="91" t="s">
        <v>327</v>
      </c>
      <c r="O95" s="137" t="s">
        <v>147</v>
      </c>
      <c r="P95" s="148">
        <v>1146676130</v>
      </c>
      <c r="Q95" s="148">
        <v>0</v>
      </c>
      <c r="R95" s="148">
        <v>0</v>
      </c>
      <c r="S95" s="148">
        <v>1146676130</v>
      </c>
      <c r="T95" s="148">
        <v>0</v>
      </c>
      <c r="U95" s="148">
        <v>547710000</v>
      </c>
      <c r="V95" s="148">
        <v>598966130</v>
      </c>
      <c r="W95" s="148">
        <v>13537662</v>
      </c>
      <c r="X95" s="148">
        <v>13537662</v>
      </c>
      <c r="Y95" s="148">
        <v>13537662</v>
      </c>
      <c r="Z95" s="148">
        <v>13537662</v>
      </c>
    </row>
    <row r="96" spans="1:26" ht="19.899999999999999" customHeight="1" x14ac:dyDescent="0.25">
      <c r="A96" s="91" t="s">
        <v>322</v>
      </c>
      <c r="B96" s="92" t="s">
        <v>323</v>
      </c>
      <c r="C96" s="93" t="s">
        <v>287</v>
      </c>
      <c r="D96" s="91" t="s">
        <v>141</v>
      </c>
      <c r="E96" s="91" t="s">
        <v>223</v>
      </c>
      <c r="F96" s="91" t="s">
        <v>41</v>
      </c>
      <c r="G96" s="91" t="s">
        <v>221</v>
      </c>
      <c r="H96" s="91" t="s">
        <v>41</v>
      </c>
      <c r="I96" s="91" t="s">
        <v>325</v>
      </c>
      <c r="J96" s="91" t="s">
        <v>402</v>
      </c>
      <c r="K96" s="91"/>
      <c r="L96" s="91" t="s">
        <v>326</v>
      </c>
      <c r="M96" s="91" t="s">
        <v>19</v>
      </c>
      <c r="N96" s="91" t="s">
        <v>327</v>
      </c>
      <c r="O96" s="137" t="s">
        <v>277</v>
      </c>
      <c r="P96" s="148">
        <v>24888000</v>
      </c>
      <c r="Q96" s="148">
        <v>0</v>
      </c>
      <c r="R96" s="148">
        <v>0</v>
      </c>
      <c r="S96" s="148">
        <v>24888000</v>
      </c>
      <c r="T96" s="148">
        <v>0</v>
      </c>
      <c r="U96" s="148">
        <v>0</v>
      </c>
      <c r="V96" s="148">
        <v>24888000</v>
      </c>
      <c r="W96" s="148">
        <v>0</v>
      </c>
      <c r="X96" s="148">
        <v>0</v>
      </c>
      <c r="Y96" s="148">
        <v>0</v>
      </c>
      <c r="Z96" s="148">
        <v>0</v>
      </c>
    </row>
    <row r="97" spans="1:26" ht="19.899999999999999" customHeight="1" x14ac:dyDescent="0.25">
      <c r="A97" s="91" t="s">
        <v>322</v>
      </c>
      <c r="B97" s="92" t="s">
        <v>323</v>
      </c>
      <c r="C97" s="93" t="s">
        <v>382</v>
      </c>
      <c r="D97" s="91" t="s">
        <v>141</v>
      </c>
      <c r="E97" s="91" t="s">
        <v>223</v>
      </c>
      <c r="F97" s="91" t="s">
        <v>41</v>
      </c>
      <c r="G97" s="91" t="s">
        <v>221</v>
      </c>
      <c r="H97" s="91" t="s">
        <v>41</v>
      </c>
      <c r="I97" s="91" t="s">
        <v>325</v>
      </c>
      <c r="J97" s="91" t="s">
        <v>381</v>
      </c>
      <c r="K97" s="91"/>
      <c r="L97" s="91" t="s">
        <v>326</v>
      </c>
      <c r="M97" s="91" t="s">
        <v>19</v>
      </c>
      <c r="N97" s="91" t="s">
        <v>327</v>
      </c>
      <c r="O97" s="137" t="s">
        <v>234</v>
      </c>
      <c r="P97" s="148">
        <v>746000000</v>
      </c>
      <c r="Q97" s="148">
        <v>691000000</v>
      </c>
      <c r="R97" s="148">
        <v>0</v>
      </c>
      <c r="S97" s="148">
        <v>1437000000</v>
      </c>
      <c r="T97" s="148">
        <v>0</v>
      </c>
      <c r="U97" s="148">
        <v>1214740420</v>
      </c>
      <c r="V97" s="148">
        <v>222259580</v>
      </c>
      <c r="W97" s="148">
        <v>1211876989</v>
      </c>
      <c r="X97" s="148">
        <v>0</v>
      </c>
      <c r="Y97" s="148">
        <v>0</v>
      </c>
      <c r="Z97" s="148">
        <v>0</v>
      </c>
    </row>
    <row r="98" spans="1:26" ht="19.899999999999999" customHeight="1" x14ac:dyDescent="0.25">
      <c r="A98" s="91" t="s">
        <v>322</v>
      </c>
      <c r="B98" s="92" t="s">
        <v>323</v>
      </c>
      <c r="C98" s="93" t="s">
        <v>482</v>
      </c>
      <c r="D98" s="91" t="s">
        <v>15</v>
      </c>
      <c r="E98" s="91" t="s">
        <v>430</v>
      </c>
      <c r="F98" s="91" t="s">
        <v>407</v>
      </c>
      <c r="G98" s="91" t="s">
        <v>41</v>
      </c>
      <c r="H98" s="91" t="s">
        <v>325</v>
      </c>
      <c r="I98" s="91" t="s">
        <v>41</v>
      </c>
      <c r="J98" s="91" t="s">
        <v>119</v>
      </c>
      <c r="K98" s="91" t="s">
        <v>119</v>
      </c>
      <c r="L98" s="91" t="s">
        <v>326</v>
      </c>
      <c r="M98" s="91" t="s">
        <v>19</v>
      </c>
      <c r="N98" s="91" t="s">
        <v>327</v>
      </c>
      <c r="O98" s="137" t="s">
        <v>475</v>
      </c>
      <c r="P98" s="148">
        <v>9362549801</v>
      </c>
      <c r="Q98" s="148">
        <v>0</v>
      </c>
      <c r="R98" s="148">
        <v>0</v>
      </c>
      <c r="S98" s="148">
        <v>9362549801</v>
      </c>
      <c r="T98" s="148">
        <v>0</v>
      </c>
      <c r="U98" s="148">
        <v>0</v>
      </c>
      <c r="V98" s="148">
        <v>9362549801</v>
      </c>
      <c r="W98" s="148">
        <v>0</v>
      </c>
      <c r="X98" s="148">
        <v>0</v>
      </c>
      <c r="Y98" s="148">
        <v>0</v>
      </c>
      <c r="Z98" s="148">
        <v>0</v>
      </c>
    </row>
    <row r="99" spans="1:26" ht="22.5" x14ac:dyDescent="0.25">
      <c r="A99" s="91" t="s">
        <v>322</v>
      </c>
      <c r="B99" s="92" t="s">
        <v>323</v>
      </c>
      <c r="C99" s="93" t="s">
        <v>483</v>
      </c>
      <c r="D99" s="91" t="s">
        <v>15</v>
      </c>
      <c r="E99" s="91" t="s">
        <v>430</v>
      </c>
      <c r="F99" s="91" t="s">
        <v>407</v>
      </c>
      <c r="G99" s="91" t="s">
        <v>41</v>
      </c>
      <c r="H99" s="91" t="s">
        <v>325</v>
      </c>
      <c r="I99" s="91" t="s">
        <v>221</v>
      </c>
      <c r="J99" s="91" t="s">
        <v>119</v>
      </c>
      <c r="K99" s="91" t="s">
        <v>119</v>
      </c>
      <c r="L99" s="91" t="s">
        <v>326</v>
      </c>
      <c r="M99" s="91" t="s">
        <v>19</v>
      </c>
      <c r="N99" s="91" t="s">
        <v>327</v>
      </c>
      <c r="O99" s="137" t="s">
        <v>476</v>
      </c>
      <c r="P99" s="148">
        <v>597609562</v>
      </c>
      <c r="Q99" s="148">
        <v>0</v>
      </c>
      <c r="R99" s="148">
        <v>0</v>
      </c>
      <c r="S99" s="148">
        <v>597609562</v>
      </c>
      <c r="T99" s="148">
        <v>0</v>
      </c>
      <c r="U99" s="148">
        <v>0</v>
      </c>
      <c r="V99" s="148">
        <v>597609562</v>
      </c>
      <c r="W99" s="148">
        <v>0</v>
      </c>
      <c r="X99" s="148">
        <v>0</v>
      </c>
      <c r="Y99" s="148">
        <v>0</v>
      </c>
      <c r="Z99" s="148">
        <v>0</v>
      </c>
    </row>
    <row r="100" spans="1:26" ht="19.899999999999999" customHeight="1" x14ac:dyDescent="0.25">
      <c r="A100" s="91" t="s">
        <v>322</v>
      </c>
      <c r="B100" s="92" t="s">
        <v>323</v>
      </c>
      <c r="C100" s="93" t="s">
        <v>484</v>
      </c>
      <c r="D100" s="91" t="s">
        <v>15</v>
      </c>
      <c r="E100" s="91" t="s">
        <v>430</v>
      </c>
      <c r="F100" s="91" t="s">
        <v>407</v>
      </c>
      <c r="G100" s="91" t="s">
        <v>41</v>
      </c>
      <c r="H100" s="91" t="s">
        <v>325</v>
      </c>
      <c r="I100" s="91" t="s">
        <v>228</v>
      </c>
      <c r="J100" s="91" t="s">
        <v>119</v>
      </c>
      <c r="K100" s="91" t="s">
        <v>119</v>
      </c>
      <c r="L100" s="91" t="s">
        <v>326</v>
      </c>
      <c r="M100" s="91" t="s">
        <v>19</v>
      </c>
      <c r="N100" s="91" t="s">
        <v>327</v>
      </c>
      <c r="O100" s="137" t="s">
        <v>371</v>
      </c>
      <c r="P100" s="148">
        <v>39840637</v>
      </c>
      <c r="Q100" s="148">
        <v>0</v>
      </c>
      <c r="R100" s="148">
        <v>0</v>
      </c>
      <c r="S100" s="148">
        <v>39840637</v>
      </c>
      <c r="T100" s="148">
        <v>0</v>
      </c>
      <c r="U100" s="148">
        <v>0</v>
      </c>
      <c r="V100" s="148">
        <v>39840637</v>
      </c>
      <c r="W100" s="148">
        <v>0</v>
      </c>
      <c r="X100" s="148">
        <v>0</v>
      </c>
      <c r="Y100" s="148">
        <v>0</v>
      </c>
      <c r="Z100" s="148">
        <v>0</v>
      </c>
    </row>
    <row r="101" spans="1:26" ht="19.899999999999999" customHeight="1" x14ac:dyDescent="0.25">
      <c r="A101" s="91" t="s">
        <v>322</v>
      </c>
      <c r="B101" s="92" t="s">
        <v>323</v>
      </c>
      <c r="C101" s="93" t="s">
        <v>469</v>
      </c>
      <c r="D101" s="91" t="s">
        <v>15</v>
      </c>
      <c r="E101" s="91" t="s">
        <v>430</v>
      </c>
      <c r="F101" s="91" t="s">
        <v>407</v>
      </c>
      <c r="G101" s="91" t="s">
        <v>221</v>
      </c>
      <c r="H101" s="91" t="s">
        <v>325</v>
      </c>
      <c r="I101" s="91" t="s">
        <v>41</v>
      </c>
      <c r="J101" s="91" t="s">
        <v>119</v>
      </c>
      <c r="K101" s="91" t="s">
        <v>119</v>
      </c>
      <c r="L101" s="91" t="s">
        <v>326</v>
      </c>
      <c r="M101" s="91" t="s">
        <v>19</v>
      </c>
      <c r="N101" s="91" t="s">
        <v>327</v>
      </c>
      <c r="O101" s="137" t="s">
        <v>395</v>
      </c>
      <c r="P101" s="148">
        <v>19123000000</v>
      </c>
      <c r="Q101" s="148">
        <v>0</v>
      </c>
      <c r="R101" s="148">
        <v>0</v>
      </c>
      <c r="S101" s="148">
        <v>19123000000</v>
      </c>
      <c r="T101" s="148">
        <v>0</v>
      </c>
      <c r="U101" s="148">
        <v>19123000000</v>
      </c>
      <c r="V101" s="148">
        <v>0</v>
      </c>
      <c r="W101" s="148">
        <v>19123000000</v>
      </c>
      <c r="X101" s="148">
        <v>0</v>
      </c>
      <c r="Y101" s="148">
        <v>0</v>
      </c>
      <c r="Z101" s="148">
        <v>0</v>
      </c>
    </row>
    <row r="102" spans="1:26" ht="19.899999999999999" customHeight="1" x14ac:dyDescent="0.25">
      <c r="A102" s="91" t="s">
        <v>322</v>
      </c>
      <c r="B102" s="92" t="s">
        <v>323</v>
      </c>
      <c r="C102" s="93" t="s">
        <v>469</v>
      </c>
      <c r="D102" s="91" t="s">
        <v>15</v>
      </c>
      <c r="E102" s="91" t="s">
        <v>430</v>
      </c>
      <c r="F102" s="91" t="s">
        <v>407</v>
      </c>
      <c r="G102" s="91" t="s">
        <v>221</v>
      </c>
      <c r="H102" s="91" t="s">
        <v>325</v>
      </c>
      <c r="I102" s="91" t="s">
        <v>41</v>
      </c>
      <c r="J102" s="91" t="s">
        <v>119</v>
      </c>
      <c r="K102" s="91" t="s">
        <v>119</v>
      </c>
      <c r="L102" s="91" t="s">
        <v>326</v>
      </c>
      <c r="M102" s="91" t="s">
        <v>348</v>
      </c>
      <c r="N102" s="91" t="s">
        <v>327</v>
      </c>
      <c r="O102" s="137" t="s">
        <v>395</v>
      </c>
      <c r="P102" s="148">
        <v>12689749004</v>
      </c>
      <c r="Q102" s="148">
        <v>0</v>
      </c>
      <c r="R102" s="148">
        <v>0</v>
      </c>
      <c r="S102" s="148">
        <v>12689749004</v>
      </c>
      <c r="T102" s="148">
        <v>0</v>
      </c>
      <c r="U102" s="148">
        <v>9461952191</v>
      </c>
      <c r="V102" s="148">
        <v>3227796813</v>
      </c>
      <c r="W102" s="148">
        <v>9461952191</v>
      </c>
      <c r="X102" s="148">
        <v>0</v>
      </c>
      <c r="Y102" s="148">
        <v>0</v>
      </c>
      <c r="Z102" s="148">
        <v>0</v>
      </c>
    </row>
    <row r="103" spans="1:26" ht="19.899999999999999" customHeight="1" x14ac:dyDescent="0.25">
      <c r="A103" s="141" t="s">
        <v>322</v>
      </c>
      <c r="B103" s="139" t="s">
        <v>323</v>
      </c>
      <c r="C103" s="142" t="s">
        <v>470</v>
      </c>
      <c r="D103" s="141" t="s">
        <v>15</v>
      </c>
      <c r="E103" s="141" t="s">
        <v>430</v>
      </c>
      <c r="F103" s="141" t="s">
        <v>407</v>
      </c>
      <c r="G103" s="141" t="s">
        <v>221</v>
      </c>
      <c r="H103" s="141" t="s">
        <v>325</v>
      </c>
      <c r="I103" s="141" t="s">
        <v>221</v>
      </c>
      <c r="J103" s="141" t="s">
        <v>119</v>
      </c>
      <c r="K103" s="141" t="s">
        <v>119</v>
      </c>
      <c r="L103" s="141" t="s">
        <v>326</v>
      </c>
      <c r="M103" s="141" t="s">
        <v>348</v>
      </c>
      <c r="N103" s="141" t="s">
        <v>327</v>
      </c>
      <c r="O103" s="139" t="s">
        <v>437</v>
      </c>
      <c r="P103" s="148">
        <v>2749003984</v>
      </c>
      <c r="Q103" s="148">
        <v>0</v>
      </c>
      <c r="R103" s="148">
        <v>0</v>
      </c>
      <c r="S103" s="148">
        <v>2749003984</v>
      </c>
      <c r="T103" s="148">
        <v>0</v>
      </c>
      <c r="U103" s="148">
        <v>2749003984</v>
      </c>
      <c r="V103" s="148">
        <v>0</v>
      </c>
      <c r="W103" s="148">
        <v>2749003984</v>
      </c>
      <c r="X103" s="148">
        <v>0</v>
      </c>
      <c r="Y103" s="148">
        <v>0</v>
      </c>
      <c r="Z103" s="148">
        <v>0</v>
      </c>
    </row>
    <row r="104" spans="1:26" ht="19.899999999999999" customHeight="1" x14ac:dyDescent="0.25">
      <c r="A104" s="141" t="s">
        <v>322</v>
      </c>
      <c r="B104" s="139" t="s">
        <v>323</v>
      </c>
      <c r="C104" s="142" t="s">
        <v>471</v>
      </c>
      <c r="D104" s="141" t="s">
        <v>15</v>
      </c>
      <c r="E104" s="141" t="s">
        <v>430</v>
      </c>
      <c r="F104" s="141" t="s">
        <v>407</v>
      </c>
      <c r="G104" s="141" t="s">
        <v>221</v>
      </c>
      <c r="H104" s="141" t="s">
        <v>325</v>
      </c>
      <c r="I104" s="141" t="s">
        <v>230</v>
      </c>
      <c r="J104" s="141" t="s">
        <v>119</v>
      </c>
      <c r="K104" s="141" t="s">
        <v>119</v>
      </c>
      <c r="L104" s="141" t="s">
        <v>326</v>
      </c>
      <c r="M104" s="141" t="s">
        <v>348</v>
      </c>
      <c r="N104" s="141" t="s">
        <v>327</v>
      </c>
      <c r="O104" s="139" t="s">
        <v>438</v>
      </c>
      <c r="P104" s="148">
        <v>9485059761</v>
      </c>
      <c r="Q104" s="148">
        <v>0</v>
      </c>
      <c r="R104" s="148">
        <v>0</v>
      </c>
      <c r="S104" s="148">
        <v>9485059761</v>
      </c>
      <c r="T104" s="148">
        <v>0</v>
      </c>
      <c r="U104" s="148">
        <v>8489043825</v>
      </c>
      <c r="V104" s="148">
        <v>996015936</v>
      </c>
      <c r="W104" s="148">
        <v>8489043825</v>
      </c>
      <c r="X104" s="148">
        <v>0</v>
      </c>
      <c r="Y104" s="148">
        <v>0</v>
      </c>
      <c r="Z104" s="148">
        <v>0</v>
      </c>
    </row>
    <row r="105" spans="1:26" ht="19.899999999999999" customHeight="1" x14ac:dyDescent="0.25">
      <c r="A105" s="141" t="s">
        <v>322</v>
      </c>
      <c r="B105" s="139" t="s">
        <v>323</v>
      </c>
      <c r="C105" s="142" t="s">
        <v>472</v>
      </c>
      <c r="D105" s="141" t="s">
        <v>15</v>
      </c>
      <c r="E105" s="141" t="s">
        <v>430</v>
      </c>
      <c r="F105" s="141" t="s">
        <v>407</v>
      </c>
      <c r="G105" s="141" t="s">
        <v>221</v>
      </c>
      <c r="H105" s="141" t="s">
        <v>325</v>
      </c>
      <c r="I105" s="141" t="s">
        <v>219</v>
      </c>
      <c r="J105" s="141" t="s">
        <v>119</v>
      </c>
      <c r="K105" s="141" t="s">
        <v>119</v>
      </c>
      <c r="L105" s="141" t="s">
        <v>326</v>
      </c>
      <c r="M105" s="141" t="s">
        <v>348</v>
      </c>
      <c r="N105" s="141" t="s">
        <v>327</v>
      </c>
      <c r="O105" s="139" t="s">
        <v>396</v>
      </c>
      <c r="P105" s="148">
        <v>4880478088</v>
      </c>
      <c r="Q105" s="148">
        <v>0</v>
      </c>
      <c r="R105" s="148">
        <v>0</v>
      </c>
      <c r="S105" s="148">
        <v>4880478088</v>
      </c>
      <c r="T105" s="148">
        <v>0</v>
      </c>
      <c r="U105" s="148">
        <v>4876243000</v>
      </c>
      <c r="V105" s="148">
        <v>4235088</v>
      </c>
      <c r="W105" s="148">
        <v>4876243000</v>
      </c>
      <c r="X105" s="148">
        <v>0</v>
      </c>
      <c r="Y105" s="148">
        <v>0</v>
      </c>
      <c r="Z105" s="148">
        <v>0</v>
      </c>
    </row>
    <row r="106" spans="1:26" ht="19.899999999999999" customHeight="1" x14ac:dyDescent="0.25">
      <c r="A106" s="141" t="s">
        <v>322</v>
      </c>
      <c r="B106" s="139" t="s">
        <v>323</v>
      </c>
      <c r="C106" s="142" t="s">
        <v>493</v>
      </c>
      <c r="D106" s="141" t="s">
        <v>15</v>
      </c>
      <c r="E106" s="141" t="s">
        <v>430</v>
      </c>
      <c r="F106" s="141" t="s">
        <v>407</v>
      </c>
      <c r="G106" s="141" t="s">
        <v>221</v>
      </c>
      <c r="H106" s="141" t="s">
        <v>325</v>
      </c>
      <c r="I106" s="141" t="s">
        <v>228</v>
      </c>
      <c r="J106" s="141" t="s">
        <v>119</v>
      </c>
      <c r="K106" s="141" t="s">
        <v>119</v>
      </c>
      <c r="L106" s="141" t="s">
        <v>326</v>
      </c>
      <c r="M106" s="141" t="s">
        <v>348</v>
      </c>
      <c r="N106" s="141" t="s">
        <v>327</v>
      </c>
      <c r="O106" s="139" t="s">
        <v>371</v>
      </c>
      <c r="P106" s="148">
        <v>195709163</v>
      </c>
      <c r="Q106" s="148">
        <v>0</v>
      </c>
      <c r="R106" s="148">
        <v>0</v>
      </c>
      <c r="S106" s="148">
        <v>195709163</v>
      </c>
      <c r="T106" s="148">
        <v>0</v>
      </c>
      <c r="U106" s="148">
        <v>0</v>
      </c>
      <c r="V106" s="148">
        <v>195709163</v>
      </c>
      <c r="W106" s="148">
        <v>0</v>
      </c>
      <c r="X106" s="148">
        <v>0</v>
      </c>
      <c r="Y106" s="148">
        <v>0</v>
      </c>
      <c r="Z106" s="148">
        <v>0</v>
      </c>
    </row>
    <row r="107" spans="1:26" ht="19.899999999999999" customHeight="1" x14ac:dyDescent="0.25">
      <c r="A107" s="141" t="s">
        <v>322</v>
      </c>
      <c r="B107" s="139" t="s">
        <v>323</v>
      </c>
      <c r="C107" s="142" t="s">
        <v>485</v>
      </c>
      <c r="D107" s="141" t="s">
        <v>15</v>
      </c>
      <c r="E107" s="141" t="s">
        <v>430</v>
      </c>
      <c r="F107" s="141" t="s">
        <v>407</v>
      </c>
      <c r="G107" s="141" t="s">
        <v>230</v>
      </c>
      <c r="H107" s="141" t="s">
        <v>325</v>
      </c>
      <c r="I107" s="141" t="s">
        <v>41</v>
      </c>
      <c r="J107" s="141" t="s">
        <v>119</v>
      </c>
      <c r="K107" s="141" t="s">
        <v>119</v>
      </c>
      <c r="L107" s="141" t="s">
        <v>326</v>
      </c>
      <c r="M107" s="141" t="s">
        <v>19</v>
      </c>
      <c r="N107" s="141" t="s">
        <v>327</v>
      </c>
      <c r="O107" s="139" t="s">
        <v>477</v>
      </c>
      <c r="P107" s="148">
        <v>1526892430</v>
      </c>
      <c r="Q107" s="148">
        <v>0</v>
      </c>
      <c r="R107" s="148">
        <v>0</v>
      </c>
      <c r="S107" s="148">
        <v>1526892430</v>
      </c>
      <c r="T107" s="148">
        <v>0</v>
      </c>
      <c r="U107" s="148">
        <v>1343000000</v>
      </c>
      <c r="V107" s="148">
        <v>183892430</v>
      </c>
      <c r="W107" s="148">
        <v>1284954443</v>
      </c>
      <c r="X107" s="148">
        <v>0</v>
      </c>
      <c r="Y107" s="148">
        <v>0</v>
      </c>
      <c r="Z107" s="148">
        <v>0</v>
      </c>
    </row>
    <row r="108" spans="1:26" ht="19.899999999999999" customHeight="1" x14ac:dyDescent="0.25">
      <c r="A108" s="141" t="s">
        <v>322</v>
      </c>
      <c r="B108" s="139" t="s">
        <v>323</v>
      </c>
      <c r="C108" s="142" t="s">
        <v>486</v>
      </c>
      <c r="D108" s="141" t="s">
        <v>15</v>
      </c>
      <c r="E108" s="141" t="s">
        <v>430</v>
      </c>
      <c r="F108" s="141" t="s">
        <v>407</v>
      </c>
      <c r="G108" s="141" t="s">
        <v>230</v>
      </c>
      <c r="H108" s="141" t="s">
        <v>325</v>
      </c>
      <c r="I108" s="141" t="s">
        <v>221</v>
      </c>
      <c r="J108" s="141" t="s">
        <v>119</v>
      </c>
      <c r="K108" s="141" t="s">
        <v>119</v>
      </c>
      <c r="L108" s="141" t="s">
        <v>326</v>
      </c>
      <c r="M108" s="141" t="s">
        <v>19</v>
      </c>
      <c r="N108" s="141" t="s">
        <v>327</v>
      </c>
      <c r="O108" s="139" t="s">
        <v>478</v>
      </c>
      <c r="P108" s="148">
        <v>6896115538</v>
      </c>
      <c r="Q108" s="148">
        <v>0</v>
      </c>
      <c r="R108" s="148">
        <v>0</v>
      </c>
      <c r="S108" s="148">
        <v>6896115538</v>
      </c>
      <c r="T108" s="148">
        <v>0</v>
      </c>
      <c r="U108" s="148">
        <v>3377850000</v>
      </c>
      <c r="V108" s="148">
        <v>3518265538</v>
      </c>
      <c r="W108" s="148">
        <v>3002038747</v>
      </c>
      <c r="X108" s="148">
        <v>1063749</v>
      </c>
      <c r="Y108" s="148">
        <v>1063749</v>
      </c>
      <c r="Z108" s="148">
        <v>1063749</v>
      </c>
    </row>
    <row r="109" spans="1:26" ht="19.899999999999999" customHeight="1" x14ac:dyDescent="0.25">
      <c r="A109" s="141" t="s">
        <v>322</v>
      </c>
      <c r="B109" s="139" t="s">
        <v>323</v>
      </c>
      <c r="C109" s="142" t="s">
        <v>487</v>
      </c>
      <c r="D109" s="141" t="s">
        <v>15</v>
      </c>
      <c r="E109" s="141" t="s">
        <v>430</v>
      </c>
      <c r="F109" s="141" t="s">
        <v>407</v>
      </c>
      <c r="G109" s="141" t="s">
        <v>230</v>
      </c>
      <c r="H109" s="141" t="s">
        <v>325</v>
      </c>
      <c r="I109" s="141" t="s">
        <v>230</v>
      </c>
      <c r="J109" s="141" t="s">
        <v>119</v>
      </c>
      <c r="K109" s="141" t="s">
        <v>119</v>
      </c>
      <c r="L109" s="141" t="s">
        <v>326</v>
      </c>
      <c r="M109" s="141" t="s">
        <v>19</v>
      </c>
      <c r="N109" s="141" t="s">
        <v>327</v>
      </c>
      <c r="O109" s="139" t="s">
        <v>479</v>
      </c>
      <c r="P109" s="148">
        <v>1618824701</v>
      </c>
      <c r="Q109" s="148">
        <v>0</v>
      </c>
      <c r="R109" s="148">
        <v>0</v>
      </c>
      <c r="S109" s="148">
        <v>1618824701</v>
      </c>
      <c r="T109" s="148">
        <v>0</v>
      </c>
      <c r="U109" s="148">
        <v>947506108</v>
      </c>
      <c r="V109" s="148">
        <v>671318593</v>
      </c>
      <c r="W109" s="148">
        <v>869981685</v>
      </c>
      <c r="X109" s="148">
        <v>0</v>
      </c>
      <c r="Y109" s="148">
        <v>0</v>
      </c>
      <c r="Z109" s="148">
        <v>0</v>
      </c>
    </row>
    <row r="110" spans="1:26" ht="19.899999999999999" customHeight="1" x14ac:dyDescent="0.25">
      <c r="A110" s="141" t="s">
        <v>322</v>
      </c>
      <c r="B110" s="139" t="s">
        <v>323</v>
      </c>
      <c r="C110" s="142" t="s">
        <v>488</v>
      </c>
      <c r="D110" s="141" t="s">
        <v>15</v>
      </c>
      <c r="E110" s="141" t="s">
        <v>430</v>
      </c>
      <c r="F110" s="141" t="s">
        <v>407</v>
      </c>
      <c r="G110" s="141" t="s">
        <v>230</v>
      </c>
      <c r="H110" s="141" t="s">
        <v>325</v>
      </c>
      <c r="I110" s="141" t="s">
        <v>228</v>
      </c>
      <c r="J110" s="141" t="s">
        <v>119</v>
      </c>
      <c r="K110" s="141" t="s">
        <v>119</v>
      </c>
      <c r="L110" s="141" t="s">
        <v>326</v>
      </c>
      <c r="M110" s="141" t="s">
        <v>19</v>
      </c>
      <c r="N110" s="141" t="s">
        <v>327</v>
      </c>
      <c r="O110" s="139" t="s">
        <v>371</v>
      </c>
      <c r="P110" s="148">
        <v>40167331</v>
      </c>
      <c r="Q110" s="148">
        <v>0</v>
      </c>
      <c r="R110" s="148">
        <v>0</v>
      </c>
      <c r="S110" s="148">
        <v>40167331</v>
      </c>
      <c r="T110" s="148">
        <v>0</v>
      </c>
      <c r="U110" s="148">
        <v>0</v>
      </c>
      <c r="V110" s="148">
        <v>40167331</v>
      </c>
      <c r="W110" s="148">
        <v>0</v>
      </c>
      <c r="X110" s="148">
        <v>0</v>
      </c>
      <c r="Y110" s="148">
        <v>0</v>
      </c>
      <c r="Z110" s="148">
        <v>0</v>
      </c>
    </row>
    <row r="111" spans="1:26" ht="19.899999999999999" customHeight="1" x14ac:dyDescent="0.25">
      <c r="A111" s="141" t="s">
        <v>322</v>
      </c>
      <c r="B111" s="139" t="s">
        <v>323</v>
      </c>
      <c r="C111" s="142" t="s">
        <v>494</v>
      </c>
      <c r="D111" s="141" t="s">
        <v>15</v>
      </c>
      <c r="E111" s="141" t="s">
        <v>406</v>
      </c>
      <c r="F111" s="141" t="s">
        <v>407</v>
      </c>
      <c r="G111" s="141" t="s">
        <v>41</v>
      </c>
      <c r="H111" s="141" t="s">
        <v>325</v>
      </c>
      <c r="I111" s="141" t="s">
        <v>41</v>
      </c>
      <c r="J111" s="141"/>
      <c r="K111" s="141"/>
      <c r="L111" s="141" t="s">
        <v>326</v>
      </c>
      <c r="M111" s="141" t="s">
        <v>19</v>
      </c>
      <c r="N111" s="141" t="s">
        <v>327</v>
      </c>
      <c r="O111" s="139" t="s">
        <v>411</v>
      </c>
      <c r="P111" s="148">
        <v>14608180291</v>
      </c>
      <c r="Q111" s="148">
        <v>0</v>
      </c>
      <c r="R111" s="148">
        <v>0</v>
      </c>
      <c r="S111" s="148">
        <v>14608180291</v>
      </c>
      <c r="T111" s="148">
        <v>0</v>
      </c>
      <c r="U111" s="148">
        <v>14608180291</v>
      </c>
      <c r="V111" s="148">
        <v>0</v>
      </c>
      <c r="W111" s="148">
        <v>14608180291</v>
      </c>
      <c r="X111" s="148">
        <v>0</v>
      </c>
      <c r="Y111" s="148">
        <v>0</v>
      </c>
      <c r="Z111" s="148">
        <v>0</v>
      </c>
    </row>
    <row r="112" spans="1:26" ht="19.899999999999999" customHeight="1" x14ac:dyDescent="0.25">
      <c r="A112" s="141" t="s">
        <v>322</v>
      </c>
      <c r="B112" s="139" t="s">
        <v>323</v>
      </c>
      <c r="C112" s="142" t="s">
        <v>494</v>
      </c>
      <c r="D112" s="141" t="s">
        <v>15</v>
      </c>
      <c r="E112" s="141" t="s">
        <v>406</v>
      </c>
      <c r="F112" s="141" t="s">
        <v>407</v>
      </c>
      <c r="G112" s="141" t="s">
        <v>41</v>
      </c>
      <c r="H112" s="141" t="s">
        <v>325</v>
      </c>
      <c r="I112" s="141" t="s">
        <v>41</v>
      </c>
      <c r="J112" s="141"/>
      <c r="K112" s="141"/>
      <c r="L112" s="141" t="s">
        <v>326</v>
      </c>
      <c r="M112" s="141" t="s">
        <v>348</v>
      </c>
      <c r="N112" s="141" t="s">
        <v>327</v>
      </c>
      <c r="O112" s="139" t="s">
        <v>411</v>
      </c>
      <c r="P112" s="148">
        <v>116921179913</v>
      </c>
      <c r="Q112" s="148">
        <v>27700827354</v>
      </c>
      <c r="R112" s="148">
        <v>27700827354</v>
      </c>
      <c r="S112" s="148">
        <v>116921179913</v>
      </c>
      <c r="T112" s="148">
        <v>0</v>
      </c>
      <c r="U112" s="148">
        <v>55205274264</v>
      </c>
      <c r="V112" s="148">
        <v>61715905649</v>
      </c>
      <c r="W112" s="148">
        <v>55179263184</v>
      </c>
      <c r="X112" s="148">
        <v>0</v>
      </c>
      <c r="Y112" s="148">
        <v>0</v>
      </c>
      <c r="Z112" s="148">
        <v>0</v>
      </c>
    </row>
    <row r="113" spans="1:26" ht="19.899999999999999" customHeight="1" x14ac:dyDescent="0.25">
      <c r="A113" s="141" t="s">
        <v>322</v>
      </c>
      <c r="B113" s="139" t="s">
        <v>323</v>
      </c>
      <c r="C113" s="142" t="s">
        <v>495</v>
      </c>
      <c r="D113" s="141" t="s">
        <v>15</v>
      </c>
      <c r="E113" s="141" t="s">
        <v>406</v>
      </c>
      <c r="F113" s="141" t="s">
        <v>407</v>
      </c>
      <c r="G113" s="141" t="s">
        <v>41</v>
      </c>
      <c r="H113" s="141" t="s">
        <v>325</v>
      </c>
      <c r="I113" s="141" t="s">
        <v>221</v>
      </c>
      <c r="J113" s="141"/>
      <c r="K113" s="141"/>
      <c r="L113" s="141" t="s">
        <v>326</v>
      </c>
      <c r="M113" s="141" t="s">
        <v>348</v>
      </c>
      <c r="N113" s="141" t="s">
        <v>327</v>
      </c>
      <c r="O113" s="139" t="s">
        <v>412</v>
      </c>
      <c r="P113" s="148">
        <v>35801317087</v>
      </c>
      <c r="Q113" s="148">
        <v>0</v>
      </c>
      <c r="R113" s="148">
        <v>0</v>
      </c>
      <c r="S113" s="148">
        <v>35801317087</v>
      </c>
      <c r="T113" s="148">
        <v>0</v>
      </c>
      <c r="U113" s="148">
        <v>1086391279</v>
      </c>
      <c r="V113" s="148">
        <v>34714925808</v>
      </c>
      <c r="W113" s="148">
        <v>1068090792</v>
      </c>
      <c r="X113" s="148">
        <v>0</v>
      </c>
      <c r="Y113" s="148">
        <v>0</v>
      </c>
      <c r="Z113" s="148">
        <v>0</v>
      </c>
    </row>
    <row r="114" spans="1:26" ht="19.899999999999999" customHeight="1" x14ac:dyDescent="0.25">
      <c r="A114" s="141" t="s">
        <v>322</v>
      </c>
      <c r="B114" s="139" t="s">
        <v>323</v>
      </c>
      <c r="C114" s="142" t="s">
        <v>496</v>
      </c>
      <c r="D114" s="141" t="s">
        <v>15</v>
      </c>
      <c r="E114" s="141" t="s">
        <v>406</v>
      </c>
      <c r="F114" s="141" t="s">
        <v>407</v>
      </c>
      <c r="G114" s="141" t="s">
        <v>41</v>
      </c>
      <c r="H114" s="141" t="s">
        <v>325</v>
      </c>
      <c r="I114" s="141" t="s">
        <v>230</v>
      </c>
      <c r="J114" s="141"/>
      <c r="K114" s="141"/>
      <c r="L114" s="141" t="s">
        <v>326</v>
      </c>
      <c r="M114" s="141" t="s">
        <v>19</v>
      </c>
      <c r="N114" s="141" t="s">
        <v>327</v>
      </c>
      <c r="O114" s="139" t="s">
        <v>413</v>
      </c>
      <c r="P114" s="148">
        <v>18924302789</v>
      </c>
      <c r="Q114" s="148">
        <v>0</v>
      </c>
      <c r="R114" s="148">
        <v>0</v>
      </c>
      <c r="S114" s="148">
        <v>18924302789</v>
      </c>
      <c r="T114" s="148">
        <v>0</v>
      </c>
      <c r="U114" s="148">
        <v>0</v>
      </c>
      <c r="V114" s="148">
        <v>18924302789</v>
      </c>
      <c r="W114" s="148">
        <v>0</v>
      </c>
      <c r="X114" s="148">
        <v>0</v>
      </c>
      <c r="Y114" s="148">
        <v>0</v>
      </c>
      <c r="Z114" s="148">
        <v>0</v>
      </c>
    </row>
    <row r="115" spans="1:26" ht="19.899999999999999" customHeight="1" x14ac:dyDescent="0.25">
      <c r="A115" s="141" t="s">
        <v>322</v>
      </c>
      <c r="B115" s="139" t="s">
        <v>323</v>
      </c>
      <c r="C115" s="142" t="s">
        <v>497</v>
      </c>
      <c r="D115" s="141" t="s">
        <v>15</v>
      </c>
      <c r="E115" s="141" t="s">
        <v>406</v>
      </c>
      <c r="F115" s="141" t="s">
        <v>407</v>
      </c>
      <c r="G115" s="141" t="s">
        <v>41</v>
      </c>
      <c r="H115" s="141" t="s">
        <v>325</v>
      </c>
      <c r="I115" s="141" t="s">
        <v>228</v>
      </c>
      <c r="J115" s="141"/>
      <c r="K115" s="141"/>
      <c r="L115" s="141" t="s">
        <v>326</v>
      </c>
      <c r="M115" s="141" t="s">
        <v>19</v>
      </c>
      <c r="N115" s="141" t="s">
        <v>327</v>
      </c>
      <c r="O115" s="139" t="s">
        <v>393</v>
      </c>
      <c r="P115" s="148">
        <v>745019920</v>
      </c>
      <c r="Q115" s="148">
        <v>0</v>
      </c>
      <c r="R115" s="148">
        <v>0</v>
      </c>
      <c r="S115" s="148">
        <v>745019920</v>
      </c>
      <c r="T115" s="148">
        <v>0</v>
      </c>
      <c r="U115" s="148">
        <v>0</v>
      </c>
      <c r="V115" s="148">
        <v>745019920</v>
      </c>
      <c r="W115" s="148">
        <v>0</v>
      </c>
      <c r="X115" s="148">
        <v>0</v>
      </c>
      <c r="Y115" s="148">
        <v>0</v>
      </c>
      <c r="Z115" s="148">
        <v>0</v>
      </c>
    </row>
    <row r="116" spans="1:26" ht="19.899999999999999" customHeight="1" x14ac:dyDescent="0.25">
      <c r="A116" s="141" t="s">
        <v>322</v>
      </c>
      <c r="B116" s="139" t="s">
        <v>323</v>
      </c>
      <c r="C116" s="142" t="s">
        <v>489</v>
      </c>
      <c r="D116" s="141" t="s">
        <v>15</v>
      </c>
      <c r="E116" s="141" t="s">
        <v>436</v>
      </c>
      <c r="F116" s="141" t="s">
        <v>407</v>
      </c>
      <c r="G116" s="141" t="s">
        <v>41</v>
      </c>
      <c r="H116" s="141" t="s">
        <v>325</v>
      </c>
      <c r="I116" s="141" t="s">
        <v>41</v>
      </c>
      <c r="J116" s="141" t="s">
        <v>119</v>
      </c>
      <c r="K116" s="141" t="s">
        <v>119</v>
      </c>
      <c r="L116" s="141" t="s">
        <v>326</v>
      </c>
      <c r="M116" s="141" t="s">
        <v>19</v>
      </c>
      <c r="N116" s="141" t="s">
        <v>327</v>
      </c>
      <c r="O116" s="139" t="s">
        <v>359</v>
      </c>
      <c r="P116" s="148">
        <v>4149402390</v>
      </c>
      <c r="Q116" s="148">
        <v>0</v>
      </c>
      <c r="R116" s="148">
        <v>0</v>
      </c>
      <c r="S116" s="148">
        <v>4149402390</v>
      </c>
      <c r="T116" s="148">
        <v>0</v>
      </c>
      <c r="U116" s="148">
        <v>1980000000</v>
      </c>
      <c r="V116" s="148">
        <v>2169402390</v>
      </c>
      <c r="W116" s="148">
        <v>1844356995.53</v>
      </c>
      <c r="X116" s="148">
        <v>0</v>
      </c>
      <c r="Y116" s="148">
        <v>0</v>
      </c>
      <c r="Z116" s="148">
        <v>0</v>
      </c>
    </row>
    <row r="117" spans="1:26" ht="19.899999999999999" customHeight="1" x14ac:dyDescent="0.25">
      <c r="A117" s="141" t="s">
        <v>322</v>
      </c>
      <c r="B117" s="139" t="s">
        <v>323</v>
      </c>
      <c r="C117" s="142" t="s">
        <v>490</v>
      </c>
      <c r="D117" s="141" t="s">
        <v>15</v>
      </c>
      <c r="E117" s="141" t="s">
        <v>436</v>
      </c>
      <c r="F117" s="141" t="s">
        <v>407</v>
      </c>
      <c r="G117" s="141" t="s">
        <v>41</v>
      </c>
      <c r="H117" s="141" t="s">
        <v>325</v>
      </c>
      <c r="I117" s="141" t="s">
        <v>221</v>
      </c>
      <c r="J117" s="141" t="s">
        <v>119</v>
      </c>
      <c r="K117" s="141" t="s">
        <v>119</v>
      </c>
      <c r="L117" s="141" t="s">
        <v>326</v>
      </c>
      <c r="M117" s="141" t="s">
        <v>19</v>
      </c>
      <c r="N117" s="141" t="s">
        <v>327</v>
      </c>
      <c r="O117" s="139" t="s">
        <v>480</v>
      </c>
      <c r="P117" s="148">
        <v>3108083665</v>
      </c>
      <c r="Q117" s="148">
        <v>0</v>
      </c>
      <c r="R117" s="148">
        <v>0</v>
      </c>
      <c r="S117" s="148">
        <v>3108083665</v>
      </c>
      <c r="T117" s="148">
        <v>0</v>
      </c>
      <c r="U117" s="148">
        <v>0</v>
      </c>
      <c r="V117" s="148">
        <v>3108083665</v>
      </c>
      <c r="W117" s="148">
        <v>0</v>
      </c>
      <c r="X117" s="148">
        <v>0</v>
      </c>
      <c r="Y117" s="148">
        <v>0</v>
      </c>
      <c r="Z117" s="148">
        <v>0</v>
      </c>
    </row>
    <row r="118" spans="1:26" ht="19.899999999999999" customHeight="1" x14ac:dyDescent="0.25">
      <c r="A118" s="141" t="s">
        <v>322</v>
      </c>
      <c r="B118" s="139" t="s">
        <v>323</v>
      </c>
      <c r="C118" s="142" t="s">
        <v>491</v>
      </c>
      <c r="D118" s="141" t="s">
        <v>15</v>
      </c>
      <c r="E118" s="141" t="s">
        <v>436</v>
      </c>
      <c r="F118" s="141" t="s">
        <v>407</v>
      </c>
      <c r="G118" s="141" t="s">
        <v>41</v>
      </c>
      <c r="H118" s="141" t="s">
        <v>325</v>
      </c>
      <c r="I118" s="141" t="s">
        <v>230</v>
      </c>
      <c r="J118" s="141" t="s">
        <v>119</v>
      </c>
      <c r="K118" s="141" t="s">
        <v>119</v>
      </c>
      <c r="L118" s="141" t="s">
        <v>326</v>
      </c>
      <c r="M118" s="141" t="s">
        <v>19</v>
      </c>
      <c r="N118" s="141" t="s">
        <v>327</v>
      </c>
      <c r="O118" s="139" t="s">
        <v>362</v>
      </c>
      <c r="P118" s="148">
        <v>6852075697</v>
      </c>
      <c r="Q118" s="148">
        <v>0</v>
      </c>
      <c r="R118" s="148">
        <v>0</v>
      </c>
      <c r="S118" s="148">
        <v>6852075697</v>
      </c>
      <c r="T118" s="148">
        <v>0</v>
      </c>
      <c r="U118" s="148">
        <v>0</v>
      </c>
      <c r="V118" s="148">
        <v>6852075697</v>
      </c>
      <c r="W118" s="148">
        <v>0</v>
      </c>
      <c r="X118" s="148">
        <v>0</v>
      </c>
      <c r="Y118" s="148">
        <v>0</v>
      </c>
      <c r="Z118" s="148">
        <v>0</v>
      </c>
    </row>
    <row r="119" spans="1:26" ht="19.899999999999999" customHeight="1" x14ac:dyDescent="0.25">
      <c r="A119" s="141" t="s">
        <v>322</v>
      </c>
      <c r="B119" s="139" t="s">
        <v>323</v>
      </c>
      <c r="C119" s="142" t="s">
        <v>492</v>
      </c>
      <c r="D119" s="141" t="s">
        <v>15</v>
      </c>
      <c r="E119" s="141" t="s">
        <v>436</v>
      </c>
      <c r="F119" s="141" t="s">
        <v>407</v>
      </c>
      <c r="G119" s="141" t="s">
        <v>41</v>
      </c>
      <c r="H119" s="141" t="s">
        <v>325</v>
      </c>
      <c r="I119" s="141" t="s">
        <v>228</v>
      </c>
      <c r="J119" s="141" t="s">
        <v>119</v>
      </c>
      <c r="K119" s="141" t="s">
        <v>119</v>
      </c>
      <c r="L119" s="141" t="s">
        <v>326</v>
      </c>
      <c r="M119" s="141" t="s">
        <v>19</v>
      </c>
      <c r="N119" s="141" t="s">
        <v>327</v>
      </c>
      <c r="O119" s="139" t="s">
        <v>371</v>
      </c>
      <c r="P119" s="148">
        <v>56438248</v>
      </c>
      <c r="Q119" s="148">
        <v>0</v>
      </c>
      <c r="R119" s="148">
        <v>0</v>
      </c>
      <c r="S119" s="148">
        <v>56438248</v>
      </c>
      <c r="T119" s="148">
        <v>0</v>
      </c>
      <c r="U119" s="148">
        <v>0</v>
      </c>
      <c r="V119" s="148">
        <v>56438248</v>
      </c>
      <c r="W119" s="148">
        <v>0</v>
      </c>
      <c r="X119" s="148">
        <v>0</v>
      </c>
      <c r="Y119" s="148">
        <v>0</v>
      </c>
      <c r="Z119" s="148">
        <v>0</v>
      </c>
    </row>
  </sheetData>
  <autoFilter ref="A4:Z4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"/>
  <sheetViews>
    <sheetView showGridLines="0" topLeftCell="B19" workbookViewId="0">
      <selection activeCell="O33" sqref="O33"/>
    </sheetView>
  </sheetViews>
  <sheetFormatPr baseColWidth="10" defaultColWidth="11.42578125" defaultRowHeight="15" x14ac:dyDescent="0.25"/>
  <cols>
    <col min="1" max="1" width="13.42578125" style="89" customWidth="1"/>
    <col min="2" max="2" width="27" style="89" customWidth="1"/>
    <col min="3" max="3" width="21.5703125" style="89" customWidth="1"/>
    <col min="4" max="11" width="5.42578125" style="89" customWidth="1"/>
    <col min="12" max="12" width="9.5703125" style="89" customWidth="1"/>
    <col min="13" max="13" width="8" style="89" customWidth="1"/>
    <col min="14" max="14" width="9.5703125" style="89" customWidth="1"/>
    <col min="15" max="15" width="27.5703125" style="89" customWidth="1"/>
    <col min="16" max="19" width="18.85546875" style="89" customWidth="1"/>
    <col min="20" max="20" width="21.5703125" style="89" customWidth="1"/>
    <col min="21" max="21" width="14.28515625" style="89" bestFit="1" customWidth="1"/>
    <col min="22" max="16384" width="11.42578125" style="89"/>
  </cols>
  <sheetData>
    <row r="1" spans="1:21" x14ac:dyDescent="0.25">
      <c r="A1" s="87" t="s">
        <v>293</v>
      </c>
      <c r="B1" s="87">
        <v>2017</v>
      </c>
      <c r="C1" s="88" t="s">
        <v>119</v>
      </c>
      <c r="D1" s="88" t="s">
        <v>119</v>
      </c>
      <c r="E1" s="88" t="s">
        <v>119</v>
      </c>
      <c r="F1" s="88" t="s">
        <v>119</v>
      </c>
      <c r="G1" s="88" t="s">
        <v>119</v>
      </c>
      <c r="H1" s="88" t="s">
        <v>119</v>
      </c>
      <c r="I1" s="88" t="s">
        <v>119</v>
      </c>
      <c r="J1" s="88" t="s">
        <v>119</v>
      </c>
      <c r="K1" s="88" t="s">
        <v>119</v>
      </c>
      <c r="L1" s="88" t="s">
        <v>119</v>
      </c>
      <c r="M1" s="88" t="s">
        <v>119</v>
      </c>
      <c r="N1" s="88" t="s">
        <v>119</v>
      </c>
      <c r="O1" s="88" t="s">
        <v>119</v>
      </c>
      <c r="P1" s="88" t="s">
        <v>119</v>
      </c>
      <c r="Q1" s="88" t="s">
        <v>119</v>
      </c>
      <c r="R1" s="88" t="s">
        <v>119</v>
      </c>
      <c r="S1" s="88" t="s">
        <v>119</v>
      </c>
      <c r="T1" s="89" t="s">
        <v>119</v>
      </c>
      <c r="U1" s="89" t="s">
        <v>119</v>
      </c>
    </row>
    <row r="2" spans="1:21" x14ac:dyDescent="0.25">
      <c r="A2" s="87" t="s">
        <v>294</v>
      </c>
      <c r="B2" s="87" t="s">
        <v>374</v>
      </c>
      <c r="C2" s="88" t="s">
        <v>119</v>
      </c>
      <c r="D2" s="88" t="s">
        <v>119</v>
      </c>
      <c r="E2" s="88" t="s">
        <v>119</v>
      </c>
      <c r="F2" s="88" t="s">
        <v>119</v>
      </c>
      <c r="G2" s="88" t="s">
        <v>119</v>
      </c>
      <c r="H2" s="88" t="s">
        <v>119</v>
      </c>
      <c r="I2" s="88" t="s">
        <v>119</v>
      </c>
      <c r="J2" s="88" t="s">
        <v>119</v>
      </c>
      <c r="K2" s="88" t="s">
        <v>119</v>
      </c>
      <c r="L2" s="88" t="s">
        <v>119</v>
      </c>
      <c r="M2" s="88" t="s">
        <v>119</v>
      </c>
      <c r="N2" s="88" t="s">
        <v>119</v>
      </c>
      <c r="O2" s="88" t="s">
        <v>119</v>
      </c>
      <c r="P2" s="88" t="s">
        <v>119</v>
      </c>
      <c r="Q2" s="88" t="s">
        <v>119</v>
      </c>
      <c r="R2" s="88" t="s">
        <v>119</v>
      </c>
      <c r="S2" s="88" t="s">
        <v>119</v>
      </c>
      <c r="T2" s="89" t="s">
        <v>119</v>
      </c>
      <c r="U2" s="89" t="s">
        <v>119</v>
      </c>
    </row>
    <row r="3" spans="1:21" x14ac:dyDescent="0.25">
      <c r="A3" s="87" t="s">
        <v>296</v>
      </c>
      <c r="B3" s="87" t="s">
        <v>427</v>
      </c>
      <c r="C3" s="88" t="s">
        <v>119</v>
      </c>
      <c r="D3" s="88" t="s">
        <v>119</v>
      </c>
      <c r="E3" s="88" t="s">
        <v>119</v>
      </c>
      <c r="F3" s="88" t="s">
        <v>119</v>
      </c>
      <c r="G3" s="88" t="s">
        <v>119</v>
      </c>
      <c r="H3" s="88" t="s">
        <v>119</v>
      </c>
      <c r="I3" s="88" t="s">
        <v>119</v>
      </c>
      <c r="J3" s="88" t="s">
        <v>119</v>
      </c>
      <c r="K3" s="88" t="s">
        <v>119</v>
      </c>
      <c r="L3" s="88" t="s">
        <v>119</v>
      </c>
      <c r="M3" s="88" t="s">
        <v>119</v>
      </c>
      <c r="N3" s="88" t="s">
        <v>119</v>
      </c>
      <c r="O3" s="88" t="s">
        <v>119</v>
      </c>
      <c r="P3" s="88" t="s">
        <v>119</v>
      </c>
      <c r="Q3" s="88" t="s">
        <v>119</v>
      </c>
      <c r="R3" s="88" t="s">
        <v>119</v>
      </c>
      <c r="S3" s="88" t="s">
        <v>119</v>
      </c>
      <c r="T3" s="89" t="s">
        <v>119</v>
      </c>
      <c r="U3" s="89" t="s">
        <v>119</v>
      </c>
    </row>
    <row r="4" spans="1:21" ht="24" x14ac:dyDescent="0.25">
      <c r="A4" s="108" t="s">
        <v>297</v>
      </c>
      <c r="B4" s="108" t="s">
        <v>298</v>
      </c>
      <c r="C4" s="108" t="s">
        <v>299</v>
      </c>
      <c r="D4" s="108" t="s">
        <v>300</v>
      </c>
      <c r="E4" s="108" t="s">
        <v>3</v>
      </c>
      <c r="F4" s="108" t="s">
        <v>301</v>
      </c>
      <c r="G4" s="108" t="s">
        <v>302</v>
      </c>
      <c r="H4" s="108" t="s">
        <v>303</v>
      </c>
      <c r="I4" s="108" t="s">
        <v>304</v>
      </c>
      <c r="J4" s="108" t="s">
        <v>305</v>
      </c>
      <c r="K4" s="108" t="s">
        <v>306</v>
      </c>
      <c r="L4" s="108" t="s">
        <v>307</v>
      </c>
      <c r="M4" s="108" t="s">
        <v>308</v>
      </c>
      <c r="N4" s="108" t="s">
        <v>309</v>
      </c>
      <c r="O4" s="108" t="s">
        <v>310</v>
      </c>
      <c r="P4" s="108" t="s">
        <v>403</v>
      </c>
      <c r="Q4" s="108" t="s">
        <v>404</v>
      </c>
      <c r="R4" s="108" t="s">
        <v>318</v>
      </c>
      <c r="S4" s="108" t="s">
        <v>319</v>
      </c>
      <c r="T4" s="108" t="s">
        <v>320</v>
      </c>
      <c r="U4" s="108" t="s">
        <v>321</v>
      </c>
    </row>
    <row r="5" spans="1:21" ht="22.5" x14ac:dyDescent="0.25">
      <c r="A5" s="109" t="s">
        <v>322</v>
      </c>
      <c r="B5" s="110" t="s">
        <v>323</v>
      </c>
      <c r="C5" s="111" t="s">
        <v>324</v>
      </c>
      <c r="D5" s="109" t="s">
        <v>141</v>
      </c>
      <c r="E5" s="109" t="s">
        <v>41</v>
      </c>
      <c r="F5" s="109" t="s">
        <v>325</v>
      </c>
      <c r="G5" s="109" t="s">
        <v>41</v>
      </c>
      <c r="H5" s="109" t="s">
        <v>41</v>
      </c>
      <c r="I5" s="109"/>
      <c r="J5" s="109"/>
      <c r="K5" s="109"/>
      <c r="L5" s="109" t="s">
        <v>326</v>
      </c>
      <c r="M5" s="109" t="s">
        <v>19</v>
      </c>
      <c r="N5" s="109" t="s">
        <v>327</v>
      </c>
      <c r="O5" s="110" t="s">
        <v>265</v>
      </c>
      <c r="P5" s="112"/>
      <c r="Q5" s="112"/>
      <c r="R5" s="143">
        <v>0</v>
      </c>
      <c r="S5" s="143">
        <v>0</v>
      </c>
      <c r="T5" s="143">
        <v>0</v>
      </c>
      <c r="U5" s="143">
        <v>0</v>
      </c>
    </row>
    <row r="6" spans="1:21" ht="22.5" x14ac:dyDescent="0.25">
      <c r="A6" s="109" t="s">
        <v>322</v>
      </c>
      <c r="B6" s="110" t="s">
        <v>323</v>
      </c>
      <c r="C6" s="111" t="s">
        <v>329</v>
      </c>
      <c r="D6" s="109" t="s">
        <v>141</v>
      </c>
      <c r="E6" s="109" t="s">
        <v>41</v>
      </c>
      <c r="F6" s="109" t="s">
        <v>325</v>
      </c>
      <c r="G6" s="109" t="s">
        <v>41</v>
      </c>
      <c r="H6" s="109" t="s">
        <v>219</v>
      </c>
      <c r="I6" s="109"/>
      <c r="J6" s="109"/>
      <c r="K6" s="109"/>
      <c r="L6" s="109" t="s">
        <v>326</v>
      </c>
      <c r="M6" s="109" t="s">
        <v>19</v>
      </c>
      <c r="N6" s="109" t="s">
        <v>327</v>
      </c>
      <c r="O6" s="110" t="s">
        <v>220</v>
      </c>
      <c r="P6" s="112"/>
      <c r="Q6" s="112"/>
      <c r="R6" s="143">
        <v>0</v>
      </c>
      <c r="S6" s="143">
        <v>0</v>
      </c>
      <c r="T6" s="143">
        <v>0</v>
      </c>
      <c r="U6" s="143">
        <v>0</v>
      </c>
    </row>
    <row r="7" spans="1:21" ht="22.5" x14ac:dyDescent="0.25">
      <c r="A7" s="109" t="s">
        <v>322</v>
      </c>
      <c r="B7" s="110" t="s">
        <v>323</v>
      </c>
      <c r="C7" s="111" t="s">
        <v>330</v>
      </c>
      <c r="D7" s="109" t="s">
        <v>141</v>
      </c>
      <c r="E7" s="109" t="s">
        <v>41</v>
      </c>
      <c r="F7" s="109" t="s">
        <v>325</v>
      </c>
      <c r="G7" s="109" t="s">
        <v>41</v>
      </c>
      <c r="H7" s="109" t="s">
        <v>223</v>
      </c>
      <c r="I7" s="109"/>
      <c r="J7" s="109"/>
      <c r="K7" s="109"/>
      <c r="L7" s="109" t="s">
        <v>326</v>
      </c>
      <c r="M7" s="109" t="s">
        <v>19</v>
      </c>
      <c r="N7" s="109" t="s">
        <v>327</v>
      </c>
      <c r="O7" s="110" t="s">
        <v>224</v>
      </c>
      <c r="P7" s="112"/>
      <c r="Q7" s="112"/>
      <c r="R7" s="143">
        <v>0</v>
      </c>
      <c r="S7" s="143">
        <v>0</v>
      </c>
      <c r="T7" s="143">
        <v>0</v>
      </c>
      <c r="U7" s="143">
        <v>0</v>
      </c>
    </row>
    <row r="8" spans="1:21" ht="33.75" x14ac:dyDescent="0.25">
      <c r="A8" s="109" t="s">
        <v>322</v>
      </c>
      <c r="B8" s="110" t="s">
        <v>323</v>
      </c>
      <c r="C8" s="111" t="s">
        <v>332</v>
      </c>
      <c r="D8" s="109" t="s">
        <v>141</v>
      </c>
      <c r="E8" s="109" t="s">
        <v>41</v>
      </c>
      <c r="F8" s="109" t="s">
        <v>325</v>
      </c>
      <c r="G8" s="109" t="s">
        <v>41</v>
      </c>
      <c r="H8" s="109" t="s">
        <v>228</v>
      </c>
      <c r="I8" s="109"/>
      <c r="J8" s="109"/>
      <c r="K8" s="109"/>
      <c r="L8" s="109" t="s">
        <v>326</v>
      </c>
      <c r="M8" s="109" t="s">
        <v>19</v>
      </c>
      <c r="N8" s="109" t="s">
        <v>327</v>
      </c>
      <c r="O8" s="110" t="s">
        <v>229</v>
      </c>
      <c r="P8" s="112"/>
      <c r="Q8" s="112"/>
      <c r="R8" s="143">
        <v>0</v>
      </c>
      <c r="S8" s="143">
        <v>0</v>
      </c>
      <c r="T8" s="143">
        <v>0</v>
      </c>
      <c r="U8" s="143">
        <v>0</v>
      </c>
    </row>
    <row r="9" spans="1:21" ht="22.5" x14ac:dyDescent="0.25">
      <c r="A9" s="109" t="s">
        <v>322</v>
      </c>
      <c r="B9" s="110" t="s">
        <v>323</v>
      </c>
      <c r="C9" s="111" t="s">
        <v>333</v>
      </c>
      <c r="D9" s="109" t="s">
        <v>141</v>
      </c>
      <c r="E9" s="109" t="s">
        <v>41</v>
      </c>
      <c r="F9" s="109" t="s">
        <v>325</v>
      </c>
      <c r="G9" s="109" t="s">
        <v>221</v>
      </c>
      <c r="H9" s="109"/>
      <c r="I9" s="109"/>
      <c r="J9" s="109"/>
      <c r="K9" s="109"/>
      <c r="L9" s="109" t="s">
        <v>326</v>
      </c>
      <c r="M9" s="109" t="s">
        <v>19</v>
      </c>
      <c r="N9" s="109" t="s">
        <v>327</v>
      </c>
      <c r="O9" s="110" t="s">
        <v>18</v>
      </c>
      <c r="P9" s="112"/>
      <c r="Q9" s="112"/>
      <c r="R9" s="143">
        <v>0</v>
      </c>
      <c r="S9" s="143">
        <v>0</v>
      </c>
      <c r="T9" s="143">
        <v>0</v>
      </c>
      <c r="U9" s="143">
        <v>0</v>
      </c>
    </row>
    <row r="10" spans="1:21" ht="33.75" x14ac:dyDescent="0.25">
      <c r="A10" s="109" t="s">
        <v>322</v>
      </c>
      <c r="B10" s="110" t="s">
        <v>323</v>
      </c>
      <c r="C10" s="111" t="s">
        <v>337</v>
      </c>
      <c r="D10" s="109" t="s">
        <v>141</v>
      </c>
      <c r="E10" s="109" t="s">
        <v>41</v>
      </c>
      <c r="F10" s="109" t="s">
        <v>325</v>
      </c>
      <c r="G10" s="109" t="s">
        <v>223</v>
      </c>
      <c r="H10" s="109"/>
      <c r="I10" s="109"/>
      <c r="J10" s="109"/>
      <c r="K10" s="109"/>
      <c r="L10" s="109" t="s">
        <v>326</v>
      </c>
      <c r="M10" s="109" t="s">
        <v>19</v>
      </c>
      <c r="N10" s="109" t="s">
        <v>327</v>
      </c>
      <c r="O10" s="110" t="s">
        <v>235</v>
      </c>
      <c r="P10" s="112"/>
      <c r="Q10" s="112"/>
      <c r="R10" s="143">
        <v>0</v>
      </c>
      <c r="S10" s="143">
        <v>0</v>
      </c>
      <c r="T10" s="143">
        <v>0</v>
      </c>
      <c r="U10" s="143">
        <v>0</v>
      </c>
    </row>
    <row r="11" spans="1:21" ht="22.5" x14ac:dyDescent="0.25">
      <c r="A11" s="109" t="s">
        <v>322</v>
      </c>
      <c r="B11" s="110" t="s">
        <v>323</v>
      </c>
      <c r="C11" s="111" t="s">
        <v>338</v>
      </c>
      <c r="D11" s="109" t="s">
        <v>141</v>
      </c>
      <c r="E11" s="109" t="s">
        <v>221</v>
      </c>
      <c r="F11" s="109" t="s">
        <v>325</v>
      </c>
      <c r="G11" s="109" t="s">
        <v>230</v>
      </c>
      <c r="H11" s="109"/>
      <c r="I11" s="109"/>
      <c r="J11" s="109"/>
      <c r="K11" s="109"/>
      <c r="L11" s="109" t="s">
        <v>326</v>
      </c>
      <c r="M11" s="109" t="s">
        <v>19</v>
      </c>
      <c r="N11" s="109" t="s">
        <v>327</v>
      </c>
      <c r="O11" s="110" t="s">
        <v>241</v>
      </c>
      <c r="P11" s="112"/>
      <c r="Q11" s="112"/>
      <c r="R11" s="143">
        <v>0</v>
      </c>
      <c r="S11" s="143">
        <v>0</v>
      </c>
      <c r="T11" s="143">
        <v>0</v>
      </c>
      <c r="U11" s="143">
        <v>0</v>
      </c>
    </row>
    <row r="12" spans="1:21" ht="22.5" x14ac:dyDescent="0.25">
      <c r="A12" s="109" t="s">
        <v>322</v>
      </c>
      <c r="B12" s="110" t="s">
        <v>323</v>
      </c>
      <c r="C12" s="111" t="s">
        <v>341</v>
      </c>
      <c r="D12" s="109" t="s">
        <v>141</v>
      </c>
      <c r="E12" s="109" t="s">
        <v>221</v>
      </c>
      <c r="F12" s="109" t="s">
        <v>325</v>
      </c>
      <c r="G12" s="109" t="s">
        <v>219</v>
      </c>
      <c r="H12" s="109"/>
      <c r="I12" s="109"/>
      <c r="J12" s="109"/>
      <c r="K12" s="109"/>
      <c r="L12" s="109" t="s">
        <v>326</v>
      </c>
      <c r="M12" s="109" t="s">
        <v>19</v>
      </c>
      <c r="N12" s="109" t="s">
        <v>327</v>
      </c>
      <c r="O12" s="110" t="s">
        <v>22</v>
      </c>
      <c r="P12" s="112"/>
      <c r="Q12" s="112"/>
      <c r="R12" s="143">
        <v>-6977862</v>
      </c>
      <c r="S12" s="143">
        <v>58000</v>
      </c>
      <c r="T12" s="143">
        <v>58000</v>
      </c>
      <c r="U12" s="143">
        <v>58000</v>
      </c>
    </row>
    <row r="13" spans="1:21" ht="22.5" x14ac:dyDescent="0.25">
      <c r="A13" s="109" t="s">
        <v>322</v>
      </c>
      <c r="B13" s="110" t="s">
        <v>323</v>
      </c>
      <c r="C13" s="111" t="s">
        <v>207</v>
      </c>
      <c r="D13" s="109" t="s">
        <v>141</v>
      </c>
      <c r="E13" s="109" t="s">
        <v>230</v>
      </c>
      <c r="F13" s="109" t="s">
        <v>221</v>
      </c>
      <c r="G13" s="109" t="s">
        <v>41</v>
      </c>
      <c r="H13" s="109" t="s">
        <v>41</v>
      </c>
      <c r="I13" s="109"/>
      <c r="J13" s="109"/>
      <c r="K13" s="109"/>
      <c r="L13" s="109" t="s">
        <v>326</v>
      </c>
      <c r="M13" s="109" t="s">
        <v>19</v>
      </c>
      <c r="N13" s="109" t="s">
        <v>327</v>
      </c>
      <c r="O13" s="110" t="s">
        <v>120</v>
      </c>
      <c r="P13" s="112"/>
      <c r="Q13" s="112"/>
      <c r="R13" s="143">
        <v>0</v>
      </c>
      <c r="S13" s="143">
        <v>0</v>
      </c>
      <c r="T13" s="143">
        <v>0</v>
      </c>
      <c r="U13" s="143">
        <v>0</v>
      </c>
    </row>
    <row r="14" spans="1:21" ht="22.5" x14ac:dyDescent="0.25">
      <c r="A14" s="109" t="s">
        <v>322</v>
      </c>
      <c r="B14" s="110" t="s">
        <v>323</v>
      </c>
      <c r="C14" s="111" t="s">
        <v>208</v>
      </c>
      <c r="D14" s="109" t="s">
        <v>141</v>
      </c>
      <c r="E14" s="109" t="s">
        <v>230</v>
      </c>
      <c r="F14" s="109" t="s">
        <v>236</v>
      </c>
      <c r="G14" s="109" t="s">
        <v>41</v>
      </c>
      <c r="H14" s="109" t="s">
        <v>41</v>
      </c>
      <c r="I14" s="109"/>
      <c r="J14" s="109"/>
      <c r="K14" s="109"/>
      <c r="L14" s="109" t="s">
        <v>326</v>
      </c>
      <c r="M14" s="109" t="s">
        <v>19</v>
      </c>
      <c r="N14" s="109" t="s">
        <v>327</v>
      </c>
      <c r="O14" s="110" t="s">
        <v>123</v>
      </c>
      <c r="P14" s="112"/>
      <c r="Q14" s="112"/>
      <c r="R14" s="143">
        <v>0</v>
      </c>
      <c r="S14" s="143">
        <v>0</v>
      </c>
      <c r="T14" s="143">
        <v>0</v>
      </c>
      <c r="U14" s="143">
        <v>0</v>
      </c>
    </row>
    <row r="15" spans="1:21" ht="22.5" x14ac:dyDescent="0.25">
      <c r="A15" s="109" t="s">
        <v>322</v>
      </c>
      <c r="B15" s="110" t="s">
        <v>323</v>
      </c>
      <c r="C15" s="111" t="s">
        <v>352</v>
      </c>
      <c r="D15" s="109" t="s">
        <v>141</v>
      </c>
      <c r="E15" s="109" t="s">
        <v>223</v>
      </c>
      <c r="F15" s="109" t="s">
        <v>41</v>
      </c>
      <c r="G15" s="109" t="s">
        <v>221</v>
      </c>
      <c r="H15" s="109" t="s">
        <v>41</v>
      </c>
      <c r="I15" s="109"/>
      <c r="J15" s="109"/>
      <c r="K15" s="109"/>
      <c r="L15" s="109" t="s">
        <v>326</v>
      </c>
      <c r="M15" s="109" t="s">
        <v>19</v>
      </c>
      <c r="N15" s="109" t="s">
        <v>327</v>
      </c>
      <c r="O15" s="110" t="s">
        <v>25</v>
      </c>
      <c r="P15" s="112"/>
      <c r="Q15" s="112"/>
      <c r="R15" s="143">
        <v>-152893908</v>
      </c>
      <c r="S15" s="143">
        <v>0.44</v>
      </c>
      <c r="T15" s="143">
        <v>0.44</v>
      </c>
      <c r="U15" s="143">
        <v>0.44</v>
      </c>
    </row>
    <row r="16" spans="1:21" ht="33.75" x14ac:dyDescent="0.25">
      <c r="A16" s="109" t="s">
        <v>322</v>
      </c>
      <c r="B16" s="110" t="s">
        <v>323</v>
      </c>
      <c r="C16" s="111" t="s">
        <v>289</v>
      </c>
      <c r="D16" s="109" t="s">
        <v>15</v>
      </c>
      <c r="E16" s="109" t="s">
        <v>357</v>
      </c>
      <c r="F16" s="109" t="s">
        <v>356</v>
      </c>
      <c r="G16" s="109" t="s">
        <v>221</v>
      </c>
      <c r="H16" s="109" t="s">
        <v>119</v>
      </c>
      <c r="I16" s="109" t="s">
        <v>119</v>
      </c>
      <c r="J16" s="109" t="s">
        <v>119</v>
      </c>
      <c r="K16" s="109" t="s">
        <v>119</v>
      </c>
      <c r="L16" s="109" t="s">
        <v>326</v>
      </c>
      <c r="M16" s="109" t="s">
        <v>19</v>
      </c>
      <c r="N16" s="109" t="s">
        <v>327</v>
      </c>
      <c r="O16" s="110" t="s">
        <v>290</v>
      </c>
      <c r="P16" s="112"/>
      <c r="Q16" s="112"/>
      <c r="R16" s="143">
        <v>-57176032</v>
      </c>
      <c r="S16" s="143">
        <v>0</v>
      </c>
      <c r="T16" s="143">
        <v>0</v>
      </c>
      <c r="U16" s="143">
        <v>0</v>
      </c>
    </row>
    <row r="17" spans="1:21" ht="56.25" x14ac:dyDescent="0.25">
      <c r="A17" s="109" t="s">
        <v>322</v>
      </c>
      <c r="B17" s="110" t="s">
        <v>323</v>
      </c>
      <c r="C17" s="111" t="s">
        <v>282</v>
      </c>
      <c r="D17" s="109" t="s">
        <v>15</v>
      </c>
      <c r="E17" s="109" t="s">
        <v>365</v>
      </c>
      <c r="F17" s="109" t="s">
        <v>356</v>
      </c>
      <c r="G17" s="109" t="s">
        <v>41</v>
      </c>
      <c r="H17" s="109"/>
      <c r="I17" s="109"/>
      <c r="J17" s="109"/>
      <c r="K17" s="109"/>
      <c r="L17" s="109" t="s">
        <v>326</v>
      </c>
      <c r="M17" s="109" t="s">
        <v>19</v>
      </c>
      <c r="N17" s="109" t="s">
        <v>327</v>
      </c>
      <c r="O17" s="110" t="s">
        <v>384</v>
      </c>
      <c r="P17" s="112"/>
      <c r="Q17" s="112"/>
      <c r="R17" s="143">
        <v>0</v>
      </c>
      <c r="S17" s="143">
        <v>0</v>
      </c>
      <c r="T17" s="143">
        <v>0</v>
      </c>
      <c r="U17" s="143">
        <v>0</v>
      </c>
    </row>
    <row r="18" spans="1:21" ht="33.75" x14ac:dyDescent="0.25">
      <c r="A18" s="109" t="s">
        <v>322</v>
      </c>
      <c r="B18" s="110" t="s">
        <v>323</v>
      </c>
      <c r="C18" s="111" t="s">
        <v>283</v>
      </c>
      <c r="D18" s="109" t="s">
        <v>15</v>
      </c>
      <c r="E18" s="109" t="s">
        <v>372</v>
      </c>
      <c r="F18" s="109" t="s">
        <v>356</v>
      </c>
      <c r="G18" s="109" t="s">
        <v>223</v>
      </c>
      <c r="H18" s="109" t="s">
        <v>119</v>
      </c>
      <c r="I18" s="109" t="s">
        <v>119</v>
      </c>
      <c r="J18" s="109" t="s">
        <v>119</v>
      </c>
      <c r="K18" s="109" t="s">
        <v>119</v>
      </c>
      <c r="L18" s="109" t="s">
        <v>326</v>
      </c>
      <c r="M18" s="109" t="s">
        <v>19</v>
      </c>
      <c r="N18" s="109" t="s">
        <v>327</v>
      </c>
      <c r="O18" s="110" t="s">
        <v>218</v>
      </c>
      <c r="P18" s="112"/>
      <c r="Q18" s="112"/>
      <c r="R18" s="143">
        <v>0</v>
      </c>
      <c r="S18" s="143">
        <v>0</v>
      </c>
      <c r="T18" s="143">
        <v>0</v>
      </c>
      <c r="U18" s="143">
        <v>0</v>
      </c>
    </row>
    <row r="19" spans="1:21" ht="45" x14ac:dyDescent="0.25">
      <c r="A19" s="109" t="s">
        <v>322</v>
      </c>
      <c r="B19" s="110" t="s">
        <v>323</v>
      </c>
      <c r="C19" s="111" t="s">
        <v>398</v>
      </c>
      <c r="D19" s="109" t="s">
        <v>15</v>
      </c>
      <c r="E19" s="109" t="s">
        <v>372</v>
      </c>
      <c r="F19" s="109" t="s">
        <v>356</v>
      </c>
      <c r="G19" s="109" t="s">
        <v>236</v>
      </c>
      <c r="H19" s="109" t="s">
        <v>119</v>
      </c>
      <c r="I19" s="109" t="s">
        <v>119</v>
      </c>
      <c r="J19" s="109" t="s">
        <v>119</v>
      </c>
      <c r="K19" s="109" t="s">
        <v>119</v>
      </c>
      <c r="L19" s="109" t="s">
        <v>326</v>
      </c>
      <c r="M19" s="109" t="s">
        <v>348</v>
      </c>
      <c r="N19" s="109" t="s">
        <v>327</v>
      </c>
      <c r="O19" s="110" t="s">
        <v>385</v>
      </c>
      <c r="P19" s="112"/>
      <c r="Q19" s="112"/>
      <c r="R19" s="143">
        <v>0</v>
      </c>
      <c r="S19" s="143">
        <v>0</v>
      </c>
      <c r="T19" s="143">
        <v>0</v>
      </c>
      <c r="U19" s="143">
        <v>0</v>
      </c>
    </row>
    <row r="20" spans="1:21" ht="45" x14ac:dyDescent="0.25">
      <c r="A20" s="109" t="s">
        <v>322</v>
      </c>
      <c r="B20" s="110" t="s">
        <v>323</v>
      </c>
      <c r="C20" s="111" t="s">
        <v>399</v>
      </c>
      <c r="D20" s="109" t="s">
        <v>15</v>
      </c>
      <c r="E20" s="109" t="s">
        <v>372</v>
      </c>
      <c r="F20" s="109" t="s">
        <v>356</v>
      </c>
      <c r="G20" s="109" t="s">
        <v>237</v>
      </c>
      <c r="H20" s="109" t="s">
        <v>119</v>
      </c>
      <c r="I20" s="109" t="s">
        <v>119</v>
      </c>
      <c r="J20" s="109" t="s">
        <v>119</v>
      </c>
      <c r="K20" s="109" t="s">
        <v>119</v>
      </c>
      <c r="L20" s="109" t="s">
        <v>326</v>
      </c>
      <c r="M20" s="109" t="s">
        <v>19</v>
      </c>
      <c r="N20" s="109" t="s">
        <v>327</v>
      </c>
      <c r="O20" s="110" t="s">
        <v>386</v>
      </c>
      <c r="P20" s="112"/>
      <c r="Q20" s="112"/>
      <c r="R20" s="143">
        <v>-184382078</v>
      </c>
      <c r="S20" s="143">
        <v>467500000</v>
      </c>
      <c r="T20" s="143">
        <v>467500000</v>
      </c>
      <c r="U20" s="143">
        <v>467500000</v>
      </c>
    </row>
    <row r="21" spans="1:21" ht="22.5" x14ac:dyDescent="0.25">
      <c r="A21" s="118" t="s">
        <v>322</v>
      </c>
      <c r="B21" s="119" t="s">
        <v>323</v>
      </c>
      <c r="C21" s="120" t="s">
        <v>148</v>
      </c>
      <c r="D21" s="118" t="s">
        <v>141</v>
      </c>
      <c r="E21" s="118" t="s">
        <v>41</v>
      </c>
      <c r="F21" s="118" t="s">
        <v>325</v>
      </c>
      <c r="G21" s="118" t="s">
        <v>41</v>
      </c>
      <c r="H21" s="118" t="s">
        <v>41</v>
      </c>
      <c r="I21" s="118" t="s">
        <v>41</v>
      </c>
      <c r="J21" s="118"/>
      <c r="K21" s="118"/>
      <c r="L21" s="118" t="s">
        <v>326</v>
      </c>
      <c r="M21" s="118" t="s">
        <v>19</v>
      </c>
      <c r="N21" s="118" t="s">
        <v>327</v>
      </c>
      <c r="O21" s="123" t="s">
        <v>266</v>
      </c>
      <c r="P21" s="121"/>
      <c r="Q21" s="121"/>
      <c r="R21" s="147">
        <v>0</v>
      </c>
      <c r="S21" s="147">
        <v>0</v>
      </c>
      <c r="T21" s="147">
        <v>0</v>
      </c>
      <c r="U21" s="147">
        <v>0</v>
      </c>
    </row>
    <row r="22" spans="1:21" ht="22.5" x14ac:dyDescent="0.25">
      <c r="A22" s="118" t="s">
        <v>322</v>
      </c>
      <c r="B22" s="119" t="s">
        <v>323</v>
      </c>
      <c r="C22" s="120" t="s">
        <v>149</v>
      </c>
      <c r="D22" s="118" t="s">
        <v>141</v>
      </c>
      <c r="E22" s="118" t="s">
        <v>41</v>
      </c>
      <c r="F22" s="118" t="s">
        <v>325</v>
      </c>
      <c r="G22" s="118" t="s">
        <v>41</v>
      </c>
      <c r="H22" s="118" t="s">
        <v>41</v>
      </c>
      <c r="I22" s="118" t="s">
        <v>221</v>
      </c>
      <c r="J22" s="118"/>
      <c r="K22" s="118"/>
      <c r="L22" s="118" t="s">
        <v>326</v>
      </c>
      <c r="M22" s="118" t="s">
        <v>19</v>
      </c>
      <c r="N22" s="118" t="s">
        <v>327</v>
      </c>
      <c r="O22" s="119" t="s">
        <v>267</v>
      </c>
      <c r="P22" s="121"/>
      <c r="Q22" s="121"/>
      <c r="R22" s="147">
        <v>0</v>
      </c>
      <c r="S22" s="147">
        <v>0</v>
      </c>
      <c r="T22" s="147">
        <v>0</v>
      </c>
      <c r="U22" s="147">
        <v>0</v>
      </c>
    </row>
    <row r="23" spans="1:21" ht="22.5" x14ac:dyDescent="0.25">
      <c r="A23" s="118" t="s">
        <v>322</v>
      </c>
      <c r="B23" s="119" t="s">
        <v>323</v>
      </c>
      <c r="C23" s="120" t="s">
        <v>150</v>
      </c>
      <c r="D23" s="118" t="s">
        <v>141</v>
      </c>
      <c r="E23" s="118" t="s">
        <v>41</v>
      </c>
      <c r="F23" s="118" t="s">
        <v>325</v>
      </c>
      <c r="G23" s="118" t="s">
        <v>41</v>
      </c>
      <c r="H23" s="118" t="s">
        <v>41</v>
      </c>
      <c r="I23" s="118" t="s">
        <v>219</v>
      </c>
      <c r="J23" s="118"/>
      <c r="K23" s="118"/>
      <c r="L23" s="118" t="s">
        <v>326</v>
      </c>
      <c r="M23" s="118" t="s">
        <v>19</v>
      </c>
      <c r="N23" s="118" t="s">
        <v>327</v>
      </c>
      <c r="O23" s="119" t="s">
        <v>328</v>
      </c>
      <c r="P23" s="121"/>
      <c r="Q23" s="121"/>
      <c r="R23" s="147">
        <v>0</v>
      </c>
      <c r="S23" s="147">
        <v>0</v>
      </c>
      <c r="T23" s="147">
        <v>0</v>
      </c>
      <c r="U23" s="147">
        <v>0</v>
      </c>
    </row>
    <row r="24" spans="1:21" ht="22.5" x14ac:dyDescent="0.25">
      <c r="A24" s="118" t="s">
        <v>322</v>
      </c>
      <c r="B24" s="119" t="s">
        <v>323</v>
      </c>
      <c r="C24" s="120" t="s">
        <v>151</v>
      </c>
      <c r="D24" s="118" t="s">
        <v>141</v>
      </c>
      <c r="E24" s="118" t="s">
        <v>41</v>
      </c>
      <c r="F24" s="118" t="s">
        <v>325</v>
      </c>
      <c r="G24" s="118" t="s">
        <v>41</v>
      </c>
      <c r="H24" s="118" t="s">
        <v>219</v>
      </c>
      <c r="I24" s="118" t="s">
        <v>41</v>
      </c>
      <c r="J24" s="118"/>
      <c r="K24" s="118"/>
      <c r="L24" s="118" t="s">
        <v>326</v>
      </c>
      <c r="M24" s="118" t="s">
        <v>19</v>
      </c>
      <c r="N24" s="118" t="s">
        <v>327</v>
      </c>
      <c r="O24" s="119" t="s">
        <v>268</v>
      </c>
      <c r="P24" s="121"/>
      <c r="Q24" s="121"/>
      <c r="R24" s="147">
        <v>0</v>
      </c>
      <c r="S24" s="147">
        <v>0</v>
      </c>
      <c r="T24" s="147">
        <v>0</v>
      </c>
      <c r="U24" s="147">
        <v>0</v>
      </c>
    </row>
    <row r="25" spans="1:21" ht="22.5" x14ac:dyDescent="0.25">
      <c r="A25" s="118" t="s">
        <v>322</v>
      </c>
      <c r="B25" s="119" t="s">
        <v>323</v>
      </c>
      <c r="C25" s="120" t="s">
        <v>152</v>
      </c>
      <c r="D25" s="118" t="s">
        <v>141</v>
      </c>
      <c r="E25" s="118" t="s">
        <v>41</v>
      </c>
      <c r="F25" s="118" t="s">
        <v>325</v>
      </c>
      <c r="G25" s="118" t="s">
        <v>41</v>
      </c>
      <c r="H25" s="118" t="s">
        <v>219</v>
      </c>
      <c r="I25" s="118" t="s">
        <v>221</v>
      </c>
      <c r="J25" s="118"/>
      <c r="K25" s="118"/>
      <c r="L25" s="118" t="s">
        <v>326</v>
      </c>
      <c r="M25" s="118" t="s">
        <v>19</v>
      </c>
      <c r="N25" s="118" t="s">
        <v>327</v>
      </c>
      <c r="O25" s="119" t="s">
        <v>222</v>
      </c>
      <c r="P25" s="121"/>
      <c r="Q25" s="121"/>
      <c r="R25" s="147">
        <v>0</v>
      </c>
      <c r="S25" s="147">
        <v>0</v>
      </c>
      <c r="T25" s="147">
        <v>0</v>
      </c>
      <c r="U25" s="147">
        <v>0</v>
      </c>
    </row>
    <row r="26" spans="1:21" ht="22.5" x14ac:dyDescent="0.25">
      <c r="A26" s="118" t="s">
        <v>322</v>
      </c>
      <c r="B26" s="119" t="s">
        <v>323</v>
      </c>
      <c r="C26" s="120" t="s">
        <v>153</v>
      </c>
      <c r="D26" s="118" t="s">
        <v>141</v>
      </c>
      <c r="E26" s="118" t="s">
        <v>41</v>
      </c>
      <c r="F26" s="118" t="s">
        <v>325</v>
      </c>
      <c r="G26" s="118" t="s">
        <v>41</v>
      </c>
      <c r="H26" s="118" t="s">
        <v>223</v>
      </c>
      <c r="I26" s="118" t="s">
        <v>221</v>
      </c>
      <c r="J26" s="118"/>
      <c r="K26" s="118"/>
      <c r="L26" s="118" t="s">
        <v>326</v>
      </c>
      <c r="M26" s="118" t="s">
        <v>19</v>
      </c>
      <c r="N26" s="118" t="s">
        <v>327</v>
      </c>
      <c r="O26" s="119" t="s">
        <v>269</v>
      </c>
      <c r="P26" s="121"/>
      <c r="Q26" s="121"/>
      <c r="R26" s="147">
        <v>0</v>
      </c>
      <c r="S26" s="147">
        <v>0</v>
      </c>
      <c r="T26" s="147">
        <v>0</v>
      </c>
      <c r="U26" s="147">
        <v>0</v>
      </c>
    </row>
    <row r="27" spans="1:21" ht="22.5" x14ac:dyDescent="0.25">
      <c r="A27" s="118" t="s">
        <v>322</v>
      </c>
      <c r="B27" s="119" t="s">
        <v>323</v>
      </c>
      <c r="C27" s="120" t="s">
        <v>154</v>
      </c>
      <c r="D27" s="118" t="s">
        <v>141</v>
      </c>
      <c r="E27" s="118" t="s">
        <v>41</v>
      </c>
      <c r="F27" s="118" t="s">
        <v>325</v>
      </c>
      <c r="G27" s="118" t="s">
        <v>41</v>
      </c>
      <c r="H27" s="118" t="s">
        <v>223</v>
      </c>
      <c r="I27" s="118" t="s">
        <v>223</v>
      </c>
      <c r="J27" s="118"/>
      <c r="K27" s="118"/>
      <c r="L27" s="118" t="s">
        <v>326</v>
      </c>
      <c r="M27" s="118" t="s">
        <v>19</v>
      </c>
      <c r="N27" s="118" t="s">
        <v>327</v>
      </c>
      <c r="O27" s="119" t="s">
        <v>226</v>
      </c>
      <c r="P27" s="121"/>
      <c r="Q27" s="121"/>
      <c r="R27" s="147">
        <v>0</v>
      </c>
      <c r="S27" s="147">
        <v>0</v>
      </c>
      <c r="T27" s="147">
        <v>0</v>
      </c>
      <c r="U27" s="147">
        <v>0</v>
      </c>
    </row>
    <row r="28" spans="1:21" ht="22.5" x14ac:dyDescent="0.25">
      <c r="A28" s="118" t="s">
        <v>322</v>
      </c>
      <c r="B28" s="119" t="s">
        <v>323</v>
      </c>
      <c r="C28" s="120" t="s">
        <v>155</v>
      </c>
      <c r="D28" s="118" t="s">
        <v>141</v>
      </c>
      <c r="E28" s="118" t="s">
        <v>41</v>
      </c>
      <c r="F28" s="118" t="s">
        <v>325</v>
      </c>
      <c r="G28" s="118" t="s">
        <v>41</v>
      </c>
      <c r="H28" s="118" t="s">
        <v>223</v>
      </c>
      <c r="I28" s="118" t="s">
        <v>233</v>
      </c>
      <c r="J28" s="118"/>
      <c r="K28" s="118"/>
      <c r="L28" s="118" t="s">
        <v>326</v>
      </c>
      <c r="M28" s="118" t="s">
        <v>19</v>
      </c>
      <c r="N28" s="118" t="s">
        <v>327</v>
      </c>
      <c r="O28" s="119" t="s">
        <v>331</v>
      </c>
      <c r="P28" s="121"/>
      <c r="Q28" s="121"/>
      <c r="R28" s="147">
        <v>0</v>
      </c>
      <c r="S28" s="147">
        <v>0</v>
      </c>
      <c r="T28" s="147">
        <v>0</v>
      </c>
      <c r="U28" s="147">
        <v>0</v>
      </c>
    </row>
    <row r="29" spans="1:21" ht="22.5" x14ac:dyDescent="0.25">
      <c r="A29" s="118" t="s">
        <v>322</v>
      </c>
      <c r="B29" s="119" t="s">
        <v>323</v>
      </c>
      <c r="C29" s="120" t="s">
        <v>156</v>
      </c>
      <c r="D29" s="118" t="s">
        <v>141</v>
      </c>
      <c r="E29" s="118" t="s">
        <v>41</v>
      </c>
      <c r="F29" s="118" t="s">
        <v>325</v>
      </c>
      <c r="G29" s="118" t="s">
        <v>41</v>
      </c>
      <c r="H29" s="118" t="s">
        <v>223</v>
      </c>
      <c r="I29" s="118" t="s">
        <v>270</v>
      </c>
      <c r="J29" s="118"/>
      <c r="K29" s="118"/>
      <c r="L29" s="118" t="s">
        <v>326</v>
      </c>
      <c r="M29" s="118" t="s">
        <v>19</v>
      </c>
      <c r="N29" s="118" t="s">
        <v>327</v>
      </c>
      <c r="O29" s="119" t="s">
        <v>271</v>
      </c>
      <c r="P29" s="121"/>
      <c r="Q29" s="121"/>
      <c r="R29" s="147">
        <v>0</v>
      </c>
      <c r="S29" s="147">
        <v>0</v>
      </c>
      <c r="T29" s="147">
        <v>0</v>
      </c>
      <c r="U29" s="147">
        <v>0</v>
      </c>
    </row>
    <row r="30" spans="1:21" ht="22.5" x14ac:dyDescent="0.25">
      <c r="A30" s="118" t="s">
        <v>322</v>
      </c>
      <c r="B30" s="119" t="s">
        <v>323</v>
      </c>
      <c r="C30" s="120" t="s">
        <v>157</v>
      </c>
      <c r="D30" s="118" t="s">
        <v>141</v>
      </c>
      <c r="E30" s="118" t="s">
        <v>41</v>
      </c>
      <c r="F30" s="118" t="s">
        <v>325</v>
      </c>
      <c r="G30" s="118" t="s">
        <v>41</v>
      </c>
      <c r="H30" s="118" t="s">
        <v>223</v>
      </c>
      <c r="I30" s="118" t="s">
        <v>273</v>
      </c>
      <c r="J30" s="118"/>
      <c r="K30" s="118"/>
      <c r="L30" s="118" t="s">
        <v>326</v>
      </c>
      <c r="M30" s="118" t="s">
        <v>19</v>
      </c>
      <c r="N30" s="118" t="s">
        <v>327</v>
      </c>
      <c r="O30" s="119" t="s">
        <v>272</v>
      </c>
      <c r="P30" s="121"/>
      <c r="Q30" s="121"/>
      <c r="R30" s="147">
        <v>0</v>
      </c>
      <c r="S30" s="147">
        <v>0</v>
      </c>
      <c r="T30" s="147">
        <v>0</v>
      </c>
      <c r="U30" s="147">
        <v>0</v>
      </c>
    </row>
    <row r="31" spans="1:21" ht="22.5" x14ac:dyDescent="0.25">
      <c r="A31" s="118" t="s">
        <v>322</v>
      </c>
      <c r="B31" s="119" t="s">
        <v>323</v>
      </c>
      <c r="C31" s="120" t="s">
        <v>375</v>
      </c>
      <c r="D31" s="118" t="s">
        <v>141</v>
      </c>
      <c r="E31" s="118" t="s">
        <v>41</v>
      </c>
      <c r="F31" s="118" t="s">
        <v>325</v>
      </c>
      <c r="G31" s="118" t="s">
        <v>41</v>
      </c>
      <c r="H31" s="118" t="s">
        <v>223</v>
      </c>
      <c r="I31" s="118" t="s">
        <v>376</v>
      </c>
      <c r="J31" s="118"/>
      <c r="K31" s="118"/>
      <c r="L31" s="118" t="s">
        <v>326</v>
      </c>
      <c r="M31" s="118" t="s">
        <v>19</v>
      </c>
      <c r="N31" s="118" t="s">
        <v>327</v>
      </c>
      <c r="O31" s="119" t="s">
        <v>377</v>
      </c>
      <c r="P31" s="121"/>
      <c r="Q31" s="121"/>
      <c r="R31" s="147">
        <v>0</v>
      </c>
      <c r="S31" s="147">
        <v>0</v>
      </c>
      <c r="T31" s="147">
        <v>0</v>
      </c>
      <c r="U31" s="147">
        <v>0</v>
      </c>
    </row>
    <row r="32" spans="1:21" ht="22.5" x14ac:dyDescent="0.25">
      <c r="A32" s="118" t="s">
        <v>322</v>
      </c>
      <c r="B32" s="119" t="s">
        <v>323</v>
      </c>
      <c r="C32" s="120" t="s">
        <v>158</v>
      </c>
      <c r="D32" s="118" t="s">
        <v>141</v>
      </c>
      <c r="E32" s="118" t="s">
        <v>41</v>
      </c>
      <c r="F32" s="118" t="s">
        <v>325</v>
      </c>
      <c r="G32" s="118" t="s">
        <v>41</v>
      </c>
      <c r="H32" s="118" t="s">
        <v>223</v>
      </c>
      <c r="I32" s="118" t="s">
        <v>225</v>
      </c>
      <c r="J32" s="118"/>
      <c r="K32" s="118"/>
      <c r="L32" s="118" t="s">
        <v>326</v>
      </c>
      <c r="M32" s="118" t="s">
        <v>19</v>
      </c>
      <c r="N32" s="118" t="s">
        <v>327</v>
      </c>
      <c r="O32" s="119" t="s">
        <v>227</v>
      </c>
      <c r="P32" s="121"/>
      <c r="Q32" s="121"/>
      <c r="R32" s="147">
        <v>0</v>
      </c>
      <c r="S32" s="147">
        <v>0</v>
      </c>
      <c r="T32" s="147">
        <v>0</v>
      </c>
      <c r="U32" s="147">
        <v>0</v>
      </c>
    </row>
    <row r="33" spans="1:21" ht="22.5" x14ac:dyDescent="0.25">
      <c r="A33" s="118" t="s">
        <v>322</v>
      </c>
      <c r="B33" s="119" t="s">
        <v>323</v>
      </c>
      <c r="C33" s="120" t="s">
        <v>159</v>
      </c>
      <c r="D33" s="118" t="s">
        <v>141</v>
      </c>
      <c r="E33" s="118" t="s">
        <v>41</v>
      </c>
      <c r="F33" s="118" t="s">
        <v>325</v>
      </c>
      <c r="G33" s="118" t="s">
        <v>41</v>
      </c>
      <c r="H33" s="118" t="s">
        <v>228</v>
      </c>
      <c r="I33" s="118" t="s">
        <v>41</v>
      </c>
      <c r="J33" s="118"/>
      <c r="K33" s="118"/>
      <c r="L33" s="118" t="s">
        <v>326</v>
      </c>
      <c r="M33" s="118" t="s">
        <v>19</v>
      </c>
      <c r="N33" s="118" t="s">
        <v>327</v>
      </c>
      <c r="O33" s="119" t="s">
        <v>231</v>
      </c>
      <c r="P33" s="121"/>
      <c r="Q33" s="121"/>
      <c r="R33" s="147">
        <v>0</v>
      </c>
      <c r="S33" s="147">
        <v>0</v>
      </c>
      <c r="T33" s="147">
        <v>0</v>
      </c>
      <c r="U33" s="147">
        <v>0</v>
      </c>
    </row>
    <row r="34" spans="1:21" ht="22.5" x14ac:dyDescent="0.25">
      <c r="A34" s="118" t="s">
        <v>322</v>
      </c>
      <c r="B34" s="119" t="s">
        <v>323</v>
      </c>
      <c r="C34" s="120" t="s">
        <v>160</v>
      </c>
      <c r="D34" s="118" t="s">
        <v>141</v>
      </c>
      <c r="E34" s="118" t="s">
        <v>41</v>
      </c>
      <c r="F34" s="118" t="s">
        <v>325</v>
      </c>
      <c r="G34" s="118" t="s">
        <v>41</v>
      </c>
      <c r="H34" s="118" t="s">
        <v>228</v>
      </c>
      <c r="I34" s="118" t="s">
        <v>230</v>
      </c>
      <c r="J34" s="118"/>
      <c r="K34" s="118"/>
      <c r="L34" s="118" t="s">
        <v>326</v>
      </c>
      <c r="M34" s="118" t="s">
        <v>19</v>
      </c>
      <c r="N34" s="118" t="s">
        <v>327</v>
      </c>
      <c r="O34" s="119" t="s">
        <v>232</v>
      </c>
      <c r="P34" s="121"/>
      <c r="Q34" s="121"/>
      <c r="R34" s="147">
        <v>0</v>
      </c>
      <c r="S34" s="147">
        <v>0</v>
      </c>
      <c r="T34" s="147">
        <v>0</v>
      </c>
      <c r="U34" s="147">
        <v>0</v>
      </c>
    </row>
    <row r="35" spans="1:21" ht="22.5" x14ac:dyDescent="0.25">
      <c r="A35" s="118" t="s">
        <v>322</v>
      </c>
      <c r="B35" s="119" t="s">
        <v>323</v>
      </c>
      <c r="C35" s="120" t="s">
        <v>161</v>
      </c>
      <c r="D35" s="118" t="s">
        <v>141</v>
      </c>
      <c r="E35" s="118" t="s">
        <v>41</v>
      </c>
      <c r="F35" s="118" t="s">
        <v>325</v>
      </c>
      <c r="G35" s="118" t="s">
        <v>221</v>
      </c>
      <c r="H35" s="118" t="s">
        <v>125</v>
      </c>
      <c r="I35" s="118"/>
      <c r="J35" s="118"/>
      <c r="K35" s="118"/>
      <c r="L35" s="118" t="s">
        <v>326</v>
      </c>
      <c r="M35" s="118" t="s">
        <v>19</v>
      </c>
      <c r="N35" s="118" t="s">
        <v>327</v>
      </c>
      <c r="O35" s="119" t="s">
        <v>26</v>
      </c>
      <c r="P35" s="121"/>
      <c r="Q35" s="121"/>
      <c r="R35" s="147">
        <v>0</v>
      </c>
      <c r="S35" s="147">
        <v>0</v>
      </c>
      <c r="T35" s="147">
        <v>0</v>
      </c>
      <c r="U35" s="147">
        <v>0</v>
      </c>
    </row>
    <row r="36" spans="1:21" ht="22.5" x14ac:dyDescent="0.25">
      <c r="A36" s="118" t="s">
        <v>322</v>
      </c>
      <c r="B36" s="119" t="s">
        <v>323</v>
      </c>
      <c r="C36" s="120" t="s">
        <v>162</v>
      </c>
      <c r="D36" s="118" t="s">
        <v>141</v>
      </c>
      <c r="E36" s="118" t="s">
        <v>41</v>
      </c>
      <c r="F36" s="118" t="s">
        <v>325</v>
      </c>
      <c r="G36" s="118" t="s">
        <v>221</v>
      </c>
      <c r="H36" s="118" t="s">
        <v>233</v>
      </c>
      <c r="I36" s="118"/>
      <c r="J36" s="118"/>
      <c r="K36" s="118"/>
      <c r="L36" s="118" t="s">
        <v>326</v>
      </c>
      <c r="M36" s="118" t="s">
        <v>19</v>
      </c>
      <c r="N36" s="118" t="s">
        <v>327</v>
      </c>
      <c r="O36" s="119" t="s">
        <v>234</v>
      </c>
      <c r="P36" s="121"/>
      <c r="Q36" s="121"/>
      <c r="R36" s="147">
        <v>0</v>
      </c>
      <c r="S36" s="147">
        <v>0</v>
      </c>
      <c r="T36" s="147">
        <v>0</v>
      </c>
      <c r="U36" s="147">
        <v>0</v>
      </c>
    </row>
    <row r="37" spans="1:21" ht="22.5" x14ac:dyDescent="0.25">
      <c r="A37" s="118" t="s">
        <v>322</v>
      </c>
      <c r="B37" s="119" t="s">
        <v>323</v>
      </c>
      <c r="C37" s="120" t="s">
        <v>163</v>
      </c>
      <c r="D37" s="118" t="s">
        <v>141</v>
      </c>
      <c r="E37" s="118" t="s">
        <v>41</v>
      </c>
      <c r="F37" s="118" t="s">
        <v>325</v>
      </c>
      <c r="G37" s="118" t="s">
        <v>223</v>
      </c>
      <c r="H37" s="118" t="s">
        <v>41</v>
      </c>
      <c r="I37" s="118" t="s">
        <v>41</v>
      </c>
      <c r="J37" s="118"/>
      <c r="K37" s="118"/>
      <c r="L37" s="118" t="s">
        <v>326</v>
      </c>
      <c r="M37" s="118" t="s">
        <v>19</v>
      </c>
      <c r="N37" s="118" t="s">
        <v>327</v>
      </c>
      <c r="O37" s="119" t="s">
        <v>274</v>
      </c>
      <c r="P37" s="121"/>
      <c r="Q37" s="121"/>
      <c r="R37" s="147">
        <v>0</v>
      </c>
      <c r="S37" s="147">
        <v>0</v>
      </c>
      <c r="T37" s="147">
        <v>0</v>
      </c>
      <c r="U37" s="147">
        <v>0</v>
      </c>
    </row>
    <row r="38" spans="1:21" ht="22.5" x14ac:dyDescent="0.25">
      <c r="A38" s="118" t="s">
        <v>322</v>
      </c>
      <c r="B38" s="119" t="s">
        <v>323</v>
      </c>
      <c r="C38" s="120" t="s">
        <v>164</v>
      </c>
      <c r="D38" s="118" t="s">
        <v>141</v>
      </c>
      <c r="E38" s="118" t="s">
        <v>41</v>
      </c>
      <c r="F38" s="118" t="s">
        <v>325</v>
      </c>
      <c r="G38" s="118" t="s">
        <v>223</v>
      </c>
      <c r="H38" s="118" t="s">
        <v>41</v>
      </c>
      <c r="I38" s="118" t="s">
        <v>230</v>
      </c>
      <c r="J38" s="118"/>
      <c r="K38" s="118"/>
      <c r="L38" s="118" t="s">
        <v>326</v>
      </c>
      <c r="M38" s="118" t="s">
        <v>19</v>
      </c>
      <c r="N38" s="118" t="s">
        <v>327</v>
      </c>
      <c r="O38" s="119" t="s">
        <v>275</v>
      </c>
      <c r="P38" s="121"/>
      <c r="Q38" s="121"/>
      <c r="R38" s="147">
        <v>0</v>
      </c>
      <c r="S38" s="147">
        <v>0</v>
      </c>
      <c r="T38" s="147">
        <v>0</v>
      </c>
      <c r="U38" s="147">
        <v>0</v>
      </c>
    </row>
    <row r="39" spans="1:21" ht="22.5" x14ac:dyDescent="0.25">
      <c r="A39" s="118" t="s">
        <v>322</v>
      </c>
      <c r="B39" s="119" t="s">
        <v>323</v>
      </c>
      <c r="C39" s="120" t="s">
        <v>165</v>
      </c>
      <c r="D39" s="118" t="s">
        <v>141</v>
      </c>
      <c r="E39" s="118" t="s">
        <v>41</v>
      </c>
      <c r="F39" s="118" t="s">
        <v>325</v>
      </c>
      <c r="G39" s="118" t="s">
        <v>223</v>
      </c>
      <c r="H39" s="118" t="s">
        <v>41</v>
      </c>
      <c r="I39" s="118" t="s">
        <v>219</v>
      </c>
      <c r="J39" s="118"/>
      <c r="K39" s="118"/>
      <c r="L39" s="118" t="s">
        <v>326</v>
      </c>
      <c r="M39" s="118" t="s">
        <v>19</v>
      </c>
      <c r="N39" s="118" t="s">
        <v>327</v>
      </c>
      <c r="O39" s="119" t="s">
        <v>276</v>
      </c>
      <c r="P39" s="121"/>
      <c r="Q39" s="121"/>
      <c r="R39" s="147">
        <v>0</v>
      </c>
      <c r="S39" s="147">
        <v>0</v>
      </c>
      <c r="T39" s="147">
        <v>0</v>
      </c>
      <c r="U39" s="147">
        <v>0</v>
      </c>
    </row>
    <row r="40" spans="1:21" ht="45" x14ac:dyDescent="0.25">
      <c r="A40" s="118" t="s">
        <v>322</v>
      </c>
      <c r="B40" s="119" t="s">
        <v>323</v>
      </c>
      <c r="C40" s="120" t="s">
        <v>166</v>
      </c>
      <c r="D40" s="118" t="s">
        <v>141</v>
      </c>
      <c r="E40" s="118" t="s">
        <v>41</v>
      </c>
      <c r="F40" s="118" t="s">
        <v>325</v>
      </c>
      <c r="G40" s="118" t="s">
        <v>223</v>
      </c>
      <c r="H40" s="118" t="s">
        <v>41</v>
      </c>
      <c r="I40" s="118" t="s">
        <v>223</v>
      </c>
      <c r="J40" s="118"/>
      <c r="K40" s="118"/>
      <c r="L40" s="118" t="s">
        <v>326</v>
      </c>
      <c r="M40" s="118" t="s">
        <v>19</v>
      </c>
      <c r="N40" s="118" t="s">
        <v>327</v>
      </c>
      <c r="O40" s="119" t="s">
        <v>277</v>
      </c>
      <c r="P40" s="121"/>
      <c r="Q40" s="121"/>
      <c r="R40" s="147">
        <v>0</v>
      </c>
      <c r="S40" s="147">
        <v>0</v>
      </c>
      <c r="T40" s="147">
        <v>0</v>
      </c>
      <c r="U40" s="147">
        <v>0</v>
      </c>
    </row>
    <row r="41" spans="1:21" ht="22.5" x14ac:dyDescent="0.25">
      <c r="A41" s="118" t="s">
        <v>322</v>
      </c>
      <c r="B41" s="119" t="s">
        <v>323</v>
      </c>
      <c r="C41" s="120" t="s">
        <v>167</v>
      </c>
      <c r="D41" s="118" t="s">
        <v>141</v>
      </c>
      <c r="E41" s="118" t="s">
        <v>41</v>
      </c>
      <c r="F41" s="118" t="s">
        <v>325</v>
      </c>
      <c r="G41" s="118" t="s">
        <v>223</v>
      </c>
      <c r="H41" s="118" t="s">
        <v>221</v>
      </c>
      <c r="I41" s="118" t="s">
        <v>221</v>
      </c>
      <c r="J41" s="118"/>
      <c r="K41" s="118"/>
      <c r="L41" s="118" t="s">
        <v>326</v>
      </c>
      <c r="M41" s="118" t="s">
        <v>19</v>
      </c>
      <c r="N41" s="118" t="s">
        <v>327</v>
      </c>
      <c r="O41" s="119" t="s">
        <v>278</v>
      </c>
      <c r="P41" s="121"/>
      <c r="Q41" s="121"/>
      <c r="R41" s="147">
        <v>0</v>
      </c>
      <c r="S41" s="147">
        <v>0</v>
      </c>
      <c r="T41" s="147">
        <v>0</v>
      </c>
      <c r="U41" s="147">
        <v>0</v>
      </c>
    </row>
    <row r="42" spans="1:21" ht="22.5" x14ac:dyDescent="0.25">
      <c r="A42" s="118" t="s">
        <v>322</v>
      </c>
      <c r="B42" s="119" t="s">
        <v>323</v>
      </c>
      <c r="C42" s="120" t="s">
        <v>168</v>
      </c>
      <c r="D42" s="118" t="s">
        <v>141</v>
      </c>
      <c r="E42" s="118" t="s">
        <v>41</v>
      </c>
      <c r="F42" s="118" t="s">
        <v>325</v>
      </c>
      <c r="G42" s="118" t="s">
        <v>223</v>
      </c>
      <c r="H42" s="118" t="s">
        <v>221</v>
      </c>
      <c r="I42" s="118" t="s">
        <v>230</v>
      </c>
      <c r="J42" s="118"/>
      <c r="K42" s="118"/>
      <c r="L42" s="118" t="s">
        <v>326</v>
      </c>
      <c r="M42" s="118" t="s">
        <v>19</v>
      </c>
      <c r="N42" s="118" t="s">
        <v>327</v>
      </c>
      <c r="O42" s="119" t="s">
        <v>238</v>
      </c>
      <c r="P42" s="121"/>
      <c r="Q42" s="121"/>
      <c r="R42" s="147">
        <v>0</v>
      </c>
      <c r="S42" s="147">
        <v>0</v>
      </c>
      <c r="T42" s="147">
        <v>0</v>
      </c>
      <c r="U42" s="147">
        <v>0</v>
      </c>
    </row>
    <row r="43" spans="1:21" ht="22.5" x14ac:dyDescent="0.25">
      <c r="A43" s="118" t="s">
        <v>322</v>
      </c>
      <c r="B43" s="119" t="s">
        <v>323</v>
      </c>
      <c r="C43" s="120" t="s">
        <v>169</v>
      </c>
      <c r="D43" s="118" t="s">
        <v>141</v>
      </c>
      <c r="E43" s="118" t="s">
        <v>41</v>
      </c>
      <c r="F43" s="118" t="s">
        <v>325</v>
      </c>
      <c r="G43" s="118" t="s">
        <v>223</v>
      </c>
      <c r="H43" s="118" t="s">
        <v>236</v>
      </c>
      <c r="I43" s="118"/>
      <c r="J43" s="118"/>
      <c r="K43" s="118"/>
      <c r="L43" s="118" t="s">
        <v>326</v>
      </c>
      <c r="M43" s="118" t="s">
        <v>19</v>
      </c>
      <c r="N43" s="118" t="s">
        <v>327</v>
      </c>
      <c r="O43" s="119" t="s">
        <v>239</v>
      </c>
      <c r="P43" s="121"/>
      <c r="Q43" s="121"/>
      <c r="R43" s="147">
        <v>0</v>
      </c>
      <c r="S43" s="147">
        <v>0</v>
      </c>
      <c r="T43" s="147">
        <v>0</v>
      </c>
      <c r="U43" s="147">
        <v>0</v>
      </c>
    </row>
    <row r="44" spans="1:21" ht="22.5" x14ac:dyDescent="0.25">
      <c r="A44" s="118" t="s">
        <v>322</v>
      </c>
      <c r="B44" s="119" t="s">
        <v>323</v>
      </c>
      <c r="C44" s="120" t="s">
        <v>170</v>
      </c>
      <c r="D44" s="118" t="s">
        <v>141</v>
      </c>
      <c r="E44" s="118" t="s">
        <v>41</v>
      </c>
      <c r="F44" s="118" t="s">
        <v>325</v>
      </c>
      <c r="G44" s="118" t="s">
        <v>223</v>
      </c>
      <c r="H44" s="118" t="s">
        <v>237</v>
      </c>
      <c r="I44" s="118"/>
      <c r="J44" s="118"/>
      <c r="K44" s="118"/>
      <c r="L44" s="118" t="s">
        <v>326</v>
      </c>
      <c r="M44" s="118" t="s">
        <v>19</v>
      </c>
      <c r="N44" s="118" t="s">
        <v>327</v>
      </c>
      <c r="O44" s="119" t="s">
        <v>240</v>
      </c>
      <c r="P44" s="121"/>
      <c r="Q44" s="121"/>
      <c r="R44" s="147">
        <v>0</v>
      </c>
      <c r="S44" s="147">
        <v>0</v>
      </c>
      <c r="T44" s="147">
        <v>0</v>
      </c>
      <c r="U44" s="147">
        <v>0</v>
      </c>
    </row>
    <row r="45" spans="1:21" ht="22.5" x14ac:dyDescent="0.25">
      <c r="A45" s="118" t="s">
        <v>322</v>
      </c>
      <c r="B45" s="119" t="s">
        <v>323</v>
      </c>
      <c r="C45" s="120" t="s">
        <v>174</v>
      </c>
      <c r="D45" s="118" t="s">
        <v>141</v>
      </c>
      <c r="E45" s="118" t="s">
        <v>221</v>
      </c>
      <c r="F45" s="118" t="s">
        <v>325</v>
      </c>
      <c r="G45" s="118" t="s">
        <v>230</v>
      </c>
      <c r="H45" s="118" t="s">
        <v>242</v>
      </c>
      <c r="I45" s="118" t="s">
        <v>244</v>
      </c>
      <c r="J45" s="118"/>
      <c r="K45" s="118"/>
      <c r="L45" s="118" t="s">
        <v>326</v>
      </c>
      <c r="M45" s="118" t="s">
        <v>19</v>
      </c>
      <c r="N45" s="118" t="s">
        <v>327</v>
      </c>
      <c r="O45" s="119" t="s">
        <v>248</v>
      </c>
      <c r="P45" s="121"/>
      <c r="Q45" s="121"/>
      <c r="R45" s="147">
        <v>0</v>
      </c>
      <c r="S45" s="147">
        <v>0</v>
      </c>
      <c r="T45" s="147">
        <v>0</v>
      </c>
      <c r="U45" s="147">
        <v>0</v>
      </c>
    </row>
    <row r="46" spans="1:21" ht="22.5" x14ac:dyDescent="0.25">
      <c r="A46" s="118" t="s">
        <v>322</v>
      </c>
      <c r="B46" s="119" t="s">
        <v>323</v>
      </c>
      <c r="C46" s="120" t="s">
        <v>178</v>
      </c>
      <c r="D46" s="118" t="s">
        <v>141</v>
      </c>
      <c r="E46" s="118" t="s">
        <v>221</v>
      </c>
      <c r="F46" s="118" t="s">
        <v>325</v>
      </c>
      <c r="G46" s="118" t="s">
        <v>219</v>
      </c>
      <c r="H46" s="118" t="s">
        <v>221</v>
      </c>
      <c r="I46" s="118" t="s">
        <v>221</v>
      </c>
      <c r="J46" s="118"/>
      <c r="K46" s="118"/>
      <c r="L46" s="118" t="s">
        <v>326</v>
      </c>
      <c r="M46" s="118" t="s">
        <v>19</v>
      </c>
      <c r="N46" s="118" t="s">
        <v>327</v>
      </c>
      <c r="O46" s="119" t="s">
        <v>249</v>
      </c>
      <c r="P46" s="121"/>
      <c r="Q46" s="121"/>
      <c r="R46" s="147">
        <v>0</v>
      </c>
      <c r="S46" s="147">
        <v>0</v>
      </c>
      <c r="T46" s="147">
        <v>0</v>
      </c>
      <c r="U46" s="147">
        <v>0</v>
      </c>
    </row>
    <row r="47" spans="1:21" ht="22.5" x14ac:dyDescent="0.25">
      <c r="A47" s="118" t="s">
        <v>322</v>
      </c>
      <c r="B47" s="119" t="s">
        <v>323</v>
      </c>
      <c r="C47" s="120" t="s">
        <v>182</v>
      </c>
      <c r="D47" s="118" t="s">
        <v>141</v>
      </c>
      <c r="E47" s="118" t="s">
        <v>221</v>
      </c>
      <c r="F47" s="118" t="s">
        <v>325</v>
      </c>
      <c r="G47" s="118" t="s">
        <v>219</v>
      </c>
      <c r="H47" s="118" t="s">
        <v>219</v>
      </c>
      <c r="I47" s="118" t="s">
        <v>41</v>
      </c>
      <c r="J47" s="118"/>
      <c r="K47" s="118"/>
      <c r="L47" s="118" t="s">
        <v>326</v>
      </c>
      <c r="M47" s="118" t="s">
        <v>19</v>
      </c>
      <c r="N47" s="118" t="s">
        <v>327</v>
      </c>
      <c r="O47" s="119" t="s">
        <v>127</v>
      </c>
      <c r="P47" s="121"/>
      <c r="Q47" s="121"/>
      <c r="R47" s="147">
        <v>0</v>
      </c>
      <c r="S47" s="147">
        <v>0</v>
      </c>
      <c r="T47" s="147">
        <v>0</v>
      </c>
      <c r="U47" s="147">
        <v>0</v>
      </c>
    </row>
    <row r="48" spans="1:21" ht="22.5" x14ac:dyDescent="0.25">
      <c r="A48" s="118" t="s">
        <v>322</v>
      </c>
      <c r="B48" s="119" t="s">
        <v>323</v>
      </c>
      <c r="C48" s="120" t="s">
        <v>183</v>
      </c>
      <c r="D48" s="118" t="s">
        <v>141</v>
      </c>
      <c r="E48" s="118" t="s">
        <v>221</v>
      </c>
      <c r="F48" s="118" t="s">
        <v>325</v>
      </c>
      <c r="G48" s="118" t="s">
        <v>219</v>
      </c>
      <c r="H48" s="118" t="s">
        <v>219</v>
      </c>
      <c r="I48" s="118" t="s">
        <v>270</v>
      </c>
      <c r="J48" s="118"/>
      <c r="K48" s="118"/>
      <c r="L48" s="118" t="s">
        <v>326</v>
      </c>
      <c r="M48" s="118" t="s">
        <v>19</v>
      </c>
      <c r="N48" s="118" t="s">
        <v>327</v>
      </c>
      <c r="O48" s="119" t="s">
        <v>128</v>
      </c>
      <c r="P48" s="121"/>
      <c r="Q48" s="121"/>
      <c r="R48" s="147">
        <v>-1</v>
      </c>
      <c r="S48" s="147">
        <v>0</v>
      </c>
      <c r="T48" s="147">
        <v>0</v>
      </c>
      <c r="U48" s="147">
        <v>0</v>
      </c>
    </row>
    <row r="49" spans="1:21" ht="22.5" x14ac:dyDescent="0.25">
      <c r="A49" s="118" t="s">
        <v>322</v>
      </c>
      <c r="B49" s="119" t="s">
        <v>323</v>
      </c>
      <c r="C49" s="120" t="s">
        <v>184</v>
      </c>
      <c r="D49" s="118" t="s">
        <v>141</v>
      </c>
      <c r="E49" s="118" t="s">
        <v>221</v>
      </c>
      <c r="F49" s="118" t="s">
        <v>325</v>
      </c>
      <c r="G49" s="118" t="s">
        <v>219</v>
      </c>
      <c r="H49" s="118" t="s">
        <v>219</v>
      </c>
      <c r="I49" s="118" t="s">
        <v>342</v>
      </c>
      <c r="J49" s="118"/>
      <c r="K49" s="118"/>
      <c r="L49" s="118" t="s">
        <v>326</v>
      </c>
      <c r="M49" s="118" t="s">
        <v>19</v>
      </c>
      <c r="N49" s="118" t="s">
        <v>327</v>
      </c>
      <c r="O49" s="119" t="s">
        <v>129</v>
      </c>
      <c r="P49" s="121"/>
      <c r="Q49" s="121"/>
      <c r="R49" s="147">
        <v>-1384</v>
      </c>
      <c r="S49" s="147">
        <v>0</v>
      </c>
      <c r="T49" s="147">
        <v>0</v>
      </c>
      <c r="U49" s="147">
        <v>0</v>
      </c>
    </row>
    <row r="50" spans="1:21" ht="22.5" x14ac:dyDescent="0.25">
      <c r="A50" s="118" t="s">
        <v>322</v>
      </c>
      <c r="B50" s="119" t="s">
        <v>323</v>
      </c>
      <c r="C50" s="120" t="s">
        <v>185</v>
      </c>
      <c r="D50" s="118" t="s">
        <v>141</v>
      </c>
      <c r="E50" s="118" t="s">
        <v>221</v>
      </c>
      <c r="F50" s="118" t="s">
        <v>325</v>
      </c>
      <c r="G50" s="118" t="s">
        <v>219</v>
      </c>
      <c r="H50" s="118" t="s">
        <v>219</v>
      </c>
      <c r="I50" s="118" t="s">
        <v>343</v>
      </c>
      <c r="J50" s="118"/>
      <c r="K50" s="118"/>
      <c r="L50" s="118" t="s">
        <v>326</v>
      </c>
      <c r="M50" s="118" t="s">
        <v>19</v>
      </c>
      <c r="N50" s="118" t="s">
        <v>327</v>
      </c>
      <c r="O50" s="119" t="s">
        <v>130</v>
      </c>
      <c r="P50" s="121"/>
      <c r="Q50" s="121"/>
      <c r="R50" s="147">
        <v>-491297</v>
      </c>
      <c r="S50" s="147">
        <v>0</v>
      </c>
      <c r="T50" s="147">
        <v>0</v>
      </c>
      <c r="U50" s="147">
        <v>0</v>
      </c>
    </row>
    <row r="51" spans="1:21" ht="22.5" x14ac:dyDescent="0.25">
      <c r="A51" s="118" t="s">
        <v>322</v>
      </c>
      <c r="B51" s="119" t="s">
        <v>323</v>
      </c>
      <c r="C51" s="120" t="s">
        <v>186</v>
      </c>
      <c r="D51" s="118" t="s">
        <v>141</v>
      </c>
      <c r="E51" s="118" t="s">
        <v>221</v>
      </c>
      <c r="F51" s="118" t="s">
        <v>325</v>
      </c>
      <c r="G51" s="118" t="s">
        <v>219</v>
      </c>
      <c r="H51" s="118" t="s">
        <v>219</v>
      </c>
      <c r="I51" s="118" t="s">
        <v>344</v>
      </c>
      <c r="J51" s="118"/>
      <c r="K51" s="118"/>
      <c r="L51" s="118" t="s">
        <v>326</v>
      </c>
      <c r="M51" s="118" t="s">
        <v>19</v>
      </c>
      <c r="N51" s="118" t="s">
        <v>327</v>
      </c>
      <c r="O51" s="119" t="s">
        <v>253</v>
      </c>
      <c r="P51" s="121"/>
      <c r="Q51" s="121"/>
      <c r="R51" s="147">
        <v>-841</v>
      </c>
      <c r="S51" s="147">
        <v>0</v>
      </c>
      <c r="T51" s="147">
        <v>0</v>
      </c>
      <c r="U51" s="147">
        <v>0</v>
      </c>
    </row>
    <row r="52" spans="1:21" ht="22.5" x14ac:dyDescent="0.25">
      <c r="A52" s="118" t="s">
        <v>322</v>
      </c>
      <c r="B52" s="119" t="s">
        <v>323</v>
      </c>
      <c r="C52" s="120" t="s">
        <v>189</v>
      </c>
      <c r="D52" s="118" t="s">
        <v>141</v>
      </c>
      <c r="E52" s="118" t="s">
        <v>221</v>
      </c>
      <c r="F52" s="118" t="s">
        <v>325</v>
      </c>
      <c r="G52" s="118" t="s">
        <v>219</v>
      </c>
      <c r="H52" s="118" t="s">
        <v>223</v>
      </c>
      <c r="I52" s="118" t="s">
        <v>41</v>
      </c>
      <c r="J52" s="118"/>
      <c r="K52" s="118"/>
      <c r="L52" s="118" t="s">
        <v>326</v>
      </c>
      <c r="M52" s="118" t="s">
        <v>19</v>
      </c>
      <c r="N52" s="118" t="s">
        <v>327</v>
      </c>
      <c r="O52" s="119" t="s">
        <v>132</v>
      </c>
      <c r="P52" s="121"/>
      <c r="Q52" s="121"/>
      <c r="R52" s="147">
        <v>0</v>
      </c>
      <c r="S52" s="147">
        <v>0</v>
      </c>
      <c r="T52" s="147">
        <v>0</v>
      </c>
      <c r="U52" s="147">
        <v>0</v>
      </c>
    </row>
    <row r="53" spans="1:21" ht="22.5" x14ac:dyDescent="0.25">
      <c r="A53" s="118" t="s">
        <v>322</v>
      </c>
      <c r="B53" s="119" t="s">
        <v>323</v>
      </c>
      <c r="C53" s="120" t="s">
        <v>190</v>
      </c>
      <c r="D53" s="118" t="s">
        <v>141</v>
      </c>
      <c r="E53" s="118" t="s">
        <v>221</v>
      </c>
      <c r="F53" s="118" t="s">
        <v>325</v>
      </c>
      <c r="G53" s="118" t="s">
        <v>219</v>
      </c>
      <c r="H53" s="118" t="s">
        <v>223</v>
      </c>
      <c r="I53" s="118" t="s">
        <v>221</v>
      </c>
      <c r="J53" s="118"/>
      <c r="K53" s="118"/>
      <c r="L53" s="118" t="s">
        <v>326</v>
      </c>
      <c r="M53" s="118" t="s">
        <v>19</v>
      </c>
      <c r="N53" s="118" t="s">
        <v>327</v>
      </c>
      <c r="O53" s="119" t="s">
        <v>133</v>
      </c>
      <c r="P53" s="121"/>
      <c r="Q53" s="121"/>
      <c r="R53" s="147">
        <v>-1840096</v>
      </c>
      <c r="S53" s="147">
        <v>58000</v>
      </c>
      <c r="T53" s="147">
        <v>58000</v>
      </c>
      <c r="U53" s="147">
        <v>58000</v>
      </c>
    </row>
    <row r="54" spans="1:21" ht="22.5" x14ac:dyDescent="0.25">
      <c r="A54" s="118" t="s">
        <v>322</v>
      </c>
      <c r="B54" s="119" t="s">
        <v>323</v>
      </c>
      <c r="C54" s="120" t="s">
        <v>191</v>
      </c>
      <c r="D54" s="118" t="s">
        <v>141</v>
      </c>
      <c r="E54" s="118" t="s">
        <v>221</v>
      </c>
      <c r="F54" s="118" t="s">
        <v>325</v>
      </c>
      <c r="G54" s="118" t="s">
        <v>219</v>
      </c>
      <c r="H54" s="118" t="s">
        <v>223</v>
      </c>
      <c r="I54" s="118" t="s">
        <v>236</v>
      </c>
      <c r="J54" s="118"/>
      <c r="K54" s="118"/>
      <c r="L54" s="118" t="s">
        <v>326</v>
      </c>
      <c r="M54" s="118" t="s">
        <v>19</v>
      </c>
      <c r="N54" s="118" t="s">
        <v>327</v>
      </c>
      <c r="O54" s="119" t="s">
        <v>134</v>
      </c>
      <c r="P54" s="121"/>
      <c r="Q54" s="121"/>
      <c r="R54" s="147">
        <v>-4375000</v>
      </c>
      <c r="S54" s="147">
        <v>0</v>
      </c>
      <c r="T54" s="147">
        <v>0</v>
      </c>
      <c r="U54" s="147">
        <v>0</v>
      </c>
    </row>
    <row r="55" spans="1:21" ht="22.5" x14ac:dyDescent="0.25">
      <c r="A55" s="118" t="s">
        <v>322</v>
      </c>
      <c r="B55" s="119" t="s">
        <v>323</v>
      </c>
      <c r="C55" s="120" t="s">
        <v>192</v>
      </c>
      <c r="D55" s="118" t="s">
        <v>141</v>
      </c>
      <c r="E55" s="118" t="s">
        <v>221</v>
      </c>
      <c r="F55" s="118" t="s">
        <v>325</v>
      </c>
      <c r="G55" s="118" t="s">
        <v>219</v>
      </c>
      <c r="H55" s="118" t="s">
        <v>223</v>
      </c>
      <c r="I55" s="118" t="s">
        <v>243</v>
      </c>
      <c r="J55" s="118"/>
      <c r="K55" s="118"/>
      <c r="L55" s="118" t="s">
        <v>326</v>
      </c>
      <c r="M55" s="118" t="s">
        <v>19</v>
      </c>
      <c r="N55" s="118" t="s">
        <v>327</v>
      </c>
      <c r="O55" s="119" t="s">
        <v>135</v>
      </c>
      <c r="P55" s="121"/>
      <c r="Q55" s="121"/>
      <c r="R55" s="147">
        <v>0</v>
      </c>
      <c r="S55" s="147">
        <v>0</v>
      </c>
      <c r="T55" s="147">
        <v>0</v>
      </c>
      <c r="U55" s="147">
        <v>0</v>
      </c>
    </row>
    <row r="56" spans="1:21" ht="22.5" x14ac:dyDescent="0.25">
      <c r="A56" s="118" t="s">
        <v>322</v>
      </c>
      <c r="B56" s="119" t="s">
        <v>323</v>
      </c>
      <c r="C56" s="120" t="s">
        <v>193</v>
      </c>
      <c r="D56" s="118" t="s">
        <v>141</v>
      </c>
      <c r="E56" s="118" t="s">
        <v>221</v>
      </c>
      <c r="F56" s="118" t="s">
        <v>325</v>
      </c>
      <c r="G56" s="118" t="s">
        <v>219</v>
      </c>
      <c r="H56" s="118" t="s">
        <v>223</v>
      </c>
      <c r="I56" s="118" t="s">
        <v>228</v>
      </c>
      <c r="J56" s="118"/>
      <c r="K56" s="118"/>
      <c r="L56" s="118" t="s">
        <v>326</v>
      </c>
      <c r="M56" s="118" t="s">
        <v>19</v>
      </c>
      <c r="N56" s="118" t="s">
        <v>327</v>
      </c>
      <c r="O56" s="119" t="s">
        <v>136</v>
      </c>
      <c r="P56" s="121"/>
      <c r="Q56" s="121"/>
      <c r="R56" s="147">
        <v>0</v>
      </c>
      <c r="S56" s="147">
        <v>0</v>
      </c>
      <c r="T56" s="147">
        <v>0</v>
      </c>
      <c r="U56" s="147">
        <v>0</v>
      </c>
    </row>
    <row r="57" spans="1:21" ht="22.5" x14ac:dyDescent="0.25">
      <c r="A57" s="118" t="s">
        <v>322</v>
      </c>
      <c r="B57" s="119" t="s">
        <v>323</v>
      </c>
      <c r="C57" s="120" t="s">
        <v>194</v>
      </c>
      <c r="D57" s="118" t="s">
        <v>141</v>
      </c>
      <c r="E57" s="118" t="s">
        <v>221</v>
      </c>
      <c r="F57" s="118" t="s">
        <v>325</v>
      </c>
      <c r="G57" s="118" t="s">
        <v>219</v>
      </c>
      <c r="H57" s="118" t="s">
        <v>223</v>
      </c>
      <c r="I57" s="118" t="s">
        <v>345</v>
      </c>
      <c r="J57" s="118"/>
      <c r="K57" s="118"/>
      <c r="L57" s="118" t="s">
        <v>326</v>
      </c>
      <c r="M57" s="118" t="s">
        <v>19</v>
      </c>
      <c r="N57" s="118" t="s">
        <v>327</v>
      </c>
      <c r="O57" s="119" t="s">
        <v>137</v>
      </c>
      <c r="P57" s="121"/>
      <c r="Q57" s="121"/>
      <c r="R57" s="147">
        <v>0</v>
      </c>
      <c r="S57" s="147">
        <v>0</v>
      </c>
      <c r="T57" s="147">
        <v>0</v>
      </c>
      <c r="U57" s="147">
        <v>0</v>
      </c>
    </row>
    <row r="58" spans="1:21" ht="22.5" x14ac:dyDescent="0.25">
      <c r="A58" s="118" t="s">
        <v>322</v>
      </c>
      <c r="B58" s="119" t="s">
        <v>323</v>
      </c>
      <c r="C58" s="120" t="s">
        <v>196</v>
      </c>
      <c r="D58" s="118" t="s">
        <v>141</v>
      </c>
      <c r="E58" s="118" t="s">
        <v>221</v>
      </c>
      <c r="F58" s="118" t="s">
        <v>325</v>
      </c>
      <c r="G58" s="118" t="s">
        <v>219</v>
      </c>
      <c r="H58" s="118" t="s">
        <v>236</v>
      </c>
      <c r="I58" s="118" t="s">
        <v>221</v>
      </c>
      <c r="J58" s="118"/>
      <c r="K58" s="118"/>
      <c r="L58" s="118" t="s">
        <v>326</v>
      </c>
      <c r="M58" s="118" t="s">
        <v>19</v>
      </c>
      <c r="N58" s="118" t="s">
        <v>327</v>
      </c>
      <c r="O58" s="119" t="s">
        <v>138</v>
      </c>
      <c r="P58" s="121"/>
      <c r="Q58" s="121"/>
      <c r="R58" s="147">
        <v>0</v>
      </c>
      <c r="S58" s="147">
        <v>0</v>
      </c>
      <c r="T58" s="147">
        <v>0</v>
      </c>
      <c r="U58" s="147">
        <v>0</v>
      </c>
    </row>
    <row r="59" spans="1:21" ht="22.5" x14ac:dyDescent="0.25">
      <c r="A59" s="118" t="s">
        <v>322</v>
      </c>
      <c r="B59" s="119" t="s">
        <v>323</v>
      </c>
      <c r="C59" s="120" t="s">
        <v>200</v>
      </c>
      <c r="D59" s="118" t="s">
        <v>141</v>
      </c>
      <c r="E59" s="118" t="s">
        <v>221</v>
      </c>
      <c r="F59" s="118" t="s">
        <v>325</v>
      </c>
      <c r="G59" s="118" t="s">
        <v>219</v>
      </c>
      <c r="H59" s="118" t="s">
        <v>237</v>
      </c>
      <c r="I59" s="118" t="s">
        <v>236</v>
      </c>
      <c r="J59" s="118"/>
      <c r="K59" s="118"/>
      <c r="L59" s="118" t="s">
        <v>326</v>
      </c>
      <c r="M59" s="118" t="s">
        <v>19</v>
      </c>
      <c r="N59" s="118" t="s">
        <v>327</v>
      </c>
      <c r="O59" s="119" t="s">
        <v>139</v>
      </c>
      <c r="P59" s="121"/>
      <c r="Q59" s="121"/>
      <c r="R59" s="147">
        <v>0</v>
      </c>
      <c r="S59" s="147">
        <v>0</v>
      </c>
      <c r="T59" s="147">
        <v>0</v>
      </c>
      <c r="U59" s="147">
        <v>0</v>
      </c>
    </row>
    <row r="60" spans="1:21" ht="22.5" x14ac:dyDescent="0.25">
      <c r="A60" s="118" t="s">
        <v>322</v>
      </c>
      <c r="B60" s="119" t="s">
        <v>323</v>
      </c>
      <c r="C60" s="120" t="s">
        <v>201</v>
      </c>
      <c r="D60" s="118" t="s">
        <v>141</v>
      </c>
      <c r="E60" s="118" t="s">
        <v>221</v>
      </c>
      <c r="F60" s="118" t="s">
        <v>325</v>
      </c>
      <c r="G60" s="118" t="s">
        <v>219</v>
      </c>
      <c r="H60" s="118" t="s">
        <v>243</v>
      </c>
      <c r="I60" s="118" t="s">
        <v>41</v>
      </c>
      <c r="J60" s="118"/>
      <c r="K60" s="118"/>
      <c r="L60" s="118" t="s">
        <v>326</v>
      </c>
      <c r="M60" s="118" t="s">
        <v>19</v>
      </c>
      <c r="N60" s="118" t="s">
        <v>327</v>
      </c>
      <c r="O60" s="119" t="s">
        <v>258</v>
      </c>
      <c r="P60" s="121"/>
      <c r="Q60" s="121"/>
      <c r="R60" s="147">
        <v>0</v>
      </c>
      <c r="S60" s="147">
        <v>0</v>
      </c>
      <c r="T60" s="147">
        <v>0</v>
      </c>
      <c r="U60" s="147">
        <v>0</v>
      </c>
    </row>
    <row r="61" spans="1:21" ht="22.5" x14ac:dyDescent="0.25">
      <c r="A61" s="118" t="s">
        <v>322</v>
      </c>
      <c r="B61" s="119" t="s">
        <v>323</v>
      </c>
      <c r="C61" s="120" t="s">
        <v>202</v>
      </c>
      <c r="D61" s="118" t="s">
        <v>141</v>
      </c>
      <c r="E61" s="118" t="s">
        <v>221</v>
      </c>
      <c r="F61" s="118" t="s">
        <v>325</v>
      </c>
      <c r="G61" s="118" t="s">
        <v>219</v>
      </c>
      <c r="H61" s="118" t="s">
        <v>243</v>
      </c>
      <c r="I61" s="118" t="s">
        <v>221</v>
      </c>
      <c r="J61" s="118"/>
      <c r="K61" s="118"/>
      <c r="L61" s="118" t="s">
        <v>326</v>
      </c>
      <c r="M61" s="118" t="s">
        <v>19</v>
      </c>
      <c r="N61" s="118" t="s">
        <v>327</v>
      </c>
      <c r="O61" s="119" t="s">
        <v>259</v>
      </c>
      <c r="P61" s="121"/>
      <c r="Q61" s="121"/>
      <c r="R61" s="147">
        <v>0</v>
      </c>
      <c r="S61" s="147">
        <v>0</v>
      </c>
      <c r="T61" s="147">
        <v>0</v>
      </c>
      <c r="U61" s="147">
        <v>0</v>
      </c>
    </row>
    <row r="62" spans="1:21" ht="22.5" x14ac:dyDescent="0.25">
      <c r="A62" s="118" t="s">
        <v>322</v>
      </c>
      <c r="B62" s="119" t="s">
        <v>323</v>
      </c>
      <c r="C62" s="120" t="s">
        <v>203</v>
      </c>
      <c r="D62" s="118" t="s">
        <v>141</v>
      </c>
      <c r="E62" s="118" t="s">
        <v>221</v>
      </c>
      <c r="F62" s="118" t="s">
        <v>325</v>
      </c>
      <c r="G62" s="118" t="s">
        <v>219</v>
      </c>
      <c r="H62" s="118" t="s">
        <v>243</v>
      </c>
      <c r="I62" s="118" t="s">
        <v>223</v>
      </c>
      <c r="J62" s="118"/>
      <c r="K62" s="118"/>
      <c r="L62" s="118" t="s">
        <v>326</v>
      </c>
      <c r="M62" s="118" t="s">
        <v>19</v>
      </c>
      <c r="N62" s="118" t="s">
        <v>327</v>
      </c>
      <c r="O62" s="119" t="s">
        <v>260</v>
      </c>
      <c r="P62" s="121"/>
      <c r="Q62" s="121"/>
      <c r="R62" s="147">
        <v>0</v>
      </c>
      <c r="S62" s="147">
        <v>0</v>
      </c>
      <c r="T62" s="147">
        <v>0</v>
      </c>
      <c r="U62" s="147">
        <v>0</v>
      </c>
    </row>
    <row r="63" spans="1:21" ht="22.5" x14ac:dyDescent="0.25">
      <c r="A63" s="118" t="s">
        <v>322</v>
      </c>
      <c r="B63" s="119" t="s">
        <v>323</v>
      </c>
      <c r="C63" s="120" t="s">
        <v>204</v>
      </c>
      <c r="D63" s="118" t="s">
        <v>141</v>
      </c>
      <c r="E63" s="118" t="s">
        <v>221</v>
      </c>
      <c r="F63" s="118" t="s">
        <v>325</v>
      </c>
      <c r="G63" s="118" t="s">
        <v>219</v>
      </c>
      <c r="H63" s="118" t="s">
        <v>243</v>
      </c>
      <c r="I63" s="118" t="s">
        <v>236</v>
      </c>
      <c r="J63" s="118"/>
      <c r="K63" s="118"/>
      <c r="L63" s="118" t="s">
        <v>326</v>
      </c>
      <c r="M63" s="118" t="s">
        <v>19</v>
      </c>
      <c r="N63" s="118" t="s">
        <v>327</v>
      </c>
      <c r="O63" s="119" t="s">
        <v>261</v>
      </c>
      <c r="P63" s="121"/>
      <c r="Q63" s="121"/>
      <c r="R63" s="147">
        <v>0</v>
      </c>
      <c r="S63" s="147">
        <v>0</v>
      </c>
      <c r="T63" s="147">
        <v>0</v>
      </c>
      <c r="U63" s="147">
        <v>0</v>
      </c>
    </row>
    <row r="64" spans="1:21" ht="22.5" x14ac:dyDescent="0.25">
      <c r="A64" s="118" t="s">
        <v>322</v>
      </c>
      <c r="B64" s="119" t="s">
        <v>323</v>
      </c>
      <c r="C64" s="120" t="s">
        <v>205</v>
      </c>
      <c r="D64" s="118" t="s">
        <v>141</v>
      </c>
      <c r="E64" s="118" t="s">
        <v>221</v>
      </c>
      <c r="F64" s="118" t="s">
        <v>325</v>
      </c>
      <c r="G64" s="118" t="s">
        <v>219</v>
      </c>
      <c r="H64" s="118" t="s">
        <v>228</v>
      </c>
      <c r="I64" s="118" t="s">
        <v>223</v>
      </c>
      <c r="J64" s="118"/>
      <c r="K64" s="118"/>
      <c r="L64" s="118" t="s">
        <v>326</v>
      </c>
      <c r="M64" s="118" t="s">
        <v>19</v>
      </c>
      <c r="N64" s="118" t="s">
        <v>327</v>
      </c>
      <c r="O64" s="119" t="s">
        <v>262</v>
      </c>
      <c r="P64" s="121"/>
      <c r="Q64" s="121"/>
      <c r="R64" s="147">
        <v>0</v>
      </c>
      <c r="S64" s="147">
        <v>0</v>
      </c>
      <c r="T64" s="147">
        <v>0</v>
      </c>
      <c r="U64" s="147">
        <v>0</v>
      </c>
    </row>
    <row r="65" spans="1:21" ht="22.5" x14ac:dyDescent="0.25">
      <c r="A65" s="118" t="s">
        <v>322</v>
      </c>
      <c r="B65" s="119" t="s">
        <v>323</v>
      </c>
      <c r="C65" s="120" t="s">
        <v>206</v>
      </c>
      <c r="D65" s="118" t="s">
        <v>141</v>
      </c>
      <c r="E65" s="118" t="s">
        <v>221</v>
      </c>
      <c r="F65" s="118" t="s">
        <v>325</v>
      </c>
      <c r="G65" s="118" t="s">
        <v>219</v>
      </c>
      <c r="H65" s="118" t="s">
        <v>228</v>
      </c>
      <c r="I65" s="118" t="s">
        <v>346</v>
      </c>
      <c r="J65" s="118"/>
      <c r="K65" s="118"/>
      <c r="L65" s="118" t="s">
        <v>326</v>
      </c>
      <c r="M65" s="118" t="s">
        <v>19</v>
      </c>
      <c r="N65" s="118" t="s">
        <v>327</v>
      </c>
      <c r="O65" s="119" t="s">
        <v>146</v>
      </c>
      <c r="P65" s="121"/>
      <c r="Q65" s="121"/>
      <c r="R65" s="147">
        <v>0</v>
      </c>
      <c r="S65" s="147">
        <v>0</v>
      </c>
      <c r="T65" s="147">
        <v>0</v>
      </c>
      <c r="U65" s="147">
        <v>0</v>
      </c>
    </row>
    <row r="66" spans="1:21" ht="22.5" x14ac:dyDescent="0.25">
      <c r="A66" s="118" t="s">
        <v>322</v>
      </c>
      <c r="B66" s="119" t="s">
        <v>323</v>
      </c>
      <c r="C66" s="120" t="s">
        <v>291</v>
      </c>
      <c r="D66" s="118" t="s">
        <v>141</v>
      </c>
      <c r="E66" s="118" t="s">
        <v>221</v>
      </c>
      <c r="F66" s="118" t="s">
        <v>325</v>
      </c>
      <c r="G66" s="118" t="s">
        <v>219</v>
      </c>
      <c r="H66" s="118" t="s">
        <v>334</v>
      </c>
      <c r="I66" s="118" t="s">
        <v>41</v>
      </c>
      <c r="J66" s="118"/>
      <c r="K66" s="118"/>
      <c r="L66" s="118" t="s">
        <v>326</v>
      </c>
      <c r="M66" s="118" t="s">
        <v>19</v>
      </c>
      <c r="N66" s="118" t="s">
        <v>327</v>
      </c>
      <c r="O66" s="119" t="s">
        <v>347</v>
      </c>
      <c r="P66" s="121"/>
      <c r="Q66" s="121"/>
      <c r="R66" s="147">
        <v>-48855</v>
      </c>
      <c r="S66" s="147">
        <v>0</v>
      </c>
      <c r="T66" s="147">
        <v>0</v>
      </c>
      <c r="U66" s="147">
        <v>0</v>
      </c>
    </row>
    <row r="67" spans="1:21" ht="22.5" x14ac:dyDescent="0.25">
      <c r="A67" s="118" t="s">
        <v>322</v>
      </c>
      <c r="B67" s="119" t="s">
        <v>323</v>
      </c>
      <c r="C67" s="120" t="s">
        <v>177</v>
      </c>
      <c r="D67" s="118" t="s">
        <v>141</v>
      </c>
      <c r="E67" s="118" t="s">
        <v>221</v>
      </c>
      <c r="F67" s="118" t="s">
        <v>325</v>
      </c>
      <c r="G67" s="118" t="s">
        <v>219</v>
      </c>
      <c r="H67" s="118" t="s">
        <v>334</v>
      </c>
      <c r="I67" s="118" t="s">
        <v>221</v>
      </c>
      <c r="J67" s="118"/>
      <c r="K67" s="118"/>
      <c r="L67" s="118" t="s">
        <v>326</v>
      </c>
      <c r="M67" s="118" t="s">
        <v>19</v>
      </c>
      <c r="N67" s="118" t="s">
        <v>327</v>
      </c>
      <c r="O67" s="119" t="s">
        <v>140</v>
      </c>
      <c r="P67" s="121"/>
      <c r="Q67" s="121"/>
      <c r="R67" s="147">
        <v>-220388</v>
      </c>
      <c r="S67" s="147">
        <v>0</v>
      </c>
      <c r="T67" s="147">
        <v>0</v>
      </c>
      <c r="U67" s="147">
        <v>0</v>
      </c>
    </row>
    <row r="68" spans="1:21" ht="22.5" x14ac:dyDescent="0.25">
      <c r="A68" s="118" t="s">
        <v>322</v>
      </c>
      <c r="B68" s="119" t="s">
        <v>323</v>
      </c>
      <c r="C68" s="120" t="s">
        <v>179</v>
      </c>
      <c r="D68" s="118" t="s">
        <v>141</v>
      </c>
      <c r="E68" s="118" t="s">
        <v>221</v>
      </c>
      <c r="F68" s="118" t="s">
        <v>325</v>
      </c>
      <c r="G68" s="118" t="s">
        <v>219</v>
      </c>
      <c r="H68" s="118" t="s">
        <v>348</v>
      </c>
      <c r="I68" s="118" t="s">
        <v>41</v>
      </c>
      <c r="J68" s="118"/>
      <c r="K68" s="118"/>
      <c r="L68" s="118" t="s">
        <v>326</v>
      </c>
      <c r="M68" s="118" t="s">
        <v>19</v>
      </c>
      <c r="N68" s="118" t="s">
        <v>327</v>
      </c>
      <c r="O68" s="119" t="s">
        <v>250</v>
      </c>
      <c r="P68" s="121"/>
      <c r="Q68" s="121"/>
      <c r="R68" s="147">
        <v>0</v>
      </c>
      <c r="S68" s="147">
        <v>0</v>
      </c>
      <c r="T68" s="147">
        <v>0</v>
      </c>
      <c r="U68" s="147">
        <v>0</v>
      </c>
    </row>
    <row r="69" spans="1:21" ht="22.5" x14ac:dyDescent="0.25">
      <c r="A69" s="118" t="s">
        <v>322</v>
      </c>
      <c r="B69" s="119" t="s">
        <v>323</v>
      </c>
      <c r="C69" s="120" t="s">
        <v>180</v>
      </c>
      <c r="D69" s="118" t="s">
        <v>141</v>
      </c>
      <c r="E69" s="118" t="s">
        <v>221</v>
      </c>
      <c r="F69" s="118" t="s">
        <v>325</v>
      </c>
      <c r="G69" s="118" t="s">
        <v>219</v>
      </c>
      <c r="H69" s="118" t="s">
        <v>348</v>
      </c>
      <c r="I69" s="118" t="s">
        <v>219</v>
      </c>
      <c r="J69" s="118"/>
      <c r="K69" s="118"/>
      <c r="L69" s="118" t="s">
        <v>326</v>
      </c>
      <c r="M69" s="118" t="s">
        <v>19</v>
      </c>
      <c r="N69" s="118" t="s">
        <v>327</v>
      </c>
      <c r="O69" s="119" t="s">
        <v>251</v>
      </c>
      <c r="P69" s="121"/>
      <c r="Q69" s="121"/>
      <c r="R69" s="147">
        <v>0</v>
      </c>
      <c r="S69" s="147">
        <v>0</v>
      </c>
      <c r="T69" s="147">
        <v>0</v>
      </c>
      <c r="U69" s="147">
        <v>0</v>
      </c>
    </row>
    <row r="70" spans="1:21" ht="22.5" x14ac:dyDescent="0.25">
      <c r="A70" s="118" t="s">
        <v>322</v>
      </c>
      <c r="B70" s="119" t="s">
        <v>323</v>
      </c>
      <c r="C70" s="120" t="s">
        <v>181</v>
      </c>
      <c r="D70" s="118" t="s">
        <v>141</v>
      </c>
      <c r="E70" s="118" t="s">
        <v>221</v>
      </c>
      <c r="F70" s="118" t="s">
        <v>325</v>
      </c>
      <c r="G70" s="118" t="s">
        <v>219</v>
      </c>
      <c r="H70" s="118" t="s">
        <v>348</v>
      </c>
      <c r="I70" s="118" t="s">
        <v>223</v>
      </c>
      <c r="J70" s="118"/>
      <c r="K70" s="118"/>
      <c r="L70" s="118" t="s">
        <v>326</v>
      </c>
      <c r="M70" s="118" t="s">
        <v>19</v>
      </c>
      <c r="N70" s="118" t="s">
        <v>327</v>
      </c>
      <c r="O70" s="119" t="s">
        <v>252</v>
      </c>
      <c r="P70" s="121"/>
      <c r="Q70" s="121"/>
      <c r="R70" s="147">
        <v>0</v>
      </c>
      <c r="S70" s="147">
        <v>0</v>
      </c>
      <c r="T70" s="147">
        <v>0</v>
      </c>
      <c r="U70" s="147">
        <v>0</v>
      </c>
    </row>
    <row r="71" spans="1:21" ht="22.5" x14ac:dyDescent="0.25">
      <c r="A71" s="118" t="s">
        <v>322</v>
      </c>
      <c r="B71" s="119" t="s">
        <v>323</v>
      </c>
      <c r="C71" s="120" t="s">
        <v>188</v>
      </c>
      <c r="D71" s="118" t="s">
        <v>141</v>
      </c>
      <c r="E71" s="118" t="s">
        <v>221</v>
      </c>
      <c r="F71" s="118" t="s">
        <v>325</v>
      </c>
      <c r="G71" s="118" t="s">
        <v>219</v>
      </c>
      <c r="H71" s="118" t="s">
        <v>350</v>
      </c>
      <c r="I71" s="118" t="s">
        <v>346</v>
      </c>
      <c r="J71" s="118"/>
      <c r="K71" s="118"/>
      <c r="L71" s="118" t="s">
        <v>326</v>
      </c>
      <c r="M71" s="118" t="s">
        <v>19</v>
      </c>
      <c r="N71" s="118" t="s">
        <v>327</v>
      </c>
      <c r="O71" s="119" t="s">
        <v>142</v>
      </c>
      <c r="P71" s="121"/>
      <c r="Q71" s="121"/>
      <c r="R71" s="147">
        <v>0</v>
      </c>
      <c r="S71" s="147">
        <v>0</v>
      </c>
      <c r="T71" s="147">
        <v>0</v>
      </c>
      <c r="U71" s="147">
        <v>0</v>
      </c>
    </row>
    <row r="72" spans="1:21" ht="22.5" x14ac:dyDescent="0.25">
      <c r="A72" s="118" t="s">
        <v>322</v>
      </c>
      <c r="B72" s="119" t="s">
        <v>323</v>
      </c>
      <c r="C72" s="120" t="s">
        <v>387</v>
      </c>
      <c r="D72" s="118" t="s">
        <v>141</v>
      </c>
      <c r="E72" s="118" t="s">
        <v>230</v>
      </c>
      <c r="F72" s="118" t="s">
        <v>236</v>
      </c>
      <c r="G72" s="118" t="s">
        <v>41</v>
      </c>
      <c r="H72" s="118" t="s">
        <v>41</v>
      </c>
      <c r="I72" s="118" t="s">
        <v>41</v>
      </c>
      <c r="J72" s="118"/>
      <c r="K72" s="118"/>
      <c r="L72" s="118" t="s">
        <v>326</v>
      </c>
      <c r="M72" s="118" t="s">
        <v>19</v>
      </c>
      <c r="N72" s="118" t="s">
        <v>327</v>
      </c>
      <c r="O72" s="119" t="s">
        <v>388</v>
      </c>
      <c r="P72" s="121"/>
      <c r="Q72" s="121"/>
      <c r="R72" s="147">
        <v>0</v>
      </c>
      <c r="S72" s="147">
        <v>0</v>
      </c>
      <c r="T72" s="147">
        <v>0</v>
      </c>
      <c r="U72" s="147">
        <v>0</v>
      </c>
    </row>
    <row r="73" spans="1:21" ht="22.5" x14ac:dyDescent="0.25">
      <c r="A73" s="118" t="s">
        <v>322</v>
      </c>
      <c r="B73" s="119" t="s">
        <v>323</v>
      </c>
      <c r="C73" s="120" t="s">
        <v>389</v>
      </c>
      <c r="D73" s="118" t="s">
        <v>141</v>
      </c>
      <c r="E73" s="118" t="s">
        <v>230</v>
      </c>
      <c r="F73" s="118" t="s">
        <v>236</v>
      </c>
      <c r="G73" s="118" t="s">
        <v>41</v>
      </c>
      <c r="H73" s="118" t="s">
        <v>41</v>
      </c>
      <c r="I73" s="118" t="s">
        <v>221</v>
      </c>
      <c r="J73" s="118"/>
      <c r="K73" s="118"/>
      <c r="L73" s="118" t="s">
        <v>326</v>
      </c>
      <c r="M73" s="118" t="s">
        <v>19</v>
      </c>
      <c r="N73" s="118" t="s">
        <v>327</v>
      </c>
      <c r="O73" s="119" t="s">
        <v>390</v>
      </c>
      <c r="P73" s="121"/>
      <c r="Q73" s="121"/>
      <c r="R73" s="147">
        <v>0</v>
      </c>
      <c r="S73" s="147">
        <v>0</v>
      </c>
      <c r="T73" s="147">
        <v>0</v>
      </c>
      <c r="U73" s="147">
        <v>0</v>
      </c>
    </row>
    <row r="74" spans="1:21" ht="22.5" x14ac:dyDescent="0.25">
      <c r="A74" s="118" t="s">
        <v>322</v>
      </c>
      <c r="B74" s="119" t="s">
        <v>323</v>
      </c>
      <c r="C74" s="120" t="s">
        <v>400</v>
      </c>
      <c r="D74" s="118" t="s">
        <v>141</v>
      </c>
      <c r="E74" s="118" t="s">
        <v>230</v>
      </c>
      <c r="F74" s="118" t="s">
        <v>236</v>
      </c>
      <c r="G74" s="118" t="s">
        <v>41</v>
      </c>
      <c r="H74" s="118" t="s">
        <v>41</v>
      </c>
      <c r="I74" s="118" t="s">
        <v>230</v>
      </c>
      <c r="J74" s="118"/>
      <c r="K74" s="118"/>
      <c r="L74" s="118" t="s">
        <v>326</v>
      </c>
      <c r="M74" s="118" t="s">
        <v>19</v>
      </c>
      <c r="N74" s="118" t="s">
        <v>327</v>
      </c>
      <c r="O74" s="119" t="s">
        <v>401</v>
      </c>
      <c r="P74" s="121"/>
      <c r="Q74" s="121"/>
      <c r="R74" s="147">
        <v>0</v>
      </c>
      <c r="S74" s="147">
        <v>0</v>
      </c>
      <c r="T74" s="147">
        <v>0</v>
      </c>
      <c r="U74" s="147">
        <v>0</v>
      </c>
    </row>
    <row r="75" spans="1:21" ht="22.5" x14ac:dyDescent="0.25">
      <c r="A75" s="118" t="s">
        <v>322</v>
      </c>
      <c r="B75" s="119" t="s">
        <v>323</v>
      </c>
      <c r="C75" s="120" t="s">
        <v>209</v>
      </c>
      <c r="D75" s="118" t="s">
        <v>141</v>
      </c>
      <c r="E75" s="118" t="s">
        <v>223</v>
      </c>
      <c r="F75" s="118" t="s">
        <v>41</v>
      </c>
      <c r="G75" s="118" t="s">
        <v>221</v>
      </c>
      <c r="H75" s="118" t="s">
        <v>41</v>
      </c>
      <c r="I75" s="118" t="s">
        <v>325</v>
      </c>
      <c r="J75" s="118" t="s">
        <v>236</v>
      </c>
      <c r="K75" s="118"/>
      <c r="L75" s="118" t="s">
        <v>326</v>
      </c>
      <c r="M75" s="118" t="s">
        <v>19</v>
      </c>
      <c r="N75" s="118" t="s">
        <v>327</v>
      </c>
      <c r="O75" s="119" t="s">
        <v>26</v>
      </c>
      <c r="P75" s="121"/>
      <c r="Q75" s="121"/>
      <c r="R75" s="147">
        <v>-9</v>
      </c>
      <c r="S75" s="147">
        <v>0.44</v>
      </c>
      <c r="T75" s="147">
        <v>0.44</v>
      </c>
      <c r="U75" s="147">
        <v>0.44</v>
      </c>
    </row>
    <row r="76" spans="1:21" ht="22.5" x14ac:dyDescent="0.25">
      <c r="A76" s="118" t="s">
        <v>322</v>
      </c>
      <c r="B76" s="119" t="s">
        <v>323</v>
      </c>
      <c r="C76" s="120" t="s">
        <v>210</v>
      </c>
      <c r="D76" s="118" t="s">
        <v>141</v>
      </c>
      <c r="E76" s="118" t="s">
        <v>223</v>
      </c>
      <c r="F76" s="118" t="s">
        <v>41</v>
      </c>
      <c r="G76" s="118" t="s">
        <v>221</v>
      </c>
      <c r="H76" s="118" t="s">
        <v>41</v>
      </c>
      <c r="I76" s="118" t="s">
        <v>325</v>
      </c>
      <c r="J76" s="118" t="s">
        <v>237</v>
      </c>
      <c r="K76" s="118"/>
      <c r="L76" s="118" t="s">
        <v>326</v>
      </c>
      <c r="M76" s="118" t="s">
        <v>19</v>
      </c>
      <c r="N76" s="118" t="s">
        <v>327</v>
      </c>
      <c r="O76" s="119" t="s">
        <v>143</v>
      </c>
      <c r="P76" s="121"/>
      <c r="Q76" s="121"/>
      <c r="R76" s="147">
        <v>-18016679</v>
      </c>
      <c r="S76" s="147">
        <v>0</v>
      </c>
      <c r="T76" s="147">
        <v>0</v>
      </c>
      <c r="U76" s="147">
        <v>0</v>
      </c>
    </row>
    <row r="77" spans="1:21" ht="22.5" x14ac:dyDescent="0.25">
      <c r="A77" s="118" t="s">
        <v>322</v>
      </c>
      <c r="B77" s="119" t="s">
        <v>323</v>
      </c>
      <c r="C77" s="120" t="s">
        <v>211</v>
      </c>
      <c r="D77" s="118" t="s">
        <v>141</v>
      </c>
      <c r="E77" s="118" t="s">
        <v>223</v>
      </c>
      <c r="F77" s="118" t="s">
        <v>41</v>
      </c>
      <c r="G77" s="118" t="s">
        <v>221</v>
      </c>
      <c r="H77" s="118" t="s">
        <v>41</v>
      </c>
      <c r="I77" s="118" t="s">
        <v>325</v>
      </c>
      <c r="J77" s="118" t="s">
        <v>243</v>
      </c>
      <c r="K77" s="118"/>
      <c r="L77" s="118" t="s">
        <v>326</v>
      </c>
      <c r="M77" s="118" t="s">
        <v>19</v>
      </c>
      <c r="N77" s="118" t="s">
        <v>327</v>
      </c>
      <c r="O77" s="119" t="s">
        <v>353</v>
      </c>
      <c r="P77" s="121"/>
      <c r="Q77" s="121"/>
      <c r="R77" s="147">
        <v>0</v>
      </c>
      <c r="S77" s="147">
        <v>0</v>
      </c>
      <c r="T77" s="147">
        <v>0</v>
      </c>
      <c r="U77" s="147">
        <v>0</v>
      </c>
    </row>
    <row r="78" spans="1:21" ht="22.5" x14ac:dyDescent="0.25">
      <c r="A78" s="118" t="s">
        <v>322</v>
      </c>
      <c r="B78" s="119" t="s">
        <v>323</v>
      </c>
      <c r="C78" s="120" t="s">
        <v>212</v>
      </c>
      <c r="D78" s="118" t="s">
        <v>141</v>
      </c>
      <c r="E78" s="118" t="s">
        <v>223</v>
      </c>
      <c r="F78" s="118" t="s">
        <v>41</v>
      </c>
      <c r="G78" s="118" t="s">
        <v>221</v>
      </c>
      <c r="H78" s="118" t="s">
        <v>41</v>
      </c>
      <c r="I78" s="118" t="s">
        <v>325</v>
      </c>
      <c r="J78" s="118" t="s">
        <v>228</v>
      </c>
      <c r="K78" s="118"/>
      <c r="L78" s="118" t="s">
        <v>326</v>
      </c>
      <c r="M78" s="118" t="s">
        <v>19</v>
      </c>
      <c r="N78" s="118" t="s">
        <v>327</v>
      </c>
      <c r="O78" s="119" t="s">
        <v>131</v>
      </c>
      <c r="P78" s="121"/>
      <c r="Q78" s="121"/>
      <c r="R78" s="147">
        <v>0</v>
      </c>
      <c r="S78" s="147">
        <v>0</v>
      </c>
      <c r="T78" s="147">
        <v>0</v>
      </c>
      <c r="U78" s="147">
        <v>0</v>
      </c>
    </row>
    <row r="79" spans="1:21" ht="22.5" x14ac:dyDescent="0.25">
      <c r="A79" s="118" t="s">
        <v>322</v>
      </c>
      <c r="B79" s="119" t="s">
        <v>323</v>
      </c>
      <c r="C79" s="120" t="s">
        <v>213</v>
      </c>
      <c r="D79" s="118" t="s">
        <v>141</v>
      </c>
      <c r="E79" s="118" t="s">
        <v>223</v>
      </c>
      <c r="F79" s="118" t="s">
        <v>41</v>
      </c>
      <c r="G79" s="118" t="s">
        <v>221</v>
      </c>
      <c r="H79" s="118" t="s">
        <v>41</v>
      </c>
      <c r="I79" s="118" t="s">
        <v>325</v>
      </c>
      <c r="J79" s="118" t="s">
        <v>334</v>
      </c>
      <c r="K79" s="118"/>
      <c r="L79" s="118" t="s">
        <v>326</v>
      </c>
      <c r="M79" s="118" t="s">
        <v>19</v>
      </c>
      <c r="N79" s="118" t="s">
        <v>327</v>
      </c>
      <c r="O79" s="119" t="s">
        <v>279</v>
      </c>
      <c r="P79" s="121"/>
      <c r="Q79" s="121"/>
      <c r="R79" s="147">
        <v>0</v>
      </c>
      <c r="S79" s="147">
        <v>0</v>
      </c>
      <c r="T79" s="147">
        <v>0</v>
      </c>
      <c r="U79" s="147">
        <v>0</v>
      </c>
    </row>
    <row r="80" spans="1:21" ht="22.5" x14ac:dyDescent="0.25">
      <c r="A80" s="118" t="s">
        <v>322</v>
      </c>
      <c r="B80" s="119" t="s">
        <v>323</v>
      </c>
      <c r="C80" s="120" t="s">
        <v>214</v>
      </c>
      <c r="D80" s="118" t="s">
        <v>141</v>
      </c>
      <c r="E80" s="118" t="s">
        <v>223</v>
      </c>
      <c r="F80" s="118" t="s">
        <v>41</v>
      </c>
      <c r="G80" s="118" t="s">
        <v>221</v>
      </c>
      <c r="H80" s="118" t="s">
        <v>41</v>
      </c>
      <c r="I80" s="118" t="s">
        <v>325</v>
      </c>
      <c r="J80" s="118" t="s">
        <v>125</v>
      </c>
      <c r="K80" s="118"/>
      <c r="L80" s="118" t="s">
        <v>326</v>
      </c>
      <c r="M80" s="118" t="s">
        <v>19</v>
      </c>
      <c r="N80" s="118" t="s">
        <v>327</v>
      </c>
      <c r="O80" s="119" t="s">
        <v>280</v>
      </c>
      <c r="P80" s="121"/>
      <c r="Q80" s="121"/>
      <c r="R80" s="147">
        <v>0</v>
      </c>
      <c r="S80" s="147">
        <v>0</v>
      </c>
      <c r="T80" s="147">
        <v>0</v>
      </c>
      <c r="U80" s="147">
        <v>0</v>
      </c>
    </row>
    <row r="81" spans="1:21" ht="22.5" x14ac:dyDescent="0.25">
      <c r="A81" s="118" t="s">
        <v>322</v>
      </c>
      <c r="B81" s="119" t="s">
        <v>323</v>
      </c>
      <c r="C81" s="120" t="s">
        <v>215</v>
      </c>
      <c r="D81" s="118" t="s">
        <v>141</v>
      </c>
      <c r="E81" s="118" t="s">
        <v>223</v>
      </c>
      <c r="F81" s="118" t="s">
        <v>41</v>
      </c>
      <c r="G81" s="118" t="s">
        <v>221</v>
      </c>
      <c r="H81" s="118" t="s">
        <v>41</v>
      </c>
      <c r="I81" s="118" t="s">
        <v>325</v>
      </c>
      <c r="J81" s="118" t="s">
        <v>233</v>
      </c>
      <c r="K81" s="118"/>
      <c r="L81" s="118" t="s">
        <v>326</v>
      </c>
      <c r="M81" s="118" t="s">
        <v>19</v>
      </c>
      <c r="N81" s="118" t="s">
        <v>327</v>
      </c>
      <c r="O81" s="119" t="s">
        <v>264</v>
      </c>
      <c r="P81" s="121"/>
      <c r="Q81" s="121"/>
      <c r="R81" s="147">
        <v>0</v>
      </c>
      <c r="S81" s="147">
        <v>0</v>
      </c>
      <c r="T81" s="147">
        <v>0</v>
      </c>
      <c r="U81" s="147">
        <v>0</v>
      </c>
    </row>
    <row r="82" spans="1:21" ht="22.5" x14ac:dyDescent="0.25">
      <c r="A82" s="118" t="s">
        <v>322</v>
      </c>
      <c r="B82" s="119" t="s">
        <v>323</v>
      </c>
      <c r="C82" s="120" t="s">
        <v>216</v>
      </c>
      <c r="D82" s="118" t="s">
        <v>141</v>
      </c>
      <c r="E82" s="118" t="s">
        <v>223</v>
      </c>
      <c r="F82" s="118" t="s">
        <v>41</v>
      </c>
      <c r="G82" s="118" t="s">
        <v>221</v>
      </c>
      <c r="H82" s="118" t="s">
        <v>41</v>
      </c>
      <c r="I82" s="118" t="s">
        <v>325</v>
      </c>
      <c r="J82" s="118" t="s">
        <v>270</v>
      </c>
      <c r="K82" s="118"/>
      <c r="L82" s="118" t="s">
        <v>326</v>
      </c>
      <c r="M82" s="118" t="s">
        <v>19</v>
      </c>
      <c r="N82" s="118" t="s">
        <v>327</v>
      </c>
      <c r="O82" s="119" t="s">
        <v>354</v>
      </c>
      <c r="P82" s="121"/>
      <c r="Q82" s="121"/>
      <c r="R82" s="147">
        <v>0</v>
      </c>
      <c r="S82" s="147">
        <v>0</v>
      </c>
      <c r="T82" s="147">
        <v>0</v>
      </c>
      <c r="U82" s="147">
        <v>0</v>
      </c>
    </row>
    <row r="83" spans="1:21" ht="22.5" x14ac:dyDescent="0.25">
      <c r="A83" s="118" t="s">
        <v>322</v>
      </c>
      <c r="B83" s="119" t="s">
        <v>323</v>
      </c>
      <c r="C83" s="120" t="s">
        <v>286</v>
      </c>
      <c r="D83" s="118" t="s">
        <v>141</v>
      </c>
      <c r="E83" s="118" t="s">
        <v>223</v>
      </c>
      <c r="F83" s="118" t="s">
        <v>41</v>
      </c>
      <c r="G83" s="118" t="s">
        <v>221</v>
      </c>
      <c r="H83" s="118" t="s">
        <v>41</v>
      </c>
      <c r="I83" s="118" t="s">
        <v>325</v>
      </c>
      <c r="J83" s="118" t="s">
        <v>348</v>
      </c>
      <c r="K83" s="118"/>
      <c r="L83" s="118" t="s">
        <v>326</v>
      </c>
      <c r="M83" s="118" t="s">
        <v>19</v>
      </c>
      <c r="N83" s="118" t="s">
        <v>327</v>
      </c>
      <c r="O83" s="119" t="s">
        <v>126</v>
      </c>
      <c r="P83" s="121"/>
      <c r="Q83" s="121"/>
      <c r="R83" s="147">
        <v>0</v>
      </c>
      <c r="S83" s="147">
        <v>0</v>
      </c>
      <c r="T83" s="147">
        <v>0</v>
      </c>
      <c r="U83" s="147">
        <v>0</v>
      </c>
    </row>
    <row r="84" spans="1:21" ht="22.5" x14ac:dyDescent="0.25">
      <c r="A84" s="118" t="s">
        <v>322</v>
      </c>
      <c r="B84" s="119" t="s">
        <v>323</v>
      </c>
      <c r="C84" s="120" t="s">
        <v>217</v>
      </c>
      <c r="D84" s="118" t="s">
        <v>141</v>
      </c>
      <c r="E84" s="118" t="s">
        <v>223</v>
      </c>
      <c r="F84" s="118" t="s">
        <v>41</v>
      </c>
      <c r="G84" s="118" t="s">
        <v>221</v>
      </c>
      <c r="H84" s="118" t="s">
        <v>41</v>
      </c>
      <c r="I84" s="118" t="s">
        <v>325</v>
      </c>
      <c r="J84" s="118" t="s">
        <v>355</v>
      </c>
      <c r="K84" s="118"/>
      <c r="L84" s="118" t="s">
        <v>326</v>
      </c>
      <c r="M84" s="118" t="s">
        <v>19</v>
      </c>
      <c r="N84" s="118" t="s">
        <v>327</v>
      </c>
      <c r="O84" s="119" t="s">
        <v>147</v>
      </c>
      <c r="P84" s="121"/>
      <c r="Q84" s="121"/>
      <c r="R84" s="147">
        <v>-134877220</v>
      </c>
      <c r="S84" s="147">
        <v>0</v>
      </c>
      <c r="T84" s="147">
        <v>0</v>
      </c>
      <c r="U84" s="147">
        <v>0</v>
      </c>
    </row>
    <row r="85" spans="1:21" ht="22.5" x14ac:dyDescent="0.25">
      <c r="A85" s="118" t="s">
        <v>322</v>
      </c>
      <c r="B85" s="119" t="s">
        <v>323</v>
      </c>
      <c r="C85" s="120" t="s">
        <v>382</v>
      </c>
      <c r="D85" s="118" t="s">
        <v>141</v>
      </c>
      <c r="E85" s="118" t="s">
        <v>223</v>
      </c>
      <c r="F85" s="118" t="s">
        <v>41</v>
      </c>
      <c r="G85" s="118" t="s">
        <v>221</v>
      </c>
      <c r="H85" s="118" t="s">
        <v>41</v>
      </c>
      <c r="I85" s="118" t="s">
        <v>325</v>
      </c>
      <c r="J85" s="118" t="s">
        <v>381</v>
      </c>
      <c r="K85" s="118"/>
      <c r="L85" s="118" t="s">
        <v>326</v>
      </c>
      <c r="M85" s="118" t="s">
        <v>19</v>
      </c>
      <c r="N85" s="118" t="s">
        <v>327</v>
      </c>
      <c r="O85" s="119" t="s">
        <v>234</v>
      </c>
      <c r="P85" s="121"/>
      <c r="Q85" s="121"/>
      <c r="R85" s="147">
        <v>0</v>
      </c>
      <c r="S85" s="147">
        <v>0</v>
      </c>
      <c r="T85" s="147">
        <v>0</v>
      </c>
      <c r="U85" s="147">
        <v>0</v>
      </c>
    </row>
    <row r="86" spans="1:21" ht="33.75" x14ac:dyDescent="0.25">
      <c r="A86" s="118" t="s">
        <v>322</v>
      </c>
      <c r="B86" s="119" t="s">
        <v>323</v>
      </c>
      <c r="C86" s="120" t="s">
        <v>358</v>
      </c>
      <c r="D86" s="118" t="s">
        <v>15</v>
      </c>
      <c r="E86" s="118" t="s">
        <v>357</v>
      </c>
      <c r="F86" s="118" t="s">
        <v>356</v>
      </c>
      <c r="G86" s="118" t="s">
        <v>221</v>
      </c>
      <c r="H86" s="118" t="s">
        <v>325</v>
      </c>
      <c r="I86" s="118" t="s">
        <v>41</v>
      </c>
      <c r="J86" s="118" t="s">
        <v>119</v>
      </c>
      <c r="K86" s="118" t="s">
        <v>119</v>
      </c>
      <c r="L86" s="118" t="s">
        <v>326</v>
      </c>
      <c r="M86" s="118" t="s">
        <v>19</v>
      </c>
      <c r="N86" s="118" t="s">
        <v>327</v>
      </c>
      <c r="O86" s="119" t="s">
        <v>359</v>
      </c>
      <c r="P86" s="121"/>
      <c r="Q86" s="121"/>
      <c r="R86" s="147">
        <v>-19964125</v>
      </c>
      <c r="S86" s="147">
        <v>0</v>
      </c>
      <c r="T86" s="147">
        <v>0</v>
      </c>
      <c r="U86" s="147">
        <v>0</v>
      </c>
    </row>
    <row r="87" spans="1:21" ht="22.5" x14ac:dyDescent="0.25">
      <c r="A87" s="118" t="s">
        <v>322</v>
      </c>
      <c r="B87" s="119" t="s">
        <v>323</v>
      </c>
      <c r="C87" s="120" t="s">
        <v>360</v>
      </c>
      <c r="D87" s="118" t="s">
        <v>15</v>
      </c>
      <c r="E87" s="118" t="s">
        <v>357</v>
      </c>
      <c r="F87" s="118" t="s">
        <v>356</v>
      </c>
      <c r="G87" s="118" t="s">
        <v>221</v>
      </c>
      <c r="H87" s="118" t="s">
        <v>325</v>
      </c>
      <c r="I87" s="118" t="s">
        <v>221</v>
      </c>
      <c r="J87" s="118" t="s">
        <v>119</v>
      </c>
      <c r="K87" s="118" t="s">
        <v>119</v>
      </c>
      <c r="L87" s="118" t="s">
        <v>326</v>
      </c>
      <c r="M87" s="118" t="s">
        <v>19</v>
      </c>
      <c r="N87" s="118" t="s">
        <v>327</v>
      </c>
      <c r="O87" s="119" t="s">
        <v>361</v>
      </c>
      <c r="P87" s="121"/>
      <c r="Q87" s="121"/>
      <c r="R87" s="147">
        <v>0</v>
      </c>
      <c r="S87" s="147">
        <v>0</v>
      </c>
      <c r="T87" s="147">
        <v>0</v>
      </c>
      <c r="U87" s="147">
        <v>0</v>
      </c>
    </row>
    <row r="88" spans="1:21" ht="22.5" x14ac:dyDescent="0.25">
      <c r="A88" s="118" t="s">
        <v>322</v>
      </c>
      <c r="B88" s="119" t="s">
        <v>323</v>
      </c>
      <c r="C88" s="120" t="s">
        <v>363</v>
      </c>
      <c r="D88" s="118" t="s">
        <v>15</v>
      </c>
      <c r="E88" s="118" t="s">
        <v>357</v>
      </c>
      <c r="F88" s="118" t="s">
        <v>356</v>
      </c>
      <c r="G88" s="118" t="s">
        <v>221</v>
      </c>
      <c r="H88" s="118" t="s">
        <v>325</v>
      </c>
      <c r="I88" s="118" t="s">
        <v>219</v>
      </c>
      <c r="J88" s="118" t="s">
        <v>119</v>
      </c>
      <c r="K88" s="118" t="s">
        <v>119</v>
      </c>
      <c r="L88" s="118" t="s">
        <v>326</v>
      </c>
      <c r="M88" s="118" t="s">
        <v>19</v>
      </c>
      <c r="N88" s="118" t="s">
        <v>327</v>
      </c>
      <c r="O88" s="119" t="s">
        <v>364</v>
      </c>
      <c r="P88" s="121"/>
      <c r="Q88" s="121"/>
      <c r="R88" s="147">
        <v>-37211907</v>
      </c>
      <c r="S88" s="147">
        <v>0</v>
      </c>
      <c r="T88" s="147">
        <v>0</v>
      </c>
      <c r="U88" s="147">
        <v>0</v>
      </c>
    </row>
    <row r="89" spans="1:21" ht="22.5" x14ac:dyDescent="0.25">
      <c r="A89" s="118" t="s">
        <v>322</v>
      </c>
      <c r="B89" s="119" t="s">
        <v>323</v>
      </c>
      <c r="C89" s="120" t="s">
        <v>366</v>
      </c>
      <c r="D89" s="118" t="s">
        <v>15</v>
      </c>
      <c r="E89" s="118" t="s">
        <v>365</v>
      </c>
      <c r="F89" s="118" t="s">
        <v>356</v>
      </c>
      <c r="G89" s="118" t="s">
        <v>41</v>
      </c>
      <c r="H89" s="118" t="s">
        <v>325</v>
      </c>
      <c r="I89" s="118" t="s">
        <v>223</v>
      </c>
      <c r="J89" s="118" t="s">
        <v>119</v>
      </c>
      <c r="K89" s="118" t="s">
        <v>119</v>
      </c>
      <c r="L89" s="118" t="s">
        <v>326</v>
      </c>
      <c r="M89" s="118" t="s">
        <v>19</v>
      </c>
      <c r="N89" s="118" t="s">
        <v>327</v>
      </c>
      <c r="O89" s="119" t="s">
        <v>367</v>
      </c>
      <c r="P89" s="121"/>
      <c r="Q89" s="121"/>
      <c r="R89" s="147">
        <v>0</v>
      </c>
      <c r="S89" s="147">
        <v>0</v>
      </c>
      <c r="T89" s="147">
        <v>0</v>
      </c>
      <c r="U89" s="147">
        <v>0</v>
      </c>
    </row>
    <row r="90" spans="1:21" ht="33.75" x14ac:dyDescent="0.25">
      <c r="A90" s="118" t="s">
        <v>322</v>
      </c>
      <c r="B90" s="119" t="s">
        <v>323</v>
      </c>
      <c r="C90" s="120" t="s">
        <v>368</v>
      </c>
      <c r="D90" s="118" t="s">
        <v>15</v>
      </c>
      <c r="E90" s="118" t="s">
        <v>365</v>
      </c>
      <c r="F90" s="118" t="s">
        <v>356</v>
      </c>
      <c r="G90" s="118" t="s">
        <v>41</v>
      </c>
      <c r="H90" s="118" t="s">
        <v>325</v>
      </c>
      <c r="I90" s="118" t="s">
        <v>236</v>
      </c>
      <c r="J90" s="118" t="s">
        <v>119</v>
      </c>
      <c r="K90" s="118" t="s">
        <v>119</v>
      </c>
      <c r="L90" s="118" t="s">
        <v>326</v>
      </c>
      <c r="M90" s="118" t="s">
        <v>19</v>
      </c>
      <c r="N90" s="118" t="s">
        <v>327</v>
      </c>
      <c r="O90" s="119" t="s">
        <v>369</v>
      </c>
      <c r="P90" s="121"/>
      <c r="Q90" s="121"/>
      <c r="R90" s="147">
        <v>0</v>
      </c>
      <c r="S90" s="147">
        <v>0</v>
      </c>
      <c r="T90" s="147">
        <v>0</v>
      </c>
      <c r="U90" s="147">
        <v>0</v>
      </c>
    </row>
    <row r="91" spans="1:21" ht="22.5" x14ac:dyDescent="0.25">
      <c r="A91" s="118" t="s">
        <v>322</v>
      </c>
      <c r="B91" s="119" t="s">
        <v>323</v>
      </c>
      <c r="C91" s="120" t="s">
        <v>370</v>
      </c>
      <c r="D91" s="118" t="s">
        <v>15</v>
      </c>
      <c r="E91" s="118" t="s">
        <v>365</v>
      </c>
      <c r="F91" s="118" t="s">
        <v>356</v>
      </c>
      <c r="G91" s="118" t="s">
        <v>41</v>
      </c>
      <c r="H91" s="118" t="s">
        <v>325</v>
      </c>
      <c r="I91" s="118" t="s">
        <v>228</v>
      </c>
      <c r="J91" s="118" t="s">
        <v>119</v>
      </c>
      <c r="K91" s="118" t="s">
        <v>119</v>
      </c>
      <c r="L91" s="118" t="s">
        <v>326</v>
      </c>
      <c r="M91" s="118" t="s">
        <v>19</v>
      </c>
      <c r="N91" s="118" t="s">
        <v>327</v>
      </c>
      <c r="O91" s="119" t="s">
        <v>371</v>
      </c>
      <c r="P91" s="121"/>
      <c r="Q91" s="121"/>
      <c r="R91" s="147">
        <v>0</v>
      </c>
      <c r="S91" s="147">
        <v>0</v>
      </c>
      <c r="T91" s="147">
        <v>0</v>
      </c>
      <c r="U91" s="147">
        <v>0</v>
      </c>
    </row>
    <row r="92" spans="1:21" ht="22.5" x14ac:dyDescent="0.25">
      <c r="A92" s="118" t="s">
        <v>322</v>
      </c>
      <c r="B92" s="119" t="s">
        <v>323</v>
      </c>
      <c r="C92" s="120" t="s">
        <v>373</v>
      </c>
      <c r="D92" s="118" t="s">
        <v>15</v>
      </c>
      <c r="E92" s="118" t="s">
        <v>372</v>
      </c>
      <c r="F92" s="118" t="s">
        <v>356</v>
      </c>
      <c r="G92" s="118" t="s">
        <v>223</v>
      </c>
      <c r="H92" s="118" t="s">
        <v>325</v>
      </c>
      <c r="I92" s="118" t="s">
        <v>228</v>
      </c>
      <c r="J92" s="118" t="s">
        <v>119</v>
      </c>
      <c r="K92" s="118" t="s">
        <v>119</v>
      </c>
      <c r="L92" s="118" t="s">
        <v>326</v>
      </c>
      <c r="M92" s="118" t="s">
        <v>19</v>
      </c>
      <c r="N92" s="118" t="s">
        <v>327</v>
      </c>
      <c r="O92" s="119" t="s">
        <v>371</v>
      </c>
      <c r="P92" s="121"/>
      <c r="Q92" s="121"/>
      <c r="R92" s="147">
        <v>0</v>
      </c>
      <c r="S92" s="147">
        <v>0</v>
      </c>
      <c r="T92" s="147">
        <v>0</v>
      </c>
      <c r="U92" s="147">
        <v>0</v>
      </c>
    </row>
    <row r="93" spans="1:21" ht="22.5" x14ac:dyDescent="0.25">
      <c r="A93" s="118" t="s">
        <v>322</v>
      </c>
      <c r="B93" s="119" t="s">
        <v>323</v>
      </c>
      <c r="C93" s="120" t="s">
        <v>424</v>
      </c>
      <c r="D93" s="118" t="s">
        <v>15</v>
      </c>
      <c r="E93" s="118" t="s">
        <v>372</v>
      </c>
      <c r="F93" s="118" t="s">
        <v>356</v>
      </c>
      <c r="G93" s="118" t="s">
        <v>236</v>
      </c>
      <c r="H93" s="118" t="s">
        <v>325</v>
      </c>
      <c r="I93" s="118" t="s">
        <v>41</v>
      </c>
      <c r="J93" s="118" t="s">
        <v>119</v>
      </c>
      <c r="K93" s="118" t="s">
        <v>119</v>
      </c>
      <c r="L93" s="118" t="s">
        <v>326</v>
      </c>
      <c r="M93" s="118" t="s">
        <v>348</v>
      </c>
      <c r="N93" s="118" t="s">
        <v>327</v>
      </c>
      <c r="O93" s="119" t="s">
        <v>391</v>
      </c>
      <c r="P93" s="121"/>
      <c r="Q93" s="121"/>
      <c r="R93" s="147">
        <v>0</v>
      </c>
      <c r="S93" s="147">
        <v>0</v>
      </c>
      <c r="T93" s="147">
        <v>0</v>
      </c>
      <c r="U93" s="147">
        <v>0</v>
      </c>
    </row>
    <row r="94" spans="1:21" ht="22.5" x14ac:dyDescent="0.25">
      <c r="A94" s="118" t="s">
        <v>322</v>
      </c>
      <c r="B94" s="119" t="s">
        <v>323</v>
      </c>
      <c r="C94" s="120" t="s">
        <v>425</v>
      </c>
      <c r="D94" s="118" t="s">
        <v>15</v>
      </c>
      <c r="E94" s="118" t="s">
        <v>372</v>
      </c>
      <c r="F94" s="118" t="s">
        <v>356</v>
      </c>
      <c r="G94" s="118" t="s">
        <v>236</v>
      </c>
      <c r="H94" s="118" t="s">
        <v>325</v>
      </c>
      <c r="I94" s="118" t="s">
        <v>221</v>
      </c>
      <c r="J94" s="118" t="s">
        <v>119</v>
      </c>
      <c r="K94" s="118" t="s">
        <v>119</v>
      </c>
      <c r="L94" s="118" t="s">
        <v>326</v>
      </c>
      <c r="M94" s="118" t="s">
        <v>348</v>
      </c>
      <c r="N94" s="118" t="s">
        <v>327</v>
      </c>
      <c r="O94" s="119" t="s">
        <v>392</v>
      </c>
      <c r="P94" s="121"/>
      <c r="Q94" s="121"/>
      <c r="R94" s="147">
        <v>0</v>
      </c>
      <c r="S94" s="147">
        <v>0</v>
      </c>
      <c r="T94" s="147">
        <v>0</v>
      </c>
      <c r="U94" s="147">
        <v>0</v>
      </c>
    </row>
    <row r="95" spans="1:21" ht="22.5" x14ac:dyDescent="0.25">
      <c r="A95" s="118" t="s">
        <v>322</v>
      </c>
      <c r="B95" s="119" t="s">
        <v>323</v>
      </c>
      <c r="C95" s="120" t="s">
        <v>426</v>
      </c>
      <c r="D95" s="118" t="s">
        <v>15</v>
      </c>
      <c r="E95" s="118" t="s">
        <v>372</v>
      </c>
      <c r="F95" s="118" t="s">
        <v>356</v>
      </c>
      <c r="G95" s="118" t="s">
        <v>236</v>
      </c>
      <c r="H95" s="118" t="s">
        <v>325</v>
      </c>
      <c r="I95" s="118" t="s">
        <v>228</v>
      </c>
      <c r="J95" s="118" t="s">
        <v>119</v>
      </c>
      <c r="K95" s="118" t="s">
        <v>119</v>
      </c>
      <c r="L95" s="118" t="s">
        <v>326</v>
      </c>
      <c r="M95" s="118" t="s">
        <v>348</v>
      </c>
      <c r="N95" s="118" t="s">
        <v>327</v>
      </c>
      <c r="O95" s="119" t="s">
        <v>393</v>
      </c>
      <c r="P95" s="121"/>
      <c r="Q95" s="121"/>
      <c r="R95" s="147">
        <v>0</v>
      </c>
      <c r="S95" s="147">
        <v>0</v>
      </c>
      <c r="T95" s="147">
        <v>0</v>
      </c>
      <c r="U95" s="147">
        <v>0</v>
      </c>
    </row>
    <row r="96" spans="1:21" ht="22.5" x14ac:dyDescent="0.25">
      <c r="A96" s="118" t="s">
        <v>322</v>
      </c>
      <c r="B96" s="119" t="s">
        <v>323</v>
      </c>
      <c r="C96" s="120" t="s">
        <v>394</v>
      </c>
      <c r="D96" s="118" t="s">
        <v>15</v>
      </c>
      <c r="E96" s="118" t="s">
        <v>372</v>
      </c>
      <c r="F96" s="118" t="s">
        <v>356</v>
      </c>
      <c r="G96" s="118" t="s">
        <v>237</v>
      </c>
      <c r="H96" s="118" t="s">
        <v>325</v>
      </c>
      <c r="I96" s="118" t="s">
        <v>41</v>
      </c>
      <c r="J96" s="118" t="s">
        <v>119</v>
      </c>
      <c r="K96" s="118" t="s">
        <v>119</v>
      </c>
      <c r="L96" s="118" t="s">
        <v>326</v>
      </c>
      <c r="M96" s="118" t="s">
        <v>19</v>
      </c>
      <c r="N96" s="118" t="s">
        <v>327</v>
      </c>
      <c r="O96" s="119" t="s">
        <v>395</v>
      </c>
      <c r="P96" s="121"/>
      <c r="Q96" s="121"/>
      <c r="R96" s="147">
        <v>-164562055</v>
      </c>
      <c r="S96" s="147">
        <v>467500000</v>
      </c>
      <c r="T96" s="147">
        <v>467500000</v>
      </c>
      <c r="U96" s="147">
        <v>467500000</v>
      </c>
    </row>
    <row r="97" spans="1:21" ht="22.5" x14ac:dyDescent="0.25">
      <c r="A97" s="118" t="s">
        <v>322</v>
      </c>
      <c r="B97" s="119" t="s">
        <v>323</v>
      </c>
      <c r="C97" s="120" t="s">
        <v>397</v>
      </c>
      <c r="D97" s="118" t="s">
        <v>15</v>
      </c>
      <c r="E97" s="118" t="s">
        <v>372</v>
      </c>
      <c r="F97" s="118" t="s">
        <v>356</v>
      </c>
      <c r="G97" s="118" t="s">
        <v>237</v>
      </c>
      <c r="H97" s="118" t="s">
        <v>325</v>
      </c>
      <c r="I97" s="118" t="s">
        <v>228</v>
      </c>
      <c r="J97" s="118" t="s">
        <v>119</v>
      </c>
      <c r="K97" s="118" t="s">
        <v>119</v>
      </c>
      <c r="L97" s="118" t="s">
        <v>326</v>
      </c>
      <c r="M97" s="118" t="s">
        <v>19</v>
      </c>
      <c r="N97" s="118" t="s">
        <v>327</v>
      </c>
      <c r="O97" s="119" t="s">
        <v>393</v>
      </c>
      <c r="P97" s="121"/>
      <c r="Q97" s="121"/>
      <c r="R97" s="147">
        <v>-19820023</v>
      </c>
      <c r="S97" s="147">
        <v>0</v>
      </c>
      <c r="T97" s="147">
        <v>0</v>
      </c>
      <c r="U97" s="147">
        <v>0</v>
      </c>
    </row>
    <row r="98" spans="1:21" x14ac:dyDescent="0.25">
      <c r="R98" s="89">
        <v>0</v>
      </c>
      <c r="S98" s="89">
        <v>0</v>
      </c>
      <c r="T98" s="89">
        <v>0</v>
      </c>
      <c r="U98" s="89">
        <v>0</v>
      </c>
    </row>
  </sheetData>
  <autoFilter ref="A4:U5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showGridLines="0" topLeftCell="A10" workbookViewId="0">
      <selection activeCell="Q8" sqref="Q8"/>
    </sheetView>
  </sheetViews>
  <sheetFormatPr baseColWidth="10" defaultColWidth="11.42578125" defaultRowHeight="15" x14ac:dyDescent="0.25"/>
  <cols>
    <col min="1" max="1" width="13.42578125" style="105" customWidth="1"/>
    <col min="2" max="2" width="27" style="105" customWidth="1"/>
    <col min="3" max="3" width="21.5703125" style="105" customWidth="1"/>
    <col min="4" max="11" width="5.42578125" style="105" customWidth="1"/>
    <col min="12" max="12" width="9.5703125" style="105" customWidth="1"/>
    <col min="13" max="13" width="8" style="105" customWidth="1"/>
    <col min="14" max="14" width="9.5703125" style="105" customWidth="1"/>
    <col min="15" max="15" width="27.5703125" style="105" customWidth="1"/>
    <col min="16" max="18" width="18.85546875" style="105" customWidth="1"/>
    <col min="19" max="20" width="15.140625" style="105" bestFit="1" customWidth="1"/>
    <col min="21" max="16384" width="11.42578125" style="105"/>
  </cols>
  <sheetData>
    <row r="1" spans="1:20" x14ac:dyDescent="0.25">
      <c r="A1" s="106" t="s">
        <v>293</v>
      </c>
      <c r="B1" s="106">
        <v>2017</v>
      </c>
      <c r="C1" s="107" t="s">
        <v>119</v>
      </c>
      <c r="D1" s="107" t="s">
        <v>119</v>
      </c>
      <c r="E1" s="107" t="s">
        <v>119</v>
      </c>
      <c r="F1" s="107" t="s">
        <v>119</v>
      </c>
      <c r="G1" s="107" t="s">
        <v>119</v>
      </c>
      <c r="H1" s="107" t="s">
        <v>119</v>
      </c>
      <c r="I1" s="107" t="s">
        <v>119</v>
      </c>
      <c r="J1" s="107" t="s">
        <v>119</v>
      </c>
      <c r="K1" s="107" t="s">
        <v>119</v>
      </c>
      <c r="L1" s="107" t="s">
        <v>119</v>
      </c>
      <c r="M1" s="107" t="s">
        <v>119</v>
      </c>
      <c r="N1" s="107" t="s">
        <v>119</v>
      </c>
      <c r="O1" s="107" t="s">
        <v>119</v>
      </c>
      <c r="P1" s="107" t="s">
        <v>119</v>
      </c>
      <c r="Q1" s="107" t="s">
        <v>119</v>
      </c>
      <c r="R1" s="107" t="s">
        <v>119</v>
      </c>
      <c r="S1" s="105" t="s">
        <v>119</v>
      </c>
      <c r="T1" s="105" t="s">
        <v>119</v>
      </c>
    </row>
    <row r="2" spans="1:20" x14ac:dyDescent="0.25">
      <c r="A2" s="106" t="s">
        <v>294</v>
      </c>
      <c r="B2" s="106" t="s">
        <v>378</v>
      </c>
      <c r="C2" s="107" t="s">
        <v>119</v>
      </c>
      <c r="D2" s="107" t="s">
        <v>119</v>
      </c>
      <c r="E2" s="107" t="s">
        <v>119</v>
      </c>
      <c r="F2" s="107" t="s">
        <v>119</v>
      </c>
      <c r="G2" s="107" t="s">
        <v>119</v>
      </c>
      <c r="H2" s="107" t="s">
        <v>119</v>
      </c>
      <c r="I2" s="107" t="s">
        <v>119</v>
      </c>
      <c r="J2" s="107" t="s">
        <v>119</v>
      </c>
      <c r="K2" s="107" t="s">
        <v>119</v>
      </c>
      <c r="L2" s="107" t="s">
        <v>119</v>
      </c>
      <c r="M2" s="107" t="s">
        <v>119</v>
      </c>
      <c r="N2" s="107" t="s">
        <v>119</v>
      </c>
      <c r="O2" s="107" t="s">
        <v>119</v>
      </c>
      <c r="P2" s="107" t="s">
        <v>119</v>
      </c>
      <c r="Q2" s="107" t="s">
        <v>119</v>
      </c>
      <c r="R2" s="107" t="s">
        <v>119</v>
      </c>
      <c r="S2" s="105" t="s">
        <v>119</v>
      </c>
      <c r="T2" s="105" t="s">
        <v>119</v>
      </c>
    </row>
    <row r="3" spans="1:20" x14ac:dyDescent="0.25">
      <c r="A3" s="106" t="s">
        <v>296</v>
      </c>
      <c r="B3" s="156" t="s">
        <v>508</v>
      </c>
      <c r="C3" s="107" t="s">
        <v>119</v>
      </c>
      <c r="D3" s="107" t="s">
        <v>119</v>
      </c>
      <c r="E3" s="107" t="s">
        <v>119</v>
      </c>
      <c r="F3" s="107" t="s">
        <v>119</v>
      </c>
      <c r="G3" s="107" t="s">
        <v>119</v>
      </c>
      <c r="H3" s="107" t="s">
        <v>119</v>
      </c>
      <c r="I3" s="107" t="s">
        <v>119</v>
      </c>
      <c r="J3" s="107" t="s">
        <v>119</v>
      </c>
      <c r="K3" s="107" t="s">
        <v>119</v>
      </c>
      <c r="L3" s="107" t="s">
        <v>119</v>
      </c>
      <c r="M3" s="107" t="s">
        <v>119</v>
      </c>
      <c r="N3" s="107" t="s">
        <v>119</v>
      </c>
      <c r="O3" s="107" t="s">
        <v>119</v>
      </c>
      <c r="P3" s="107" t="s">
        <v>119</v>
      </c>
      <c r="Q3" s="107" t="s">
        <v>119</v>
      </c>
      <c r="R3" s="107" t="s">
        <v>119</v>
      </c>
      <c r="S3" s="105" t="s">
        <v>119</v>
      </c>
      <c r="T3" s="105" t="s">
        <v>119</v>
      </c>
    </row>
    <row r="4" spans="1:20" ht="24" x14ac:dyDescent="0.25">
      <c r="A4" s="156" t="s">
        <v>297</v>
      </c>
      <c r="B4" s="156" t="s">
        <v>298</v>
      </c>
      <c r="C4" s="156" t="s">
        <v>299</v>
      </c>
      <c r="D4" s="156" t="s">
        <v>300</v>
      </c>
      <c r="E4" s="156" t="s">
        <v>3</v>
      </c>
      <c r="F4" s="156" t="s">
        <v>301</v>
      </c>
      <c r="G4" s="156" t="s">
        <v>302</v>
      </c>
      <c r="H4" s="156" t="s">
        <v>303</v>
      </c>
      <c r="I4" s="156" t="s">
        <v>304</v>
      </c>
      <c r="J4" s="156" t="s">
        <v>305</v>
      </c>
      <c r="K4" s="156" t="s">
        <v>306</v>
      </c>
      <c r="L4" s="156" t="s">
        <v>307</v>
      </c>
      <c r="M4" s="156" t="s">
        <v>308</v>
      </c>
      <c r="N4" s="156" t="s">
        <v>309</v>
      </c>
      <c r="O4" s="156" t="s">
        <v>310</v>
      </c>
      <c r="P4" s="156" t="s">
        <v>403</v>
      </c>
      <c r="Q4" s="156" t="s">
        <v>404</v>
      </c>
      <c r="R4" s="156" t="s">
        <v>319</v>
      </c>
      <c r="S4" s="156" t="s">
        <v>320</v>
      </c>
      <c r="T4" s="156" t="s">
        <v>321</v>
      </c>
    </row>
    <row r="5" spans="1:20" s="95" customFormat="1" ht="22.5" x14ac:dyDescent="0.25">
      <c r="A5" s="91" t="s">
        <v>322</v>
      </c>
      <c r="B5" s="92" t="s">
        <v>323</v>
      </c>
      <c r="C5" s="93" t="s">
        <v>324</v>
      </c>
      <c r="D5" s="91" t="s">
        <v>141</v>
      </c>
      <c r="E5" s="91" t="s">
        <v>41</v>
      </c>
      <c r="F5" s="91" t="s">
        <v>325</v>
      </c>
      <c r="G5" s="91" t="s">
        <v>41</v>
      </c>
      <c r="H5" s="91" t="s">
        <v>41</v>
      </c>
      <c r="I5" s="91"/>
      <c r="J5" s="91"/>
      <c r="K5" s="91"/>
      <c r="L5" s="91" t="s">
        <v>326</v>
      </c>
      <c r="M5" s="91" t="s">
        <v>19</v>
      </c>
      <c r="N5" s="91" t="s">
        <v>327</v>
      </c>
      <c r="O5" s="92" t="s">
        <v>265</v>
      </c>
      <c r="P5" s="155"/>
      <c r="Q5" s="155"/>
      <c r="R5" s="94">
        <v>83763584</v>
      </c>
      <c r="S5" s="94">
        <v>0</v>
      </c>
      <c r="T5" s="94">
        <v>0</v>
      </c>
    </row>
    <row r="6" spans="1:20" s="95" customFormat="1" ht="33.75" x14ac:dyDescent="0.25">
      <c r="A6" s="91" t="s">
        <v>322</v>
      </c>
      <c r="B6" s="92" t="s">
        <v>323</v>
      </c>
      <c r="C6" s="93" t="s">
        <v>332</v>
      </c>
      <c r="D6" s="91" t="s">
        <v>141</v>
      </c>
      <c r="E6" s="91" t="s">
        <v>41</v>
      </c>
      <c r="F6" s="91" t="s">
        <v>325</v>
      </c>
      <c r="G6" s="91" t="s">
        <v>41</v>
      </c>
      <c r="H6" s="91" t="s">
        <v>228</v>
      </c>
      <c r="I6" s="91"/>
      <c r="J6" s="91"/>
      <c r="K6" s="91"/>
      <c r="L6" s="91" t="s">
        <v>326</v>
      </c>
      <c r="M6" s="91" t="s">
        <v>19</v>
      </c>
      <c r="N6" s="91" t="s">
        <v>327</v>
      </c>
      <c r="O6" s="92" t="s">
        <v>229</v>
      </c>
      <c r="P6" s="155"/>
      <c r="Q6" s="155"/>
      <c r="R6" s="94">
        <v>3212924</v>
      </c>
      <c r="S6" s="94">
        <v>0</v>
      </c>
      <c r="T6" s="94">
        <v>0</v>
      </c>
    </row>
    <row r="7" spans="1:20" s="95" customFormat="1" ht="22.5" x14ac:dyDescent="0.25">
      <c r="A7" s="91" t="s">
        <v>322</v>
      </c>
      <c r="B7" s="92" t="s">
        <v>323</v>
      </c>
      <c r="C7" s="93" t="s">
        <v>333</v>
      </c>
      <c r="D7" s="91" t="s">
        <v>141</v>
      </c>
      <c r="E7" s="91" t="s">
        <v>41</v>
      </c>
      <c r="F7" s="91" t="s">
        <v>325</v>
      </c>
      <c r="G7" s="91" t="s">
        <v>221</v>
      </c>
      <c r="H7" s="91"/>
      <c r="I7" s="91"/>
      <c r="J7" s="91"/>
      <c r="K7" s="91"/>
      <c r="L7" s="91" t="s">
        <v>326</v>
      </c>
      <c r="M7" s="91" t="s">
        <v>19</v>
      </c>
      <c r="N7" s="91" t="s">
        <v>327</v>
      </c>
      <c r="O7" s="92" t="s">
        <v>18</v>
      </c>
      <c r="P7" s="155"/>
      <c r="Q7" s="155"/>
      <c r="R7" s="94">
        <v>152685740</v>
      </c>
      <c r="S7" s="94">
        <v>152685740</v>
      </c>
      <c r="T7" s="94">
        <v>152685740</v>
      </c>
    </row>
    <row r="8" spans="1:20" s="95" customFormat="1" ht="33.75" x14ac:dyDescent="0.25">
      <c r="A8" s="91" t="s">
        <v>322</v>
      </c>
      <c r="B8" s="92" t="s">
        <v>323</v>
      </c>
      <c r="C8" s="93" t="s">
        <v>337</v>
      </c>
      <c r="D8" s="91" t="s">
        <v>141</v>
      </c>
      <c r="E8" s="91" t="s">
        <v>41</v>
      </c>
      <c r="F8" s="91" t="s">
        <v>325</v>
      </c>
      <c r="G8" s="91" t="s">
        <v>223</v>
      </c>
      <c r="H8" s="91"/>
      <c r="I8" s="91"/>
      <c r="J8" s="91"/>
      <c r="K8" s="91"/>
      <c r="L8" s="91" t="s">
        <v>326</v>
      </c>
      <c r="M8" s="91" t="s">
        <v>19</v>
      </c>
      <c r="N8" s="91" t="s">
        <v>327</v>
      </c>
      <c r="O8" s="92" t="s">
        <v>235</v>
      </c>
      <c r="P8" s="155"/>
      <c r="Q8" s="155"/>
      <c r="R8" s="94">
        <v>460473688</v>
      </c>
      <c r="S8" s="94">
        <v>460473688</v>
      </c>
      <c r="T8" s="94">
        <v>460473688</v>
      </c>
    </row>
    <row r="9" spans="1:20" s="95" customFormat="1" ht="22.5" x14ac:dyDescent="0.25">
      <c r="A9" s="91" t="s">
        <v>322</v>
      </c>
      <c r="B9" s="92" t="s">
        <v>323</v>
      </c>
      <c r="C9" s="93" t="s">
        <v>338</v>
      </c>
      <c r="D9" s="91" t="s">
        <v>141</v>
      </c>
      <c r="E9" s="91" t="s">
        <v>221</v>
      </c>
      <c r="F9" s="91" t="s">
        <v>325</v>
      </c>
      <c r="G9" s="91" t="s">
        <v>230</v>
      </c>
      <c r="H9" s="91"/>
      <c r="I9" s="91"/>
      <c r="J9" s="91"/>
      <c r="K9" s="91"/>
      <c r="L9" s="91" t="s">
        <v>326</v>
      </c>
      <c r="M9" s="91" t="s">
        <v>19</v>
      </c>
      <c r="N9" s="91" t="s">
        <v>327</v>
      </c>
      <c r="O9" s="92" t="s">
        <v>241</v>
      </c>
      <c r="P9" s="155"/>
      <c r="Q9" s="155"/>
      <c r="R9" s="94">
        <v>1571463</v>
      </c>
      <c r="S9" s="94">
        <v>1571463</v>
      </c>
      <c r="T9" s="94">
        <v>1571463</v>
      </c>
    </row>
    <row r="10" spans="1:20" s="95" customFormat="1" ht="22.5" x14ac:dyDescent="0.25">
      <c r="A10" s="91" t="s">
        <v>322</v>
      </c>
      <c r="B10" s="92" t="s">
        <v>323</v>
      </c>
      <c r="C10" s="93" t="s">
        <v>341</v>
      </c>
      <c r="D10" s="91" t="s">
        <v>141</v>
      </c>
      <c r="E10" s="91" t="s">
        <v>221</v>
      </c>
      <c r="F10" s="91" t="s">
        <v>325</v>
      </c>
      <c r="G10" s="91" t="s">
        <v>219</v>
      </c>
      <c r="H10" s="91"/>
      <c r="I10" s="91"/>
      <c r="J10" s="91"/>
      <c r="K10" s="91"/>
      <c r="L10" s="91" t="s">
        <v>326</v>
      </c>
      <c r="M10" s="91" t="s">
        <v>19</v>
      </c>
      <c r="N10" s="91" t="s">
        <v>327</v>
      </c>
      <c r="O10" s="92" t="s">
        <v>22</v>
      </c>
      <c r="P10" s="155"/>
      <c r="Q10" s="155"/>
      <c r="R10" s="94">
        <v>291346201</v>
      </c>
      <c r="S10" s="94">
        <v>291346201</v>
      </c>
      <c r="T10" s="94">
        <v>291346201</v>
      </c>
    </row>
    <row r="11" spans="1:20" s="95" customFormat="1" ht="22.5" x14ac:dyDescent="0.25">
      <c r="A11" s="91" t="s">
        <v>322</v>
      </c>
      <c r="B11" s="92" t="s">
        <v>323</v>
      </c>
      <c r="C11" s="93" t="s">
        <v>352</v>
      </c>
      <c r="D11" s="91" t="s">
        <v>141</v>
      </c>
      <c r="E11" s="91" t="s">
        <v>223</v>
      </c>
      <c r="F11" s="91" t="s">
        <v>41</v>
      </c>
      <c r="G11" s="91" t="s">
        <v>221</v>
      </c>
      <c r="H11" s="91" t="s">
        <v>41</v>
      </c>
      <c r="I11" s="91"/>
      <c r="J11" s="91"/>
      <c r="K11" s="91"/>
      <c r="L11" s="91" t="s">
        <v>326</v>
      </c>
      <c r="M11" s="91" t="s">
        <v>19</v>
      </c>
      <c r="N11" s="91" t="s">
        <v>327</v>
      </c>
      <c r="O11" s="92" t="s">
        <v>25</v>
      </c>
      <c r="P11" s="155"/>
      <c r="Q11" s="155"/>
      <c r="R11" s="94">
        <v>9282571581.1800003</v>
      </c>
      <c r="S11" s="94">
        <v>9058167377.1000004</v>
      </c>
      <c r="T11" s="94">
        <v>9058167377.1000004</v>
      </c>
    </row>
    <row r="12" spans="1:20" s="95" customFormat="1" ht="45" x14ac:dyDescent="0.25">
      <c r="A12" s="91" t="s">
        <v>322</v>
      </c>
      <c r="B12" s="92" t="s">
        <v>323</v>
      </c>
      <c r="C12" s="93" t="s">
        <v>499</v>
      </c>
      <c r="D12" s="91" t="s">
        <v>15</v>
      </c>
      <c r="E12" s="91" t="s">
        <v>430</v>
      </c>
      <c r="F12" s="91" t="s">
        <v>407</v>
      </c>
      <c r="G12" s="91" t="s">
        <v>221</v>
      </c>
      <c r="H12" s="91"/>
      <c r="I12" s="91"/>
      <c r="J12" s="91"/>
      <c r="K12" s="91"/>
      <c r="L12" s="91" t="s">
        <v>326</v>
      </c>
      <c r="M12" s="91" t="s">
        <v>19</v>
      </c>
      <c r="N12" s="91" t="s">
        <v>327</v>
      </c>
      <c r="O12" s="92" t="s">
        <v>386</v>
      </c>
      <c r="P12" s="155"/>
      <c r="Q12" s="155"/>
      <c r="R12" s="94">
        <v>1294820717</v>
      </c>
      <c r="S12" s="94">
        <v>1294820717</v>
      </c>
      <c r="T12" s="94">
        <v>1294820717</v>
      </c>
    </row>
    <row r="13" spans="1:20" s="95" customFormat="1" ht="45" x14ac:dyDescent="0.25">
      <c r="A13" s="91" t="s">
        <v>322</v>
      </c>
      <c r="B13" s="92" t="s">
        <v>323</v>
      </c>
      <c r="C13" s="93" t="s">
        <v>500</v>
      </c>
      <c r="D13" s="91" t="s">
        <v>15</v>
      </c>
      <c r="E13" s="91" t="s">
        <v>430</v>
      </c>
      <c r="F13" s="91" t="s">
        <v>407</v>
      </c>
      <c r="G13" s="91" t="s">
        <v>230</v>
      </c>
      <c r="H13" s="91"/>
      <c r="I13" s="91"/>
      <c r="J13" s="91"/>
      <c r="K13" s="91"/>
      <c r="L13" s="91" t="s">
        <v>326</v>
      </c>
      <c r="M13" s="91" t="s">
        <v>19</v>
      </c>
      <c r="N13" s="91" t="s">
        <v>327</v>
      </c>
      <c r="O13" s="92" t="s">
        <v>432</v>
      </c>
      <c r="P13" s="155"/>
      <c r="Q13" s="155"/>
      <c r="R13" s="94">
        <v>619977616</v>
      </c>
      <c r="S13" s="94">
        <v>619977616</v>
      </c>
      <c r="T13" s="94">
        <v>619977616</v>
      </c>
    </row>
    <row r="14" spans="1:20" s="95" customFormat="1" ht="33.75" x14ac:dyDescent="0.25">
      <c r="A14" s="91" t="s">
        <v>322</v>
      </c>
      <c r="B14" s="92" t="s">
        <v>323</v>
      </c>
      <c r="C14" s="93" t="s">
        <v>466</v>
      </c>
      <c r="D14" s="91" t="s">
        <v>15</v>
      </c>
      <c r="E14" s="91" t="s">
        <v>406</v>
      </c>
      <c r="F14" s="91" t="s">
        <v>407</v>
      </c>
      <c r="G14" s="91" t="s">
        <v>41</v>
      </c>
      <c r="H14" s="91"/>
      <c r="I14" s="91"/>
      <c r="J14" s="91"/>
      <c r="K14" s="91"/>
      <c r="L14" s="91" t="s">
        <v>326</v>
      </c>
      <c r="M14" s="91" t="s">
        <v>348</v>
      </c>
      <c r="N14" s="91" t="s">
        <v>327</v>
      </c>
      <c r="O14" s="92" t="s">
        <v>408</v>
      </c>
      <c r="P14" s="155"/>
      <c r="Q14" s="155"/>
      <c r="R14" s="94">
        <v>28307832337</v>
      </c>
      <c r="S14" s="94">
        <v>26549919021</v>
      </c>
      <c r="T14" s="94">
        <v>26549919021</v>
      </c>
    </row>
    <row r="15" spans="1:20" s="95" customFormat="1" ht="33.75" x14ac:dyDescent="0.25">
      <c r="A15" s="91" t="s">
        <v>322</v>
      </c>
      <c r="B15" s="92" t="s">
        <v>323</v>
      </c>
      <c r="C15" s="93" t="s">
        <v>501</v>
      </c>
      <c r="D15" s="91" t="s">
        <v>15</v>
      </c>
      <c r="E15" s="91" t="s">
        <v>436</v>
      </c>
      <c r="F15" s="91" t="s">
        <v>407</v>
      </c>
      <c r="G15" s="91" t="s">
        <v>41</v>
      </c>
      <c r="H15" s="91"/>
      <c r="I15" s="91"/>
      <c r="J15" s="91"/>
      <c r="K15" s="91"/>
      <c r="L15" s="91" t="s">
        <v>326</v>
      </c>
      <c r="M15" s="91" t="s">
        <v>19</v>
      </c>
      <c r="N15" s="91" t="s">
        <v>327</v>
      </c>
      <c r="O15" s="92" t="s">
        <v>290</v>
      </c>
      <c r="P15" s="155"/>
      <c r="Q15" s="155"/>
      <c r="R15" s="94">
        <v>4780333540.5799999</v>
      </c>
      <c r="S15" s="94">
        <v>2352097970</v>
      </c>
      <c r="T15" s="94">
        <v>2352097970</v>
      </c>
    </row>
    <row r="16" spans="1:20" s="95" customFormat="1" ht="22.5" x14ac:dyDescent="0.25">
      <c r="A16" s="91" t="s">
        <v>322</v>
      </c>
      <c r="B16" s="92" t="s">
        <v>323</v>
      </c>
      <c r="C16" s="93" t="s">
        <v>149</v>
      </c>
      <c r="D16" s="91" t="s">
        <v>141</v>
      </c>
      <c r="E16" s="91" t="s">
        <v>41</v>
      </c>
      <c r="F16" s="91" t="s">
        <v>325</v>
      </c>
      <c r="G16" s="91" t="s">
        <v>41</v>
      </c>
      <c r="H16" s="91" t="s">
        <v>41</v>
      </c>
      <c r="I16" s="91" t="s">
        <v>221</v>
      </c>
      <c r="J16" s="91"/>
      <c r="K16" s="91"/>
      <c r="L16" s="91" t="s">
        <v>326</v>
      </c>
      <c r="M16" s="91" t="s">
        <v>19</v>
      </c>
      <c r="N16" s="91" t="s">
        <v>327</v>
      </c>
      <c r="O16" s="92" t="s">
        <v>267</v>
      </c>
      <c r="P16" s="155"/>
      <c r="Q16" s="155"/>
      <c r="R16" s="94">
        <v>83763584</v>
      </c>
      <c r="S16" s="94">
        <v>0</v>
      </c>
      <c r="T16" s="94">
        <v>0</v>
      </c>
    </row>
    <row r="17" spans="1:20" s="95" customFormat="1" ht="22.5" x14ac:dyDescent="0.25">
      <c r="A17" s="91" t="s">
        <v>322</v>
      </c>
      <c r="B17" s="92" t="s">
        <v>323</v>
      </c>
      <c r="C17" s="93" t="s">
        <v>159</v>
      </c>
      <c r="D17" s="91" t="s">
        <v>141</v>
      </c>
      <c r="E17" s="91" t="s">
        <v>41</v>
      </c>
      <c r="F17" s="91" t="s">
        <v>325</v>
      </c>
      <c r="G17" s="91" t="s">
        <v>41</v>
      </c>
      <c r="H17" s="91" t="s">
        <v>228</v>
      </c>
      <c r="I17" s="91" t="s">
        <v>41</v>
      </c>
      <c r="J17" s="91"/>
      <c r="K17" s="91"/>
      <c r="L17" s="91" t="s">
        <v>326</v>
      </c>
      <c r="M17" s="91" t="s">
        <v>19</v>
      </c>
      <c r="N17" s="91" t="s">
        <v>327</v>
      </c>
      <c r="O17" s="92" t="s">
        <v>231</v>
      </c>
      <c r="P17" s="155"/>
      <c r="Q17" s="155"/>
      <c r="R17" s="94">
        <v>3212924</v>
      </c>
      <c r="S17" s="94">
        <v>0</v>
      </c>
      <c r="T17" s="94">
        <v>0</v>
      </c>
    </row>
    <row r="18" spans="1:20" s="95" customFormat="1" ht="22.5" x14ac:dyDescent="0.25">
      <c r="A18" s="91" t="s">
        <v>322</v>
      </c>
      <c r="B18" s="92" t="s">
        <v>323</v>
      </c>
      <c r="C18" s="93" t="s">
        <v>161</v>
      </c>
      <c r="D18" s="91" t="s">
        <v>141</v>
      </c>
      <c r="E18" s="91" t="s">
        <v>41</v>
      </c>
      <c r="F18" s="91" t="s">
        <v>325</v>
      </c>
      <c r="G18" s="91" t="s">
        <v>221</v>
      </c>
      <c r="H18" s="91" t="s">
        <v>125</v>
      </c>
      <c r="I18" s="91"/>
      <c r="J18" s="91"/>
      <c r="K18" s="91"/>
      <c r="L18" s="91" t="s">
        <v>326</v>
      </c>
      <c r="M18" s="91" t="s">
        <v>19</v>
      </c>
      <c r="N18" s="91" t="s">
        <v>327</v>
      </c>
      <c r="O18" s="92" t="s">
        <v>26</v>
      </c>
      <c r="P18" s="155"/>
      <c r="Q18" s="155"/>
      <c r="R18" s="94">
        <v>138073063</v>
      </c>
      <c r="S18" s="94">
        <v>138073063</v>
      </c>
      <c r="T18" s="94">
        <v>138073063</v>
      </c>
    </row>
    <row r="19" spans="1:20" s="95" customFormat="1" ht="22.5" x14ac:dyDescent="0.25">
      <c r="A19" s="91" t="s">
        <v>322</v>
      </c>
      <c r="B19" s="92" t="s">
        <v>323</v>
      </c>
      <c r="C19" s="93" t="s">
        <v>162</v>
      </c>
      <c r="D19" s="91" t="s">
        <v>141</v>
      </c>
      <c r="E19" s="91" t="s">
        <v>41</v>
      </c>
      <c r="F19" s="91" t="s">
        <v>325</v>
      </c>
      <c r="G19" s="91" t="s">
        <v>221</v>
      </c>
      <c r="H19" s="91" t="s">
        <v>233</v>
      </c>
      <c r="I19" s="91"/>
      <c r="J19" s="91"/>
      <c r="K19" s="91"/>
      <c r="L19" s="91" t="s">
        <v>326</v>
      </c>
      <c r="M19" s="91" t="s">
        <v>19</v>
      </c>
      <c r="N19" s="91" t="s">
        <v>327</v>
      </c>
      <c r="O19" s="92" t="s">
        <v>234</v>
      </c>
      <c r="P19" s="155"/>
      <c r="Q19" s="155"/>
      <c r="R19" s="94">
        <v>14608777</v>
      </c>
      <c r="S19" s="94">
        <v>14608777</v>
      </c>
      <c r="T19" s="94">
        <v>14608777</v>
      </c>
    </row>
    <row r="20" spans="1:20" s="95" customFormat="1" ht="22.5" x14ac:dyDescent="0.25">
      <c r="A20" s="91" t="s">
        <v>322</v>
      </c>
      <c r="B20" s="92" t="s">
        <v>323</v>
      </c>
      <c r="C20" s="93" t="s">
        <v>284</v>
      </c>
      <c r="D20" s="91" t="s">
        <v>141</v>
      </c>
      <c r="E20" s="91" t="s">
        <v>41</v>
      </c>
      <c r="F20" s="91" t="s">
        <v>325</v>
      </c>
      <c r="G20" s="91" t="s">
        <v>221</v>
      </c>
      <c r="H20" s="91" t="s">
        <v>335</v>
      </c>
      <c r="I20" s="91"/>
      <c r="J20" s="91"/>
      <c r="K20" s="91"/>
      <c r="L20" s="91" t="s">
        <v>326</v>
      </c>
      <c r="M20" s="91" t="s">
        <v>19</v>
      </c>
      <c r="N20" s="91" t="s">
        <v>327</v>
      </c>
      <c r="O20" s="92" t="s">
        <v>336</v>
      </c>
      <c r="P20" s="155"/>
      <c r="Q20" s="155"/>
      <c r="R20" s="94">
        <v>3900</v>
      </c>
      <c r="S20" s="94">
        <v>3900</v>
      </c>
      <c r="T20" s="94">
        <v>3900</v>
      </c>
    </row>
    <row r="21" spans="1:20" s="95" customFormat="1" ht="22.5" x14ac:dyDescent="0.25">
      <c r="A21" s="91" t="s">
        <v>322</v>
      </c>
      <c r="B21" s="92" t="s">
        <v>323</v>
      </c>
      <c r="C21" s="93" t="s">
        <v>163</v>
      </c>
      <c r="D21" s="91" t="s">
        <v>141</v>
      </c>
      <c r="E21" s="91" t="s">
        <v>41</v>
      </c>
      <c r="F21" s="91" t="s">
        <v>325</v>
      </c>
      <c r="G21" s="91" t="s">
        <v>223</v>
      </c>
      <c r="H21" s="91" t="s">
        <v>41</v>
      </c>
      <c r="I21" s="91" t="s">
        <v>41</v>
      </c>
      <c r="J21" s="91"/>
      <c r="K21" s="91"/>
      <c r="L21" s="91" t="s">
        <v>326</v>
      </c>
      <c r="M21" s="91" t="s">
        <v>19</v>
      </c>
      <c r="N21" s="91" t="s">
        <v>327</v>
      </c>
      <c r="O21" s="92" t="s">
        <v>274</v>
      </c>
      <c r="P21" s="155"/>
      <c r="Q21" s="155"/>
      <c r="R21" s="94">
        <v>41802900</v>
      </c>
      <c r="S21" s="94">
        <v>41802900</v>
      </c>
      <c r="T21" s="94">
        <v>41802900</v>
      </c>
    </row>
    <row r="22" spans="1:20" s="95" customFormat="1" ht="22.5" x14ac:dyDescent="0.25">
      <c r="A22" s="91" t="s">
        <v>322</v>
      </c>
      <c r="B22" s="92" t="s">
        <v>323</v>
      </c>
      <c r="C22" s="93" t="s">
        <v>164</v>
      </c>
      <c r="D22" s="91" t="s">
        <v>141</v>
      </c>
      <c r="E22" s="91" t="s">
        <v>41</v>
      </c>
      <c r="F22" s="91" t="s">
        <v>325</v>
      </c>
      <c r="G22" s="91" t="s">
        <v>223</v>
      </c>
      <c r="H22" s="91" t="s">
        <v>41</v>
      </c>
      <c r="I22" s="91" t="s">
        <v>230</v>
      </c>
      <c r="J22" s="91"/>
      <c r="K22" s="91"/>
      <c r="L22" s="91" t="s">
        <v>326</v>
      </c>
      <c r="M22" s="91" t="s">
        <v>19</v>
      </c>
      <c r="N22" s="91" t="s">
        <v>327</v>
      </c>
      <c r="O22" s="92" t="s">
        <v>275</v>
      </c>
      <c r="P22" s="155"/>
      <c r="Q22" s="155"/>
      <c r="R22" s="94">
        <v>55149176</v>
      </c>
      <c r="S22" s="94">
        <v>55149176</v>
      </c>
      <c r="T22" s="94">
        <v>55149176</v>
      </c>
    </row>
    <row r="23" spans="1:20" s="95" customFormat="1" ht="22.5" x14ac:dyDescent="0.25">
      <c r="A23" s="91" t="s">
        <v>322</v>
      </c>
      <c r="B23" s="92" t="s">
        <v>323</v>
      </c>
      <c r="C23" s="93" t="s">
        <v>165</v>
      </c>
      <c r="D23" s="91" t="s">
        <v>141</v>
      </c>
      <c r="E23" s="91" t="s">
        <v>41</v>
      </c>
      <c r="F23" s="91" t="s">
        <v>325</v>
      </c>
      <c r="G23" s="91" t="s">
        <v>223</v>
      </c>
      <c r="H23" s="91" t="s">
        <v>41</v>
      </c>
      <c r="I23" s="91" t="s">
        <v>219</v>
      </c>
      <c r="J23" s="91"/>
      <c r="K23" s="91"/>
      <c r="L23" s="91" t="s">
        <v>326</v>
      </c>
      <c r="M23" s="91" t="s">
        <v>19</v>
      </c>
      <c r="N23" s="91" t="s">
        <v>327</v>
      </c>
      <c r="O23" s="92" t="s">
        <v>276</v>
      </c>
      <c r="P23" s="155"/>
      <c r="Q23" s="155"/>
      <c r="R23" s="94">
        <v>83545792</v>
      </c>
      <c r="S23" s="94">
        <v>83545792</v>
      </c>
      <c r="T23" s="94">
        <v>83545792</v>
      </c>
    </row>
    <row r="24" spans="1:20" s="95" customFormat="1" ht="45" x14ac:dyDescent="0.25">
      <c r="A24" s="91" t="s">
        <v>322</v>
      </c>
      <c r="B24" s="92" t="s">
        <v>323</v>
      </c>
      <c r="C24" s="93" t="s">
        <v>166</v>
      </c>
      <c r="D24" s="91" t="s">
        <v>141</v>
      </c>
      <c r="E24" s="91" t="s">
        <v>41</v>
      </c>
      <c r="F24" s="91" t="s">
        <v>325</v>
      </c>
      <c r="G24" s="91" t="s">
        <v>223</v>
      </c>
      <c r="H24" s="91" t="s">
        <v>41</v>
      </c>
      <c r="I24" s="91" t="s">
        <v>223</v>
      </c>
      <c r="J24" s="91"/>
      <c r="K24" s="91"/>
      <c r="L24" s="91" t="s">
        <v>326</v>
      </c>
      <c r="M24" s="91" t="s">
        <v>19</v>
      </c>
      <c r="N24" s="91" t="s">
        <v>327</v>
      </c>
      <c r="O24" s="92" t="s">
        <v>277</v>
      </c>
      <c r="P24" s="155"/>
      <c r="Q24" s="155"/>
      <c r="R24" s="94">
        <v>5003600</v>
      </c>
      <c r="S24" s="94">
        <v>5003600</v>
      </c>
      <c r="T24" s="94">
        <v>5003600</v>
      </c>
    </row>
    <row r="25" spans="1:20" s="95" customFormat="1" ht="22.5" x14ac:dyDescent="0.25">
      <c r="A25" s="91" t="s">
        <v>322</v>
      </c>
      <c r="B25" s="92" t="s">
        <v>323</v>
      </c>
      <c r="C25" s="93" t="s">
        <v>167</v>
      </c>
      <c r="D25" s="91" t="s">
        <v>141</v>
      </c>
      <c r="E25" s="91" t="s">
        <v>41</v>
      </c>
      <c r="F25" s="91" t="s">
        <v>325</v>
      </c>
      <c r="G25" s="91" t="s">
        <v>223</v>
      </c>
      <c r="H25" s="91" t="s">
        <v>221</v>
      </c>
      <c r="I25" s="91" t="s">
        <v>221</v>
      </c>
      <c r="J25" s="91"/>
      <c r="K25" s="91"/>
      <c r="L25" s="91" t="s">
        <v>326</v>
      </c>
      <c r="M25" s="91" t="s">
        <v>19</v>
      </c>
      <c r="N25" s="91" t="s">
        <v>327</v>
      </c>
      <c r="O25" s="92" t="s">
        <v>278</v>
      </c>
      <c r="P25" s="155"/>
      <c r="Q25" s="155"/>
      <c r="R25" s="94">
        <v>162972274</v>
      </c>
      <c r="S25" s="94">
        <v>162972274</v>
      </c>
      <c r="T25" s="94">
        <v>162972274</v>
      </c>
    </row>
    <row r="26" spans="1:20" s="95" customFormat="1" ht="22.5" x14ac:dyDescent="0.25">
      <c r="A26" s="91" t="s">
        <v>322</v>
      </c>
      <c r="B26" s="92" t="s">
        <v>323</v>
      </c>
      <c r="C26" s="93" t="s">
        <v>168</v>
      </c>
      <c r="D26" s="91" t="s">
        <v>141</v>
      </c>
      <c r="E26" s="91" t="s">
        <v>41</v>
      </c>
      <c r="F26" s="91" t="s">
        <v>325</v>
      </c>
      <c r="G26" s="91" t="s">
        <v>223</v>
      </c>
      <c r="H26" s="91" t="s">
        <v>221</v>
      </c>
      <c r="I26" s="91" t="s">
        <v>230</v>
      </c>
      <c r="J26" s="91"/>
      <c r="K26" s="91"/>
      <c r="L26" s="91" t="s">
        <v>326</v>
      </c>
      <c r="M26" s="91" t="s">
        <v>19</v>
      </c>
      <c r="N26" s="91" t="s">
        <v>327</v>
      </c>
      <c r="O26" s="92" t="s">
        <v>238</v>
      </c>
      <c r="P26" s="155"/>
      <c r="Q26" s="155"/>
      <c r="R26" s="94">
        <v>59741346</v>
      </c>
      <c r="S26" s="94">
        <v>59741346</v>
      </c>
      <c r="T26" s="94">
        <v>59741346</v>
      </c>
    </row>
    <row r="27" spans="1:20" s="95" customFormat="1" ht="22.5" x14ac:dyDescent="0.25">
      <c r="A27" s="91" t="s">
        <v>322</v>
      </c>
      <c r="B27" s="92" t="s">
        <v>323</v>
      </c>
      <c r="C27" s="93" t="s">
        <v>169</v>
      </c>
      <c r="D27" s="91" t="s">
        <v>141</v>
      </c>
      <c r="E27" s="91" t="s">
        <v>41</v>
      </c>
      <c r="F27" s="91" t="s">
        <v>325</v>
      </c>
      <c r="G27" s="91" t="s">
        <v>223</v>
      </c>
      <c r="H27" s="91" t="s">
        <v>236</v>
      </c>
      <c r="I27" s="91"/>
      <c r="J27" s="91"/>
      <c r="K27" s="91"/>
      <c r="L27" s="91" t="s">
        <v>326</v>
      </c>
      <c r="M27" s="91" t="s">
        <v>19</v>
      </c>
      <c r="N27" s="91" t="s">
        <v>327</v>
      </c>
      <c r="O27" s="92" t="s">
        <v>239</v>
      </c>
      <c r="P27" s="155"/>
      <c r="Q27" s="155"/>
      <c r="R27" s="94">
        <v>31353700</v>
      </c>
      <c r="S27" s="94">
        <v>31353700</v>
      </c>
      <c r="T27" s="94">
        <v>31353700</v>
      </c>
    </row>
    <row r="28" spans="1:20" s="95" customFormat="1" ht="22.5" x14ac:dyDescent="0.25">
      <c r="A28" s="91" t="s">
        <v>322</v>
      </c>
      <c r="B28" s="92" t="s">
        <v>323</v>
      </c>
      <c r="C28" s="93" t="s">
        <v>170</v>
      </c>
      <c r="D28" s="91" t="s">
        <v>141</v>
      </c>
      <c r="E28" s="91" t="s">
        <v>41</v>
      </c>
      <c r="F28" s="91" t="s">
        <v>325</v>
      </c>
      <c r="G28" s="91" t="s">
        <v>223</v>
      </c>
      <c r="H28" s="91" t="s">
        <v>237</v>
      </c>
      <c r="I28" s="91"/>
      <c r="J28" s="91"/>
      <c r="K28" s="91"/>
      <c r="L28" s="91" t="s">
        <v>326</v>
      </c>
      <c r="M28" s="91" t="s">
        <v>19</v>
      </c>
      <c r="N28" s="91" t="s">
        <v>327</v>
      </c>
      <c r="O28" s="92" t="s">
        <v>240</v>
      </c>
      <c r="P28" s="155"/>
      <c r="Q28" s="155"/>
      <c r="R28" s="94">
        <v>20904900</v>
      </c>
      <c r="S28" s="94">
        <v>20904900</v>
      </c>
      <c r="T28" s="94">
        <v>20904900</v>
      </c>
    </row>
    <row r="29" spans="1:20" s="95" customFormat="1" ht="22.5" x14ac:dyDescent="0.25">
      <c r="A29" s="91" t="s">
        <v>322</v>
      </c>
      <c r="B29" s="92" t="s">
        <v>323</v>
      </c>
      <c r="C29" s="93" t="s">
        <v>174</v>
      </c>
      <c r="D29" s="91" t="s">
        <v>141</v>
      </c>
      <c r="E29" s="91" t="s">
        <v>221</v>
      </c>
      <c r="F29" s="91" t="s">
        <v>325</v>
      </c>
      <c r="G29" s="91" t="s">
        <v>230</v>
      </c>
      <c r="H29" s="91" t="s">
        <v>242</v>
      </c>
      <c r="I29" s="91" t="s">
        <v>244</v>
      </c>
      <c r="J29" s="91"/>
      <c r="K29" s="91"/>
      <c r="L29" s="91" t="s">
        <v>326</v>
      </c>
      <c r="M29" s="91" t="s">
        <v>19</v>
      </c>
      <c r="N29" s="91" t="s">
        <v>327</v>
      </c>
      <c r="O29" s="92" t="s">
        <v>248</v>
      </c>
      <c r="P29" s="155"/>
      <c r="Q29" s="155"/>
      <c r="R29" s="94">
        <v>1571463</v>
      </c>
      <c r="S29" s="94">
        <v>1571463</v>
      </c>
      <c r="T29" s="94">
        <v>1571463</v>
      </c>
    </row>
    <row r="30" spans="1:20" s="95" customFormat="1" ht="22.5" x14ac:dyDescent="0.25">
      <c r="A30" s="91" t="s">
        <v>322</v>
      </c>
      <c r="B30" s="92" t="s">
        <v>323</v>
      </c>
      <c r="C30" s="93" t="s">
        <v>183</v>
      </c>
      <c r="D30" s="91" t="s">
        <v>141</v>
      </c>
      <c r="E30" s="91" t="s">
        <v>221</v>
      </c>
      <c r="F30" s="91" t="s">
        <v>325</v>
      </c>
      <c r="G30" s="91" t="s">
        <v>219</v>
      </c>
      <c r="H30" s="91" t="s">
        <v>219</v>
      </c>
      <c r="I30" s="91" t="s">
        <v>270</v>
      </c>
      <c r="J30" s="91"/>
      <c r="K30" s="91"/>
      <c r="L30" s="91" t="s">
        <v>326</v>
      </c>
      <c r="M30" s="91" t="s">
        <v>19</v>
      </c>
      <c r="N30" s="91" t="s">
        <v>327</v>
      </c>
      <c r="O30" s="92" t="s">
        <v>128</v>
      </c>
      <c r="P30" s="155"/>
      <c r="Q30" s="155"/>
      <c r="R30" s="94">
        <v>8869180</v>
      </c>
      <c r="S30" s="94">
        <v>8869180</v>
      </c>
      <c r="T30" s="94">
        <v>8869180</v>
      </c>
    </row>
    <row r="31" spans="1:20" s="95" customFormat="1" ht="22.5" x14ac:dyDescent="0.25">
      <c r="A31" s="91" t="s">
        <v>322</v>
      </c>
      <c r="B31" s="92" t="s">
        <v>323</v>
      </c>
      <c r="C31" s="93" t="s">
        <v>190</v>
      </c>
      <c r="D31" s="91" t="s">
        <v>141</v>
      </c>
      <c r="E31" s="91" t="s">
        <v>221</v>
      </c>
      <c r="F31" s="91" t="s">
        <v>325</v>
      </c>
      <c r="G31" s="91" t="s">
        <v>219</v>
      </c>
      <c r="H31" s="91" t="s">
        <v>223</v>
      </c>
      <c r="I31" s="91" t="s">
        <v>221</v>
      </c>
      <c r="J31" s="91"/>
      <c r="K31" s="91"/>
      <c r="L31" s="91" t="s">
        <v>326</v>
      </c>
      <c r="M31" s="91" t="s">
        <v>19</v>
      </c>
      <c r="N31" s="91" t="s">
        <v>327</v>
      </c>
      <c r="O31" s="92" t="s">
        <v>133</v>
      </c>
      <c r="P31" s="155"/>
      <c r="Q31" s="155"/>
      <c r="R31" s="94">
        <v>6565012</v>
      </c>
      <c r="S31" s="94">
        <v>6565012</v>
      </c>
      <c r="T31" s="94">
        <v>6565012</v>
      </c>
    </row>
    <row r="32" spans="1:20" s="95" customFormat="1" ht="22.5" x14ac:dyDescent="0.25">
      <c r="A32" s="91" t="s">
        <v>322</v>
      </c>
      <c r="B32" s="92" t="s">
        <v>323</v>
      </c>
      <c r="C32" s="93" t="s">
        <v>191</v>
      </c>
      <c r="D32" s="91" t="s">
        <v>141</v>
      </c>
      <c r="E32" s="91" t="s">
        <v>221</v>
      </c>
      <c r="F32" s="91" t="s">
        <v>325</v>
      </c>
      <c r="G32" s="91" t="s">
        <v>219</v>
      </c>
      <c r="H32" s="91" t="s">
        <v>223</v>
      </c>
      <c r="I32" s="91" t="s">
        <v>236</v>
      </c>
      <c r="J32" s="91"/>
      <c r="K32" s="91"/>
      <c r="L32" s="91" t="s">
        <v>326</v>
      </c>
      <c r="M32" s="91" t="s">
        <v>19</v>
      </c>
      <c r="N32" s="91" t="s">
        <v>327</v>
      </c>
      <c r="O32" s="92" t="s">
        <v>134</v>
      </c>
      <c r="P32" s="155"/>
      <c r="Q32" s="155"/>
      <c r="R32" s="94">
        <v>10430935</v>
      </c>
      <c r="S32" s="94">
        <v>10430935</v>
      </c>
      <c r="T32" s="94">
        <v>10430935</v>
      </c>
    </row>
    <row r="33" spans="1:20" s="95" customFormat="1" ht="22.5" x14ac:dyDescent="0.25">
      <c r="A33" s="91" t="s">
        <v>322</v>
      </c>
      <c r="B33" s="92" t="s">
        <v>323</v>
      </c>
      <c r="C33" s="93" t="s">
        <v>194</v>
      </c>
      <c r="D33" s="91" t="s">
        <v>141</v>
      </c>
      <c r="E33" s="91" t="s">
        <v>221</v>
      </c>
      <c r="F33" s="91" t="s">
        <v>325</v>
      </c>
      <c r="G33" s="91" t="s">
        <v>219</v>
      </c>
      <c r="H33" s="91" t="s">
        <v>223</v>
      </c>
      <c r="I33" s="91" t="s">
        <v>345</v>
      </c>
      <c r="J33" s="91"/>
      <c r="K33" s="91"/>
      <c r="L33" s="91" t="s">
        <v>326</v>
      </c>
      <c r="M33" s="91" t="s">
        <v>19</v>
      </c>
      <c r="N33" s="91" t="s">
        <v>327</v>
      </c>
      <c r="O33" s="92" t="s">
        <v>137</v>
      </c>
      <c r="P33" s="155"/>
      <c r="Q33" s="155"/>
      <c r="R33" s="94">
        <v>18742579</v>
      </c>
      <c r="S33" s="94">
        <v>18742579</v>
      </c>
      <c r="T33" s="94">
        <v>18742579</v>
      </c>
    </row>
    <row r="34" spans="1:20" s="95" customFormat="1" ht="22.5" x14ac:dyDescent="0.25">
      <c r="A34" s="91" t="s">
        <v>322</v>
      </c>
      <c r="B34" s="92" t="s">
        <v>323</v>
      </c>
      <c r="C34" s="93" t="s">
        <v>196</v>
      </c>
      <c r="D34" s="91" t="s">
        <v>141</v>
      </c>
      <c r="E34" s="91" t="s">
        <v>221</v>
      </c>
      <c r="F34" s="91" t="s">
        <v>325</v>
      </c>
      <c r="G34" s="91" t="s">
        <v>219</v>
      </c>
      <c r="H34" s="91" t="s">
        <v>236</v>
      </c>
      <c r="I34" s="91" t="s">
        <v>221</v>
      </c>
      <c r="J34" s="91"/>
      <c r="K34" s="91"/>
      <c r="L34" s="91" t="s">
        <v>326</v>
      </c>
      <c r="M34" s="91" t="s">
        <v>19</v>
      </c>
      <c r="N34" s="91" t="s">
        <v>327</v>
      </c>
      <c r="O34" s="92" t="s">
        <v>138</v>
      </c>
      <c r="P34" s="155"/>
      <c r="Q34" s="155"/>
      <c r="R34" s="94">
        <v>23106831</v>
      </c>
      <c r="S34" s="94">
        <v>23106831</v>
      </c>
      <c r="T34" s="94">
        <v>23106831</v>
      </c>
    </row>
    <row r="35" spans="1:20" s="95" customFormat="1" ht="22.5" x14ac:dyDescent="0.25">
      <c r="A35" s="91" t="s">
        <v>322</v>
      </c>
      <c r="B35" s="92" t="s">
        <v>323</v>
      </c>
      <c r="C35" s="93" t="s">
        <v>202</v>
      </c>
      <c r="D35" s="91" t="s">
        <v>141</v>
      </c>
      <c r="E35" s="91" t="s">
        <v>221</v>
      </c>
      <c r="F35" s="91" t="s">
        <v>325</v>
      </c>
      <c r="G35" s="91" t="s">
        <v>219</v>
      </c>
      <c r="H35" s="91" t="s">
        <v>243</v>
      </c>
      <c r="I35" s="91" t="s">
        <v>221</v>
      </c>
      <c r="J35" s="91"/>
      <c r="K35" s="91"/>
      <c r="L35" s="91" t="s">
        <v>326</v>
      </c>
      <c r="M35" s="91" t="s">
        <v>19</v>
      </c>
      <c r="N35" s="91" t="s">
        <v>327</v>
      </c>
      <c r="O35" s="92" t="s">
        <v>259</v>
      </c>
      <c r="P35" s="155"/>
      <c r="Q35" s="155"/>
      <c r="R35" s="94">
        <v>26986210</v>
      </c>
      <c r="S35" s="94">
        <v>26986210</v>
      </c>
      <c r="T35" s="94">
        <v>26986210</v>
      </c>
    </row>
    <row r="36" spans="1:20" s="95" customFormat="1" ht="22.5" x14ac:dyDescent="0.25">
      <c r="A36" s="91" t="s">
        <v>322</v>
      </c>
      <c r="B36" s="92" t="s">
        <v>323</v>
      </c>
      <c r="C36" s="93" t="s">
        <v>180</v>
      </c>
      <c r="D36" s="91" t="s">
        <v>141</v>
      </c>
      <c r="E36" s="91" t="s">
        <v>221</v>
      </c>
      <c r="F36" s="91" t="s">
        <v>325</v>
      </c>
      <c r="G36" s="91" t="s">
        <v>219</v>
      </c>
      <c r="H36" s="91" t="s">
        <v>348</v>
      </c>
      <c r="I36" s="91" t="s">
        <v>219</v>
      </c>
      <c r="J36" s="91"/>
      <c r="K36" s="91"/>
      <c r="L36" s="91" t="s">
        <v>326</v>
      </c>
      <c r="M36" s="91" t="s">
        <v>19</v>
      </c>
      <c r="N36" s="91" t="s">
        <v>327</v>
      </c>
      <c r="O36" s="92" t="s">
        <v>251</v>
      </c>
      <c r="P36" s="155"/>
      <c r="Q36" s="155"/>
      <c r="R36" s="94">
        <v>98440250</v>
      </c>
      <c r="S36" s="94">
        <v>98440250</v>
      </c>
      <c r="T36" s="94">
        <v>98440250</v>
      </c>
    </row>
    <row r="37" spans="1:20" s="95" customFormat="1" ht="22.5" x14ac:dyDescent="0.25">
      <c r="A37" s="91" t="s">
        <v>322</v>
      </c>
      <c r="B37" s="92" t="s">
        <v>323</v>
      </c>
      <c r="C37" s="93" t="s">
        <v>188</v>
      </c>
      <c r="D37" s="91" t="s">
        <v>141</v>
      </c>
      <c r="E37" s="91" t="s">
        <v>221</v>
      </c>
      <c r="F37" s="91" t="s">
        <v>325</v>
      </c>
      <c r="G37" s="91" t="s">
        <v>219</v>
      </c>
      <c r="H37" s="91" t="s">
        <v>350</v>
      </c>
      <c r="I37" s="91" t="s">
        <v>346</v>
      </c>
      <c r="J37" s="91"/>
      <c r="K37" s="91"/>
      <c r="L37" s="91" t="s">
        <v>326</v>
      </c>
      <c r="M37" s="91" t="s">
        <v>19</v>
      </c>
      <c r="N37" s="91" t="s">
        <v>327</v>
      </c>
      <c r="O37" s="92" t="s">
        <v>142</v>
      </c>
      <c r="P37" s="155"/>
      <c r="Q37" s="155"/>
      <c r="R37" s="94">
        <v>98205204</v>
      </c>
      <c r="S37" s="94">
        <v>98205204</v>
      </c>
      <c r="T37" s="94">
        <v>98205204</v>
      </c>
    </row>
    <row r="38" spans="1:20" s="95" customFormat="1" ht="22.5" x14ac:dyDescent="0.25">
      <c r="A38" s="91" t="s">
        <v>322</v>
      </c>
      <c r="B38" s="92" t="s">
        <v>323</v>
      </c>
      <c r="C38" s="93" t="s">
        <v>209</v>
      </c>
      <c r="D38" s="91" t="s">
        <v>141</v>
      </c>
      <c r="E38" s="91" t="s">
        <v>223</v>
      </c>
      <c r="F38" s="91" t="s">
        <v>41</v>
      </c>
      <c r="G38" s="91" t="s">
        <v>221</v>
      </c>
      <c r="H38" s="91" t="s">
        <v>41</v>
      </c>
      <c r="I38" s="91" t="s">
        <v>325</v>
      </c>
      <c r="J38" s="91" t="s">
        <v>236</v>
      </c>
      <c r="K38" s="91"/>
      <c r="L38" s="91" t="s">
        <v>326</v>
      </c>
      <c r="M38" s="91" t="s">
        <v>19</v>
      </c>
      <c r="N38" s="91" t="s">
        <v>327</v>
      </c>
      <c r="O38" s="92" t="s">
        <v>26</v>
      </c>
      <c r="P38" s="155"/>
      <c r="Q38" s="155"/>
      <c r="R38" s="94">
        <v>2173138644.5799999</v>
      </c>
      <c r="S38" s="94">
        <v>2133731099.5799999</v>
      </c>
      <c r="T38" s="94">
        <v>2133731099.5799999</v>
      </c>
    </row>
    <row r="39" spans="1:20" ht="20.100000000000001" customHeight="1" x14ac:dyDescent="0.25">
      <c r="A39" s="91" t="s">
        <v>322</v>
      </c>
      <c r="B39" s="92" t="s">
        <v>323</v>
      </c>
      <c r="C39" s="93" t="s">
        <v>210</v>
      </c>
      <c r="D39" s="91" t="s">
        <v>141</v>
      </c>
      <c r="E39" s="91" t="s">
        <v>223</v>
      </c>
      <c r="F39" s="91" t="s">
        <v>41</v>
      </c>
      <c r="G39" s="91" t="s">
        <v>221</v>
      </c>
      <c r="H39" s="91" t="s">
        <v>41</v>
      </c>
      <c r="I39" s="91" t="s">
        <v>325</v>
      </c>
      <c r="J39" s="91" t="s">
        <v>237</v>
      </c>
      <c r="K39" s="91"/>
      <c r="L39" s="91" t="s">
        <v>326</v>
      </c>
      <c r="M39" s="91" t="s">
        <v>19</v>
      </c>
      <c r="N39" s="91" t="s">
        <v>327</v>
      </c>
      <c r="O39" s="92" t="s">
        <v>143</v>
      </c>
      <c r="P39" s="155"/>
      <c r="Q39" s="155"/>
      <c r="R39" s="94">
        <v>6864490819.1099997</v>
      </c>
      <c r="S39" s="94">
        <v>6679494160.0299997</v>
      </c>
      <c r="T39" s="94">
        <v>6679494160.0299997</v>
      </c>
    </row>
    <row r="40" spans="1:20" ht="20.100000000000001" customHeight="1" x14ac:dyDescent="0.25">
      <c r="A40" s="91" t="s">
        <v>322</v>
      </c>
      <c r="B40" s="92" t="s">
        <v>323</v>
      </c>
      <c r="C40" s="93" t="s">
        <v>212</v>
      </c>
      <c r="D40" s="91" t="s">
        <v>141</v>
      </c>
      <c r="E40" s="91" t="s">
        <v>223</v>
      </c>
      <c r="F40" s="91" t="s">
        <v>41</v>
      </c>
      <c r="G40" s="91" t="s">
        <v>221</v>
      </c>
      <c r="H40" s="91" t="s">
        <v>41</v>
      </c>
      <c r="I40" s="91" t="s">
        <v>325</v>
      </c>
      <c r="J40" s="91" t="s">
        <v>228</v>
      </c>
      <c r="K40" s="91"/>
      <c r="L40" s="91" t="s">
        <v>326</v>
      </c>
      <c r="M40" s="91" t="s">
        <v>19</v>
      </c>
      <c r="N40" s="91" t="s">
        <v>327</v>
      </c>
      <c r="O40" s="92" t="s">
        <v>131</v>
      </c>
      <c r="P40" s="155"/>
      <c r="Q40" s="155"/>
      <c r="R40" s="94">
        <v>116963009.48999999</v>
      </c>
      <c r="S40" s="94">
        <v>116963009.48999999</v>
      </c>
      <c r="T40" s="94">
        <v>116963009.48999999</v>
      </c>
    </row>
    <row r="41" spans="1:20" ht="20.100000000000001" customHeight="1" x14ac:dyDescent="0.25">
      <c r="A41" s="91" t="s">
        <v>322</v>
      </c>
      <c r="B41" s="92" t="s">
        <v>323</v>
      </c>
      <c r="C41" s="93" t="s">
        <v>409</v>
      </c>
      <c r="D41" s="91" t="s">
        <v>141</v>
      </c>
      <c r="E41" s="91" t="s">
        <v>223</v>
      </c>
      <c r="F41" s="91" t="s">
        <v>41</v>
      </c>
      <c r="G41" s="91" t="s">
        <v>221</v>
      </c>
      <c r="H41" s="91" t="s">
        <v>41</v>
      </c>
      <c r="I41" s="91" t="s">
        <v>325</v>
      </c>
      <c r="J41" s="91" t="s">
        <v>273</v>
      </c>
      <c r="K41" s="91"/>
      <c r="L41" s="91" t="s">
        <v>326</v>
      </c>
      <c r="M41" s="91" t="s">
        <v>19</v>
      </c>
      <c r="N41" s="91" t="s">
        <v>327</v>
      </c>
      <c r="O41" s="92" t="s">
        <v>410</v>
      </c>
      <c r="P41" s="155"/>
      <c r="Q41" s="155"/>
      <c r="R41" s="94">
        <v>17373500</v>
      </c>
      <c r="S41" s="94">
        <v>17373500</v>
      </c>
      <c r="T41" s="94">
        <v>17373500</v>
      </c>
    </row>
    <row r="42" spans="1:20" ht="20.100000000000001" customHeight="1" x14ac:dyDescent="0.25">
      <c r="A42" s="91" t="s">
        <v>322</v>
      </c>
      <c r="B42" s="92" t="s">
        <v>323</v>
      </c>
      <c r="C42" s="93" t="s">
        <v>217</v>
      </c>
      <c r="D42" s="91" t="s">
        <v>141</v>
      </c>
      <c r="E42" s="91" t="s">
        <v>223</v>
      </c>
      <c r="F42" s="91" t="s">
        <v>41</v>
      </c>
      <c r="G42" s="91" t="s">
        <v>221</v>
      </c>
      <c r="H42" s="91" t="s">
        <v>41</v>
      </c>
      <c r="I42" s="91" t="s">
        <v>325</v>
      </c>
      <c r="J42" s="91" t="s">
        <v>355</v>
      </c>
      <c r="K42" s="91"/>
      <c r="L42" s="91" t="s">
        <v>326</v>
      </c>
      <c r="M42" s="91" t="s">
        <v>19</v>
      </c>
      <c r="N42" s="91" t="s">
        <v>327</v>
      </c>
      <c r="O42" s="92" t="s">
        <v>147</v>
      </c>
      <c r="P42" s="155"/>
      <c r="Q42" s="155"/>
      <c r="R42" s="94">
        <v>4725373</v>
      </c>
      <c r="S42" s="94">
        <v>4725373</v>
      </c>
      <c r="T42" s="94">
        <v>4725373</v>
      </c>
    </row>
    <row r="43" spans="1:20" ht="20.100000000000001" customHeight="1" x14ac:dyDescent="0.25">
      <c r="A43" s="91" t="s">
        <v>322</v>
      </c>
      <c r="B43" s="92" t="s">
        <v>323</v>
      </c>
      <c r="C43" s="93" t="s">
        <v>382</v>
      </c>
      <c r="D43" s="91" t="s">
        <v>141</v>
      </c>
      <c r="E43" s="91" t="s">
        <v>223</v>
      </c>
      <c r="F43" s="91" t="s">
        <v>41</v>
      </c>
      <c r="G43" s="91" t="s">
        <v>221</v>
      </c>
      <c r="H43" s="91" t="s">
        <v>41</v>
      </c>
      <c r="I43" s="91" t="s">
        <v>325</v>
      </c>
      <c r="J43" s="91" t="s">
        <v>381</v>
      </c>
      <c r="K43" s="91"/>
      <c r="L43" s="91" t="s">
        <v>326</v>
      </c>
      <c r="M43" s="91" t="s">
        <v>19</v>
      </c>
      <c r="N43" s="91" t="s">
        <v>327</v>
      </c>
      <c r="O43" s="92" t="s">
        <v>234</v>
      </c>
      <c r="P43" s="155"/>
      <c r="Q43" s="155"/>
      <c r="R43" s="94">
        <v>105880235</v>
      </c>
      <c r="S43" s="94">
        <v>105880235</v>
      </c>
      <c r="T43" s="94">
        <v>105880235</v>
      </c>
    </row>
    <row r="44" spans="1:20" ht="20.100000000000001" customHeight="1" x14ac:dyDescent="0.25">
      <c r="A44" s="91" t="s">
        <v>322</v>
      </c>
      <c r="B44" s="92" t="s">
        <v>323</v>
      </c>
      <c r="C44" s="93" t="s">
        <v>472</v>
      </c>
      <c r="D44" s="91" t="s">
        <v>15</v>
      </c>
      <c r="E44" s="91" t="s">
        <v>430</v>
      </c>
      <c r="F44" s="91" t="s">
        <v>407</v>
      </c>
      <c r="G44" s="91" t="s">
        <v>221</v>
      </c>
      <c r="H44" s="91" t="s">
        <v>325</v>
      </c>
      <c r="I44" s="91" t="s">
        <v>219</v>
      </c>
      <c r="J44" s="91" t="s">
        <v>119</v>
      </c>
      <c r="K44" s="91" t="s">
        <v>119</v>
      </c>
      <c r="L44" s="91" t="s">
        <v>326</v>
      </c>
      <c r="M44" s="91" t="s">
        <v>19</v>
      </c>
      <c r="N44" s="91" t="s">
        <v>327</v>
      </c>
      <c r="O44" s="92" t="s">
        <v>396</v>
      </c>
      <c r="P44" s="155"/>
      <c r="Q44" s="155"/>
      <c r="R44" s="94">
        <v>1294820717</v>
      </c>
      <c r="S44" s="94">
        <v>1294820717</v>
      </c>
      <c r="T44" s="94">
        <v>1294820717</v>
      </c>
    </row>
    <row r="45" spans="1:20" ht="20.100000000000001" customHeight="1" x14ac:dyDescent="0.25">
      <c r="A45" s="91" t="s">
        <v>322</v>
      </c>
      <c r="B45" s="92" t="s">
        <v>323</v>
      </c>
      <c r="C45" s="93" t="s">
        <v>486</v>
      </c>
      <c r="D45" s="91" t="s">
        <v>15</v>
      </c>
      <c r="E45" s="91" t="s">
        <v>430</v>
      </c>
      <c r="F45" s="91" t="s">
        <v>407</v>
      </c>
      <c r="G45" s="91" t="s">
        <v>230</v>
      </c>
      <c r="H45" s="91" t="s">
        <v>325</v>
      </c>
      <c r="I45" s="91" t="s">
        <v>221</v>
      </c>
      <c r="J45" s="91" t="s">
        <v>119</v>
      </c>
      <c r="K45" s="91" t="s">
        <v>119</v>
      </c>
      <c r="L45" s="91" t="s">
        <v>326</v>
      </c>
      <c r="M45" s="91" t="s">
        <v>19</v>
      </c>
      <c r="N45" s="91" t="s">
        <v>327</v>
      </c>
      <c r="O45" s="92" t="s">
        <v>478</v>
      </c>
      <c r="P45" s="155"/>
      <c r="Q45" s="155"/>
      <c r="R45" s="94">
        <v>619977616</v>
      </c>
      <c r="S45" s="94">
        <v>619977616</v>
      </c>
      <c r="T45" s="94">
        <v>619977616</v>
      </c>
    </row>
    <row r="46" spans="1:20" ht="20.100000000000001" customHeight="1" x14ac:dyDescent="0.25">
      <c r="A46" s="91" t="s">
        <v>322</v>
      </c>
      <c r="B46" s="92" t="s">
        <v>323</v>
      </c>
      <c r="C46" s="93" t="s">
        <v>494</v>
      </c>
      <c r="D46" s="91" t="s">
        <v>15</v>
      </c>
      <c r="E46" s="91" t="s">
        <v>406</v>
      </c>
      <c r="F46" s="91" t="s">
        <v>407</v>
      </c>
      <c r="G46" s="91" t="s">
        <v>41</v>
      </c>
      <c r="H46" s="91" t="s">
        <v>325</v>
      </c>
      <c r="I46" s="91" t="s">
        <v>41</v>
      </c>
      <c r="J46" s="91"/>
      <c r="K46" s="91"/>
      <c r="L46" s="91" t="s">
        <v>326</v>
      </c>
      <c r="M46" s="91" t="s">
        <v>348</v>
      </c>
      <c r="N46" s="91" t="s">
        <v>327</v>
      </c>
      <c r="O46" s="92" t="s">
        <v>411</v>
      </c>
      <c r="P46" s="155"/>
      <c r="Q46" s="155"/>
      <c r="R46" s="94">
        <v>27161967325</v>
      </c>
      <c r="S46" s="94">
        <v>25404054009</v>
      </c>
      <c r="T46" s="94">
        <v>25404054009</v>
      </c>
    </row>
    <row r="47" spans="1:20" ht="20.100000000000001" customHeight="1" x14ac:dyDescent="0.25">
      <c r="A47" s="91" t="s">
        <v>322</v>
      </c>
      <c r="B47" s="92" t="s">
        <v>323</v>
      </c>
      <c r="C47" s="93" t="s">
        <v>495</v>
      </c>
      <c r="D47" s="91" t="s">
        <v>15</v>
      </c>
      <c r="E47" s="91" t="s">
        <v>406</v>
      </c>
      <c r="F47" s="91" t="s">
        <v>407</v>
      </c>
      <c r="G47" s="91" t="s">
        <v>41</v>
      </c>
      <c r="H47" s="91" t="s">
        <v>325</v>
      </c>
      <c r="I47" s="91" t="s">
        <v>221</v>
      </c>
      <c r="J47" s="91"/>
      <c r="K47" s="91"/>
      <c r="L47" s="91" t="s">
        <v>326</v>
      </c>
      <c r="M47" s="91" t="s">
        <v>348</v>
      </c>
      <c r="N47" s="91" t="s">
        <v>327</v>
      </c>
      <c r="O47" s="92" t="s">
        <v>412</v>
      </c>
      <c r="P47" s="155"/>
      <c r="Q47" s="155"/>
      <c r="R47" s="94">
        <v>349961133</v>
      </c>
      <c r="S47" s="94">
        <v>349961133</v>
      </c>
      <c r="T47" s="94">
        <v>349961133</v>
      </c>
    </row>
    <row r="48" spans="1:20" ht="20.100000000000001" customHeight="1" x14ac:dyDescent="0.25">
      <c r="A48" s="91" t="s">
        <v>322</v>
      </c>
      <c r="B48" s="92" t="s">
        <v>323</v>
      </c>
      <c r="C48" s="93" t="s">
        <v>496</v>
      </c>
      <c r="D48" s="91" t="s">
        <v>15</v>
      </c>
      <c r="E48" s="91" t="s">
        <v>406</v>
      </c>
      <c r="F48" s="91" t="s">
        <v>407</v>
      </c>
      <c r="G48" s="91" t="s">
        <v>41</v>
      </c>
      <c r="H48" s="91" t="s">
        <v>325</v>
      </c>
      <c r="I48" s="91" t="s">
        <v>230</v>
      </c>
      <c r="J48" s="91"/>
      <c r="K48" s="91"/>
      <c r="L48" s="91" t="s">
        <v>326</v>
      </c>
      <c r="M48" s="91" t="s">
        <v>348</v>
      </c>
      <c r="N48" s="91" t="s">
        <v>327</v>
      </c>
      <c r="O48" s="92" t="s">
        <v>413</v>
      </c>
      <c r="P48" s="155"/>
      <c r="Q48" s="155"/>
      <c r="R48" s="94">
        <v>795903879</v>
      </c>
      <c r="S48" s="94">
        <v>795903879</v>
      </c>
      <c r="T48" s="94">
        <v>795903879</v>
      </c>
    </row>
    <row r="49" spans="1:20" ht="20.100000000000001" customHeight="1" x14ac:dyDescent="0.25">
      <c r="A49" s="91" t="s">
        <v>322</v>
      </c>
      <c r="B49" s="92" t="s">
        <v>323</v>
      </c>
      <c r="C49" s="93" t="s">
        <v>489</v>
      </c>
      <c r="D49" s="91" t="s">
        <v>15</v>
      </c>
      <c r="E49" s="91" t="s">
        <v>436</v>
      </c>
      <c r="F49" s="91" t="s">
        <v>407</v>
      </c>
      <c r="G49" s="91" t="s">
        <v>41</v>
      </c>
      <c r="H49" s="91" t="s">
        <v>325</v>
      </c>
      <c r="I49" s="91" t="s">
        <v>41</v>
      </c>
      <c r="J49" s="91" t="s">
        <v>119</v>
      </c>
      <c r="K49" s="91" t="s">
        <v>119</v>
      </c>
      <c r="L49" s="91" t="s">
        <v>326</v>
      </c>
      <c r="M49" s="91" t="s">
        <v>19</v>
      </c>
      <c r="N49" s="91" t="s">
        <v>327</v>
      </c>
      <c r="O49" s="92" t="s">
        <v>359</v>
      </c>
      <c r="P49" s="155"/>
      <c r="Q49" s="155"/>
      <c r="R49" s="94">
        <v>3267445970</v>
      </c>
      <c r="S49" s="94">
        <v>2352097970</v>
      </c>
      <c r="T49" s="94">
        <v>2352097970</v>
      </c>
    </row>
    <row r="50" spans="1:20" ht="20.100000000000001" customHeight="1" x14ac:dyDescent="0.25">
      <c r="A50" s="91" t="s">
        <v>322</v>
      </c>
      <c r="B50" s="92" t="s">
        <v>323</v>
      </c>
      <c r="C50" s="93" t="s">
        <v>490</v>
      </c>
      <c r="D50" s="91" t="s">
        <v>15</v>
      </c>
      <c r="E50" s="91" t="s">
        <v>436</v>
      </c>
      <c r="F50" s="91" t="s">
        <v>407</v>
      </c>
      <c r="G50" s="91" t="s">
        <v>41</v>
      </c>
      <c r="H50" s="91" t="s">
        <v>325</v>
      </c>
      <c r="I50" s="91" t="s">
        <v>221</v>
      </c>
      <c r="J50" s="91" t="s">
        <v>119</v>
      </c>
      <c r="K50" s="91" t="s">
        <v>119</v>
      </c>
      <c r="L50" s="91" t="s">
        <v>326</v>
      </c>
      <c r="M50" s="91" t="s">
        <v>19</v>
      </c>
      <c r="N50" s="91" t="s">
        <v>327</v>
      </c>
      <c r="O50" s="92" t="s">
        <v>480</v>
      </c>
      <c r="P50" s="155"/>
      <c r="Q50" s="155"/>
      <c r="R50" s="94">
        <v>1279887570.5799999</v>
      </c>
      <c r="S50" s="94">
        <v>0</v>
      </c>
      <c r="T50" s="94">
        <v>0</v>
      </c>
    </row>
    <row r="51" spans="1:20" ht="20.100000000000001" customHeight="1" x14ac:dyDescent="0.25">
      <c r="A51" s="91" t="s">
        <v>322</v>
      </c>
      <c r="B51" s="92" t="s">
        <v>323</v>
      </c>
      <c r="C51" s="93" t="s">
        <v>491</v>
      </c>
      <c r="D51" s="91" t="s">
        <v>15</v>
      </c>
      <c r="E51" s="91" t="s">
        <v>436</v>
      </c>
      <c r="F51" s="91" t="s">
        <v>407</v>
      </c>
      <c r="G51" s="91" t="s">
        <v>41</v>
      </c>
      <c r="H51" s="91" t="s">
        <v>325</v>
      </c>
      <c r="I51" s="91" t="s">
        <v>230</v>
      </c>
      <c r="J51" s="91" t="s">
        <v>119</v>
      </c>
      <c r="K51" s="91" t="s">
        <v>119</v>
      </c>
      <c r="L51" s="91" t="s">
        <v>326</v>
      </c>
      <c r="M51" s="91" t="s">
        <v>19</v>
      </c>
      <c r="N51" s="91" t="s">
        <v>327</v>
      </c>
      <c r="O51" s="92" t="s">
        <v>362</v>
      </c>
      <c r="P51" s="155"/>
      <c r="Q51" s="155"/>
      <c r="R51" s="94">
        <v>233000000</v>
      </c>
      <c r="S51" s="94">
        <v>0</v>
      </c>
      <c r="T51" s="94">
        <v>0</v>
      </c>
    </row>
    <row r="52" spans="1:20" ht="20.100000000000001" customHeight="1" x14ac:dyDescent="0.25">
      <c r="A52" s="101"/>
      <c r="B52" s="102"/>
      <c r="C52" s="103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2"/>
      <c r="P52" s="104"/>
      <c r="Q52" s="104"/>
      <c r="R52" s="104"/>
    </row>
    <row r="53" spans="1:20" ht="20.100000000000001" customHeight="1" x14ac:dyDescent="0.25">
      <c r="A53" s="101"/>
      <c r="B53" s="102"/>
      <c r="C53" s="103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2"/>
      <c r="P53" s="104"/>
      <c r="Q53" s="104"/>
      <c r="R53" s="104"/>
    </row>
    <row r="54" spans="1:20" ht="20.100000000000001" customHeight="1" x14ac:dyDescent="0.25">
      <c r="A54" s="101"/>
      <c r="B54" s="102"/>
      <c r="C54" s="103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2"/>
      <c r="P54" s="104"/>
      <c r="Q54" s="104"/>
      <c r="R54" s="104"/>
    </row>
    <row r="55" spans="1:20" ht="20.100000000000001" customHeight="1" x14ac:dyDescent="0.25">
      <c r="A55" s="101"/>
      <c r="B55" s="102"/>
      <c r="C55" s="103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2"/>
      <c r="P55" s="104"/>
      <c r="Q55" s="104"/>
      <c r="R55" s="104"/>
    </row>
    <row r="56" spans="1:20" ht="20.100000000000001" customHeight="1" x14ac:dyDescent="0.25">
      <c r="A56" s="101"/>
      <c r="B56" s="102"/>
      <c r="C56" s="103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2"/>
      <c r="P56" s="104"/>
      <c r="Q56" s="104"/>
      <c r="R56" s="104"/>
    </row>
    <row r="57" spans="1:20" ht="20.100000000000001" customHeight="1" x14ac:dyDescent="0.25">
      <c r="A57" s="101"/>
      <c r="B57" s="102"/>
      <c r="C57" s="103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2"/>
      <c r="P57" s="104"/>
      <c r="Q57" s="104"/>
      <c r="R57" s="104"/>
    </row>
    <row r="58" spans="1:20" ht="20.100000000000001" customHeight="1" x14ac:dyDescent="0.25">
      <c r="A58" s="101"/>
      <c r="B58" s="102"/>
      <c r="C58" s="103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2"/>
      <c r="P58" s="104"/>
      <c r="Q58" s="104"/>
      <c r="R58" s="104"/>
    </row>
    <row r="59" spans="1:20" ht="20.100000000000001" customHeight="1" x14ac:dyDescent="0.25">
      <c r="A59" s="101"/>
      <c r="B59" s="102"/>
      <c r="C59" s="103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2"/>
      <c r="P59" s="104"/>
      <c r="Q59" s="104"/>
      <c r="R59" s="104"/>
    </row>
    <row r="60" spans="1:20" ht="20.100000000000001" customHeight="1" x14ac:dyDescent="0.25">
      <c r="A60" s="101"/>
      <c r="B60" s="102"/>
      <c r="C60" s="103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2"/>
      <c r="P60" s="104"/>
      <c r="Q60" s="104"/>
      <c r="R60" s="104"/>
    </row>
    <row r="61" spans="1:20" ht="20.100000000000001" customHeight="1" x14ac:dyDescent="0.25">
      <c r="A61" s="101"/>
      <c r="B61" s="102"/>
      <c r="C61" s="103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2"/>
      <c r="P61" s="104"/>
      <c r="Q61" s="104"/>
      <c r="R61" s="104"/>
    </row>
    <row r="62" spans="1:20" ht="20.100000000000001" customHeight="1" x14ac:dyDescent="0.25">
      <c r="A62" s="101"/>
      <c r="B62" s="102"/>
      <c r="C62" s="103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2"/>
      <c r="P62" s="104"/>
      <c r="Q62" s="104"/>
      <c r="R62" s="104"/>
    </row>
    <row r="63" spans="1:20" ht="20.100000000000001" customHeight="1" x14ac:dyDescent="0.25">
      <c r="A63" s="101"/>
      <c r="B63" s="102"/>
      <c r="C63" s="103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2"/>
      <c r="P63" s="104"/>
      <c r="Q63" s="104"/>
      <c r="R63" s="104"/>
    </row>
    <row r="64" spans="1:20" ht="20.100000000000001" customHeight="1" x14ac:dyDescent="0.25">
      <c r="A64" s="101"/>
      <c r="B64" s="102"/>
      <c r="C64" s="103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2"/>
      <c r="P64" s="104"/>
      <c r="Q64" s="104"/>
      <c r="R64" s="104"/>
    </row>
    <row r="65" spans="1:18" ht="20.100000000000001" customHeight="1" x14ac:dyDescent="0.25">
      <c r="A65" s="101"/>
      <c r="B65" s="102"/>
      <c r="C65" s="103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2"/>
      <c r="P65" s="104"/>
      <c r="Q65" s="104"/>
      <c r="R65" s="104"/>
    </row>
    <row r="66" spans="1:18" ht="20.100000000000001" customHeight="1" x14ac:dyDescent="0.25">
      <c r="A66" s="101"/>
      <c r="B66" s="102"/>
      <c r="C66" s="103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2"/>
      <c r="P66" s="104"/>
      <c r="Q66" s="104"/>
      <c r="R66" s="104"/>
    </row>
    <row r="67" spans="1:18" ht="20.100000000000001" customHeight="1" x14ac:dyDescent="0.25">
      <c r="A67" s="101"/>
      <c r="B67" s="102"/>
      <c r="C67" s="103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2"/>
      <c r="P67" s="104"/>
      <c r="Q67" s="104"/>
      <c r="R67" s="104"/>
    </row>
    <row r="68" spans="1:18" ht="20.100000000000001" customHeight="1" x14ac:dyDescent="0.25">
      <c r="A68" s="101"/>
      <c r="B68" s="102"/>
      <c r="C68" s="103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2"/>
      <c r="P68" s="104"/>
      <c r="Q68" s="104"/>
      <c r="R68" s="104"/>
    </row>
    <row r="69" spans="1:18" ht="20.100000000000001" customHeight="1" x14ac:dyDescent="0.25">
      <c r="A69" s="101"/>
      <c r="B69" s="102"/>
      <c r="C69" s="103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2"/>
      <c r="P69" s="104"/>
      <c r="Q69" s="104"/>
      <c r="R69" s="104"/>
    </row>
    <row r="70" spans="1:18" ht="20.100000000000001" customHeight="1" x14ac:dyDescent="0.25">
      <c r="A70" s="101"/>
      <c r="B70" s="102"/>
      <c r="C70" s="103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2"/>
      <c r="P70" s="104"/>
      <c r="Q70" s="104"/>
      <c r="R70" s="104"/>
    </row>
    <row r="71" spans="1:18" ht="20.100000000000001" customHeight="1" x14ac:dyDescent="0.25">
      <c r="A71" s="101"/>
      <c r="B71" s="102"/>
      <c r="C71" s="103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2"/>
      <c r="P71" s="104"/>
      <c r="Q71" s="104"/>
      <c r="R71" s="104"/>
    </row>
    <row r="72" spans="1:18" ht="20.100000000000001" customHeight="1" x14ac:dyDescent="0.25">
      <c r="A72" s="101"/>
      <c r="B72" s="102"/>
      <c r="C72" s="103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2"/>
      <c r="P72" s="104"/>
      <c r="Q72" s="104"/>
      <c r="R72" s="104"/>
    </row>
    <row r="73" spans="1:18" ht="20.100000000000001" customHeight="1" x14ac:dyDescent="0.25">
      <c r="A73" s="101"/>
      <c r="B73" s="102"/>
      <c r="C73" s="103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2"/>
      <c r="P73" s="104"/>
      <c r="Q73" s="104"/>
      <c r="R73" s="104"/>
    </row>
    <row r="74" spans="1:18" ht="20.100000000000001" customHeight="1" x14ac:dyDescent="0.25">
      <c r="A74" s="101"/>
      <c r="B74" s="102"/>
      <c r="C74" s="103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2"/>
      <c r="P74" s="104"/>
      <c r="Q74" s="104"/>
      <c r="R74" s="104"/>
    </row>
    <row r="75" spans="1:18" ht="20.100000000000001" customHeight="1" x14ac:dyDescent="0.25">
      <c r="A75" s="101"/>
      <c r="B75" s="102"/>
      <c r="C75" s="103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2"/>
      <c r="P75" s="104"/>
      <c r="Q75" s="104"/>
      <c r="R75" s="104"/>
    </row>
    <row r="76" spans="1:18" ht="20.100000000000001" customHeight="1" x14ac:dyDescent="0.25">
      <c r="A76" s="101"/>
      <c r="B76" s="102"/>
      <c r="C76" s="103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2"/>
      <c r="P76" s="104"/>
      <c r="Q76" s="104"/>
      <c r="R76" s="104"/>
    </row>
    <row r="77" spans="1:18" ht="20.100000000000001" customHeight="1" x14ac:dyDescent="0.25">
      <c r="A77" s="101"/>
      <c r="B77" s="102"/>
      <c r="C77" s="103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2"/>
      <c r="P77" s="104"/>
      <c r="Q77" s="104"/>
      <c r="R77" s="104"/>
    </row>
    <row r="78" spans="1:18" ht="20.100000000000001" customHeight="1" x14ac:dyDescent="0.25">
      <c r="A78" s="101"/>
      <c r="B78" s="102"/>
      <c r="C78" s="103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2"/>
      <c r="P78" s="104"/>
      <c r="Q78" s="104"/>
      <c r="R78" s="104"/>
    </row>
    <row r="79" spans="1:18" ht="20.100000000000001" customHeight="1" x14ac:dyDescent="0.25">
      <c r="A79" s="101"/>
      <c r="B79" s="102"/>
      <c r="C79" s="103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2"/>
      <c r="P79" s="104"/>
      <c r="Q79" s="104"/>
      <c r="R79" s="104"/>
    </row>
    <row r="80" spans="1:18" ht="20.100000000000001" customHeight="1" x14ac:dyDescent="0.25">
      <c r="A80" s="101" t="s">
        <v>119</v>
      </c>
      <c r="B80" s="102" t="s">
        <v>119</v>
      </c>
      <c r="C80" s="103" t="s">
        <v>119</v>
      </c>
      <c r="D80" s="101" t="s">
        <v>119</v>
      </c>
      <c r="E80" s="101" t="s">
        <v>119</v>
      </c>
      <c r="F80" s="101" t="s">
        <v>119</v>
      </c>
      <c r="G80" s="101" t="s">
        <v>119</v>
      </c>
      <c r="H80" s="101" t="s">
        <v>119</v>
      </c>
      <c r="I80" s="101" t="s">
        <v>119</v>
      </c>
      <c r="J80" s="101" t="s">
        <v>119</v>
      </c>
      <c r="K80" s="101" t="s">
        <v>119</v>
      </c>
      <c r="L80" s="101" t="s">
        <v>119</v>
      </c>
      <c r="M80" s="101" t="s">
        <v>119</v>
      </c>
      <c r="N80" s="101" t="s">
        <v>119</v>
      </c>
      <c r="O80" s="102" t="s">
        <v>119</v>
      </c>
      <c r="P80" s="104">
        <v>50388637466.900002</v>
      </c>
      <c r="Q80" s="104">
        <v>50388637466.900002</v>
      </c>
      <c r="R80" s="104">
        <v>50388637466.900002</v>
      </c>
    </row>
    <row r="82" spans="1:19" x14ac:dyDescent="0.25">
      <c r="A82" s="89" t="s">
        <v>383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</row>
    <row r="83" spans="1:19" x14ac:dyDescent="0.25">
      <c r="A83" s="101" t="s">
        <v>119</v>
      </c>
      <c r="B83" s="102" t="s">
        <v>119</v>
      </c>
      <c r="C83" s="103" t="s">
        <v>119</v>
      </c>
      <c r="D83" s="101" t="s">
        <v>119</v>
      </c>
      <c r="E83" s="101" t="s">
        <v>119</v>
      </c>
      <c r="F83" s="101" t="s">
        <v>119</v>
      </c>
      <c r="G83" s="101" t="s">
        <v>119</v>
      </c>
      <c r="H83" s="101" t="s">
        <v>119</v>
      </c>
      <c r="I83" s="101" t="s">
        <v>119</v>
      </c>
      <c r="J83" s="101" t="s">
        <v>119</v>
      </c>
      <c r="K83" s="101" t="s">
        <v>119</v>
      </c>
      <c r="L83" s="101" t="s">
        <v>119</v>
      </c>
      <c r="M83" s="101" t="s">
        <v>119</v>
      </c>
      <c r="N83" s="101" t="s">
        <v>119</v>
      </c>
      <c r="O83" s="102" t="s">
        <v>119</v>
      </c>
      <c r="P83" s="104">
        <v>50388637466.900002</v>
      </c>
      <c r="Q83" s="104">
        <v>50388637466.900002</v>
      </c>
      <c r="R83" s="104">
        <v>50388637466.900002</v>
      </c>
    </row>
    <row r="84" spans="1:19" x14ac:dyDescent="0.25">
      <c r="A84" s="89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100" t="e">
        <f>+P83-#REF!</f>
        <v>#REF!</v>
      </c>
      <c r="Q84" s="100"/>
      <c r="R84" s="100" t="e">
        <f>+R83-#REF!</f>
        <v>#REF!</v>
      </c>
      <c r="S84" s="100" t="e">
        <f>+S83-#REF!</f>
        <v>#REF!</v>
      </c>
    </row>
    <row r="85" spans="1:19" x14ac:dyDescent="0.25">
      <c r="A85" s="89" t="s">
        <v>14</v>
      </c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</row>
    <row r="86" spans="1:19" x14ac:dyDescent="0.25">
      <c r="A86" s="101" t="s">
        <v>119</v>
      </c>
      <c r="B86" s="102" t="s">
        <v>119</v>
      </c>
      <c r="C86" s="103" t="s">
        <v>119</v>
      </c>
      <c r="D86" s="101" t="s">
        <v>119</v>
      </c>
      <c r="E86" s="101" t="s">
        <v>119</v>
      </c>
      <c r="F86" s="101" t="s">
        <v>119</v>
      </c>
      <c r="G86" s="101" t="s">
        <v>119</v>
      </c>
      <c r="H86" s="101" t="s">
        <v>119</v>
      </c>
      <c r="I86" s="101" t="s">
        <v>119</v>
      </c>
      <c r="J86" s="101" t="s">
        <v>119</v>
      </c>
      <c r="K86" s="101" t="s">
        <v>119</v>
      </c>
      <c r="L86" s="101" t="s">
        <v>119</v>
      </c>
      <c r="M86" s="101" t="s">
        <v>119</v>
      </c>
      <c r="N86" s="101" t="s">
        <v>119</v>
      </c>
      <c r="O86" s="102" t="s">
        <v>119</v>
      </c>
      <c r="P86" s="104">
        <v>0</v>
      </c>
      <c r="Q86" s="104">
        <v>17000000</v>
      </c>
      <c r="R86" s="104">
        <v>17000000</v>
      </c>
    </row>
    <row r="87" spans="1:19" x14ac:dyDescent="0.2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100"/>
      <c r="R87" s="100" t="e">
        <f>+R86-#REF!</f>
        <v>#REF!</v>
      </c>
      <c r="S87" s="100" t="e">
        <f>+S86-#REF!</f>
        <v>#REF!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1</Orden>
    <Tipo_x0020_presupuesto xmlns="d0e351fb-1a75-4546-9b39-7d697f81258f">Informe de Ejecución del Presupuesto de Gastos</Tipo_x0020_presupuesto>
    <Vigencia xmlns="d0e351fb-1a75-4546-9b39-7d697f81258f">2018</Vigencia>
    <Tipo_x0020_de_x0020_documento xmlns="d0e351fb-1a75-4546-9b39-7d697f81258f">Ejecución</Tipo_x0020_de_x0020_document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30301B-8097-4A35-9675-8E055C82E1DF}"/>
</file>

<file path=customXml/itemProps2.xml><?xml version="1.0" encoding="utf-8"?>
<ds:datastoreItem xmlns:ds="http://schemas.openxmlformats.org/officeDocument/2006/customXml" ds:itemID="{3BCBA0DD-80B1-4638-9ABD-77407A988432}"/>
</file>

<file path=customXml/itemProps3.xml><?xml version="1.0" encoding="utf-8"?>
<ds:datastoreItem xmlns:ds="http://schemas.openxmlformats.org/officeDocument/2006/customXml" ds:itemID="{321216D9-1261-402D-8F4B-5F9EB45727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VIGENCIA SIIF</vt:lpstr>
      <vt:lpstr>CONSOLIDADO VIGENCIA</vt:lpstr>
      <vt:lpstr>CONSOLIDADO RESERVA</vt:lpstr>
      <vt:lpstr>CONSOLIDADO C X P</vt:lpstr>
      <vt:lpstr>MES VIGENCIA</vt:lpstr>
      <vt:lpstr>MES RESERVA</vt:lpstr>
      <vt:lpstr>MES C X P</vt:lpstr>
      <vt:lpstr>'CONSOLIDADO VIGENCIA'!Área_de_impresión</vt:lpstr>
      <vt:lpstr>'VIGENCIA SIIF'!Área_de_impresión</vt:lpstr>
      <vt:lpstr>'VIGENCIA SIIF'!Títulos_a_imprimir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Vigencia_2018_enero_(gastos)</dc:title>
  <dc:creator>Windows User</dc:creator>
  <cp:lastModifiedBy>Myriam Concepción Pinzón Téllez</cp:lastModifiedBy>
  <cp:lastPrinted>2016-02-08T18:36:44Z</cp:lastPrinted>
  <dcterms:created xsi:type="dcterms:W3CDTF">2014-01-22T22:03:49Z</dcterms:created>
  <dcterms:modified xsi:type="dcterms:W3CDTF">2018-03-05T17:07:59Z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14500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