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bookViews>
    <workbookView xWindow="0" yWindow="0" windowWidth="19200" windowHeight="11370" firstSheet="2" activeTab="2"/>
  </bookViews>
  <sheets>
    <sheet name="ING-SIIFF" sheetId="22" r:id="rId1"/>
    <sheet name="ING ZBOX VIG ACT" sheetId="23" r:id="rId2"/>
    <sheet name="VIGENCIA SIIF" sheetId="43" r:id="rId3"/>
  </sheets>
  <definedNames>
    <definedName name="_xlnm._FilterDatabase" localSheetId="2" hidden="1">'VIGENCIA SIIF'!$A$8:$U$8</definedName>
    <definedName name="_xlnm.Print_Area" localSheetId="2">'VIGENCIA SIIF'!$A$2:$S$142</definedName>
    <definedName name="_xlnm.Print_Titles" localSheetId="2">'VIGENCIA SIIF'!$1:$8</definedName>
  </definedNames>
  <calcPr calcId="171027"/>
</workbook>
</file>

<file path=xl/calcChain.xml><?xml version="1.0" encoding="utf-8"?>
<calcChain xmlns="http://schemas.openxmlformats.org/spreadsheetml/2006/main">
  <c r="S141" i="43" l="1"/>
  <c r="R141" i="43"/>
  <c r="Q140" i="43"/>
  <c r="P140" i="43"/>
  <c r="O140" i="43"/>
  <c r="N140" i="43"/>
  <c r="M140" i="43"/>
  <c r="R140" i="43" s="1"/>
  <c r="L140" i="43"/>
  <c r="K140" i="43"/>
  <c r="J140" i="43"/>
  <c r="I140" i="43"/>
  <c r="S139" i="43"/>
  <c r="R139" i="43"/>
  <c r="S138" i="43"/>
  <c r="R138" i="43"/>
  <c r="Q137" i="43"/>
  <c r="Q132" i="43" s="1"/>
  <c r="P137" i="43"/>
  <c r="P132" i="43" s="1"/>
  <c r="O137" i="43"/>
  <c r="N137" i="43"/>
  <c r="M137" i="43"/>
  <c r="M132" i="43" s="1"/>
  <c r="L137" i="43"/>
  <c r="L132" i="43" s="1"/>
  <c r="K137" i="43"/>
  <c r="K132" i="43" s="1"/>
  <c r="J137" i="43"/>
  <c r="I137" i="43"/>
  <c r="I132" i="43" s="1"/>
  <c r="S136" i="43"/>
  <c r="R136" i="43"/>
  <c r="S135" i="43"/>
  <c r="R135" i="43"/>
  <c r="S134" i="43"/>
  <c r="S133" i="43" s="1"/>
  <c r="R134" i="43"/>
  <c r="R133" i="43" s="1"/>
  <c r="Q133" i="43"/>
  <c r="P133" i="43"/>
  <c r="O133" i="43"/>
  <c r="N133" i="43"/>
  <c r="M133" i="43"/>
  <c r="L133" i="43"/>
  <c r="K133" i="43"/>
  <c r="J133" i="43"/>
  <c r="I133" i="43"/>
  <c r="O132" i="43"/>
  <c r="N132" i="43"/>
  <c r="J132" i="43"/>
  <c r="S131" i="43"/>
  <c r="R131" i="43"/>
  <c r="S130" i="43"/>
  <c r="R130" i="43"/>
  <c r="S129" i="43"/>
  <c r="R129" i="43"/>
  <c r="S128" i="43"/>
  <c r="R128" i="43"/>
  <c r="S127" i="43"/>
  <c r="R127" i="43"/>
  <c r="S126" i="43"/>
  <c r="R126" i="43"/>
  <c r="S125" i="43"/>
  <c r="R125" i="43"/>
  <c r="S124" i="43"/>
  <c r="R124" i="43"/>
  <c r="Q123" i="43"/>
  <c r="P123" i="43"/>
  <c r="P122" i="43" s="1"/>
  <c r="P121" i="43" s="1"/>
  <c r="P120" i="43" s="1"/>
  <c r="O123" i="43"/>
  <c r="N123" i="43"/>
  <c r="N122" i="43" s="1"/>
  <c r="N121" i="43" s="1"/>
  <c r="N120" i="43" s="1"/>
  <c r="M123" i="43"/>
  <c r="L123" i="43"/>
  <c r="L122" i="43" s="1"/>
  <c r="L121" i="43" s="1"/>
  <c r="L120" i="43" s="1"/>
  <c r="K123" i="43"/>
  <c r="K122" i="43" s="1"/>
  <c r="K121" i="43" s="1"/>
  <c r="K120" i="43" s="1"/>
  <c r="J123" i="43"/>
  <c r="J122" i="43" s="1"/>
  <c r="J121" i="43" s="1"/>
  <c r="J120" i="43" s="1"/>
  <c r="I123" i="43"/>
  <c r="I122" i="43" s="1"/>
  <c r="I121" i="43" s="1"/>
  <c r="I120" i="43" s="1"/>
  <c r="Q122" i="43"/>
  <c r="Q121" i="43" s="1"/>
  <c r="Q120" i="43" s="1"/>
  <c r="O122" i="43"/>
  <c r="O121" i="43" s="1"/>
  <c r="M122" i="43"/>
  <c r="S119" i="43"/>
  <c r="R119" i="43"/>
  <c r="Q118" i="43"/>
  <c r="Q117" i="43" s="1"/>
  <c r="P118" i="43"/>
  <c r="P117" i="43" s="1"/>
  <c r="O118" i="43"/>
  <c r="O117" i="43" s="1"/>
  <c r="N118" i="43"/>
  <c r="N117" i="43" s="1"/>
  <c r="M118" i="43"/>
  <c r="M117" i="43" s="1"/>
  <c r="L118" i="43"/>
  <c r="L117" i="43" s="1"/>
  <c r="K118" i="43"/>
  <c r="K117" i="43" s="1"/>
  <c r="J118" i="43"/>
  <c r="J117" i="43" s="1"/>
  <c r="I118" i="43"/>
  <c r="I117" i="43" s="1"/>
  <c r="S116" i="43"/>
  <c r="R116" i="43"/>
  <c r="S115" i="43"/>
  <c r="R115" i="43"/>
  <c r="Q114" i="43"/>
  <c r="Q112" i="43" s="1"/>
  <c r="Q110" i="43" s="1"/>
  <c r="P114" i="43"/>
  <c r="P112" i="43" s="1"/>
  <c r="O114" i="43"/>
  <c r="N114" i="43"/>
  <c r="N112" i="43" s="1"/>
  <c r="N110" i="43" s="1"/>
  <c r="M114" i="43"/>
  <c r="M112" i="43" s="1"/>
  <c r="M110" i="43" s="1"/>
  <c r="L114" i="43"/>
  <c r="L112" i="43" s="1"/>
  <c r="L110" i="43" s="1"/>
  <c r="K114" i="43"/>
  <c r="K112" i="43" s="1"/>
  <c r="K110" i="43" s="1"/>
  <c r="J114" i="43"/>
  <c r="I114" i="43"/>
  <c r="I112" i="43" s="1"/>
  <c r="I110" i="43" s="1"/>
  <c r="Q113" i="43"/>
  <c r="Q111" i="43" s="1"/>
  <c r="P113" i="43"/>
  <c r="P111" i="43" s="1"/>
  <c r="O113" i="43"/>
  <c r="O111" i="43" s="1"/>
  <c r="N113" i="43"/>
  <c r="N111" i="43" s="1"/>
  <c r="N109" i="43" s="1"/>
  <c r="M113" i="43"/>
  <c r="L113" i="43"/>
  <c r="L111" i="43" s="1"/>
  <c r="K113" i="43"/>
  <c r="K111" i="43" s="1"/>
  <c r="J113" i="43"/>
  <c r="J111" i="43" s="1"/>
  <c r="I113" i="43"/>
  <c r="J112" i="43"/>
  <c r="J110" i="43" s="1"/>
  <c r="I111" i="43"/>
  <c r="P110" i="43"/>
  <c r="S108" i="43"/>
  <c r="R108" i="43"/>
  <c r="Q107" i="43"/>
  <c r="P107" i="43"/>
  <c r="O107" i="43"/>
  <c r="S107" i="43" s="1"/>
  <c r="N107" i="43"/>
  <c r="M107" i="43"/>
  <c r="R107" i="43" s="1"/>
  <c r="L107" i="43"/>
  <c r="K107" i="43"/>
  <c r="J107" i="43"/>
  <c r="I107" i="43"/>
  <c r="S106" i="43"/>
  <c r="R106" i="43"/>
  <c r="Q105" i="43"/>
  <c r="P105" i="43"/>
  <c r="O105" i="43"/>
  <c r="N105" i="43"/>
  <c r="M105" i="43"/>
  <c r="L105" i="43"/>
  <c r="K105" i="43"/>
  <c r="J105" i="43"/>
  <c r="I105" i="43"/>
  <c r="S104" i="43"/>
  <c r="R104" i="43"/>
  <c r="S103" i="43"/>
  <c r="R103" i="43"/>
  <c r="S102" i="43"/>
  <c r="R102" i="43"/>
  <c r="R101" i="43"/>
  <c r="Q101" i="43"/>
  <c r="P101" i="43"/>
  <c r="O101" i="43"/>
  <c r="N101" i="43"/>
  <c r="M101" i="43"/>
  <c r="L101" i="43"/>
  <c r="K101" i="43"/>
  <c r="J101" i="43"/>
  <c r="I101" i="43"/>
  <c r="S100" i="43"/>
  <c r="R100" i="43"/>
  <c r="S99" i="43"/>
  <c r="R99" i="43"/>
  <c r="Q98" i="43"/>
  <c r="P98" i="43"/>
  <c r="O98" i="43"/>
  <c r="N98" i="43"/>
  <c r="M98" i="43"/>
  <c r="L98" i="43"/>
  <c r="K98" i="43"/>
  <c r="J98" i="43"/>
  <c r="I98" i="43"/>
  <c r="S97" i="43"/>
  <c r="R97" i="43"/>
  <c r="S96" i="43"/>
  <c r="R96" i="43"/>
  <c r="Q95" i="43"/>
  <c r="P95" i="43"/>
  <c r="O95" i="43"/>
  <c r="N95" i="43"/>
  <c r="M95" i="43"/>
  <c r="R95" i="43" s="1"/>
  <c r="L95" i="43"/>
  <c r="K95" i="43"/>
  <c r="J95" i="43"/>
  <c r="I95" i="43"/>
  <c r="S94" i="43"/>
  <c r="R94" i="43"/>
  <c r="S93" i="43"/>
  <c r="R93" i="43"/>
  <c r="Q92" i="43"/>
  <c r="P92" i="43"/>
  <c r="O92" i="43"/>
  <c r="N92" i="43"/>
  <c r="M92" i="43"/>
  <c r="L92" i="43"/>
  <c r="K92" i="43"/>
  <c r="J92" i="43"/>
  <c r="I92" i="43"/>
  <c r="S91" i="43"/>
  <c r="R91" i="43"/>
  <c r="S90" i="43"/>
  <c r="R90" i="43"/>
  <c r="Q89" i="43"/>
  <c r="P89" i="43"/>
  <c r="O89" i="43"/>
  <c r="N89" i="43"/>
  <c r="M89" i="43"/>
  <c r="R89" i="43" s="1"/>
  <c r="L89" i="43"/>
  <c r="K89" i="43"/>
  <c r="J89" i="43"/>
  <c r="I89" i="43"/>
  <c r="S88" i="43"/>
  <c r="R88" i="43"/>
  <c r="S87" i="43"/>
  <c r="R87" i="43"/>
  <c r="S86" i="43"/>
  <c r="R86" i="43"/>
  <c r="S85" i="43"/>
  <c r="R85" i="43"/>
  <c r="Q84" i="43"/>
  <c r="P84" i="43"/>
  <c r="O84" i="43"/>
  <c r="N84" i="43"/>
  <c r="M84" i="43"/>
  <c r="L84" i="43"/>
  <c r="K84" i="43"/>
  <c r="J84" i="43"/>
  <c r="I84" i="43"/>
  <c r="S83" i="43"/>
  <c r="R83" i="43"/>
  <c r="S82" i="43"/>
  <c r="R82" i="43"/>
  <c r="Q81" i="43"/>
  <c r="P81" i="43"/>
  <c r="O81" i="43"/>
  <c r="N81" i="43"/>
  <c r="M81" i="43"/>
  <c r="L81" i="43"/>
  <c r="K81" i="43"/>
  <c r="J81" i="43"/>
  <c r="I81" i="43"/>
  <c r="S80" i="43"/>
  <c r="R80" i="43"/>
  <c r="S79" i="43"/>
  <c r="R79" i="43"/>
  <c r="S78" i="43"/>
  <c r="R78" i="43"/>
  <c r="S77" i="43"/>
  <c r="R77" i="43"/>
  <c r="S76" i="43"/>
  <c r="R76" i="43"/>
  <c r="Q75" i="43"/>
  <c r="P75" i="43"/>
  <c r="O75" i="43"/>
  <c r="N75" i="43"/>
  <c r="M75" i="43"/>
  <c r="L75" i="43"/>
  <c r="K75" i="43"/>
  <c r="J75" i="43"/>
  <c r="I75" i="43"/>
  <c r="S74" i="43"/>
  <c r="R74" i="43"/>
  <c r="S73" i="43"/>
  <c r="R73" i="43"/>
  <c r="S72" i="43"/>
  <c r="R72" i="43"/>
  <c r="S71" i="43"/>
  <c r="R71" i="43"/>
  <c r="S70" i="43"/>
  <c r="R70" i="43"/>
  <c r="S69" i="43"/>
  <c r="R69" i="43"/>
  <c r="S68" i="43"/>
  <c r="R68" i="43"/>
  <c r="Q67" i="43"/>
  <c r="P67" i="43"/>
  <c r="O67" i="43"/>
  <c r="N67" i="43"/>
  <c r="M67" i="43"/>
  <c r="R67" i="43" s="1"/>
  <c r="L67" i="43"/>
  <c r="K67" i="43"/>
  <c r="J67" i="43"/>
  <c r="I67" i="43"/>
  <c r="S66" i="43"/>
  <c r="R66" i="43"/>
  <c r="S65" i="43"/>
  <c r="R65" i="43"/>
  <c r="S64" i="43"/>
  <c r="R64" i="43"/>
  <c r="S63" i="43"/>
  <c r="R63" i="43"/>
  <c r="S62" i="43"/>
  <c r="R62" i="43"/>
  <c r="Q61" i="43"/>
  <c r="P61" i="43"/>
  <c r="O61" i="43"/>
  <c r="S61" i="43" s="1"/>
  <c r="N61" i="43"/>
  <c r="M61" i="43"/>
  <c r="L61" i="43"/>
  <c r="K61" i="43"/>
  <c r="J61" i="43"/>
  <c r="I61" i="43"/>
  <c r="S60" i="43"/>
  <c r="R60" i="43"/>
  <c r="Q59" i="43"/>
  <c r="P59" i="43"/>
  <c r="O59" i="43"/>
  <c r="N59" i="43"/>
  <c r="M59" i="43"/>
  <c r="R59" i="43" s="1"/>
  <c r="L59" i="43"/>
  <c r="K59" i="43"/>
  <c r="J59" i="43"/>
  <c r="I59" i="43"/>
  <c r="S58" i="43"/>
  <c r="R58" i="43"/>
  <c r="Q57" i="43"/>
  <c r="P57" i="43"/>
  <c r="O57" i="43"/>
  <c r="N57" i="43"/>
  <c r="M57" i="43"/>
  <c r="L57" i="43"/>
  <c r="K57" i="43"/>
  <c r="J57" i="43"/>
  <c r="I57" i="43"/>
  <c r="S55" i="43"/>
  <c r="R55" i="43"/>
  <c r="Q54" i="43"/>
  <c r="Q48" i="43" s="1"/>
  <c r="P54" i="43"/>
  <c r="O54" i="43"/>
  <c r="N54" i="43"/>
  <c r="M54" i="43"/>
  <c r="L54" i="43"/>
  <c r="K54" i="43"/>
  <c r="K48" i="43" s="1"/>
  <c r="J54" i="43"/>
  <c r="I54" i="43"/>
  <c r="R54" i="43" s="1"/>
  <c r="S53" i="43"/>
  <c r="R53" i="43"/>
  <c r="S52" i="43"/>
  <c r="R52" i="43"/>
  <c r="S51" i="43"/>
  <c r="R51" i="43"/>
  <c r="S50" i="43"/>
  <c r="R50" i="43"/>
  <c r="Q49" i="43"/>
  <c r="P49" i="43"/>
  <c r="P48" i="43" s="1"/>
  <c r="O49" i="43"/>
  <c r="N49" i="43"/>
  <c r="N48" i="43" s="1"/>
  <c r="M49" i="43"/>
  <c r="R49" i="43" s="1"/>
  <c r="L49" i="43"/>
  <c r="K49" i="43"/>
  <c r="J49" i="43"/>
  <c r="J48" i="43" s="1"/>
  <c r="I49" i="43"/>
  <c r="S46" i="43"/>
  <c r="R46" i="43"/>
  <c r="S45" i="43"/>
  <c r="R45" i="43"/>
  <c r="S44" i="43"/>
  <c r="R44" i="43"/>
  <c r="S43" i="43"/>
  <c r="R43" i="43"/>
  <c r="Q42" i="43"/>
  <c r="P42" i="43"/>
  <c r="O42" i="43"/>
  <c r="S42" i="43" s="1"/>
  <c r="N42" i="43"/>
  <c r="M42" i="43"/>
  <c r="L42" i="43"/>
  <c r="K42" i="43"/>
  <c r="J42" i="43"/>
  <c r="I42" i="43"/>
  <c r="S41" i="43"/>
  <c r="R41" i="43"/>
  <c r="S40" i="43"/>
  <c r="R40" i="43"/>
  <c r="S39" i="43"/>
  <c r="R39" i="43"/>
  <c r="S38" i="43"/>
  <c r="R38" i="43"/>
  <c r="Q37" i="43"/>
  <c r="P37" i="43"/>
  <c r="P36" i="43" s="1"/>
  <c r="O37" i="43"/>
  <c r="S37" i="43" s="1"/>
  <c r="N37" i="43"/>
  <c r="M37" i="43"/>
  <c r="R37" i="43" s="1"/>
  <c r="L37" i="43"/>
  <c r="K37" i="43"/>
  <c r="J37" i="43"/>
  <c r="J36" i="43" s="1"/>
  <c r="I37" i="43"/>
  <c r="I36" i="43" s="1"/>
  <c r="Q36" i="43"/>
  <c r="S35" i="43"/>
  <c r="R35" i="43"/>
  <c r="S34" i="43"/>
  <c r="R34" i="43"/>
  <c r="S33" i="43"/>
  <c r="R33" i="43"/>
  <c r="Q32" i="43"/>
  <c r="P32" i="43"/>
  <c r="O32" i="43"/>
  <c r="S32" i="43" s="1"/>
  <c r="N32" i="43"/>
  <c r="M32" i="43"/>
  <c r="L32" i="43"/>
  <c r="K32" i="43"/>
  <c r="J32" i="43"/>
  <c r="I32" i="43"/>
  <c r="R32" i="43" s="1"/>
  <c r="S31" i="43"/>
  <c r="R31" i="43"/>
  <c r="S30" i="43"/>
  <c r="R30" i="43"/>
  <c r="Q29" i="43"/>
  <c r="P29" i="43"/>
  <c r="O29" i="43"/>
  <c r="N29" i="43"/>
  <c r="M29" i="43"/>
  <c r="L29" i="43"/>
  <c r="K29" i="43"/>
  <c r="J29" i="43"/>
  <c r="I29" i="43"/>
  <c r="S28" i="43"/>
  <c r="R28" i="43"/>
  <c r="Q27" i="43"/>
  <c r="P27" i="43"/>
  <c r="O27" i="43"/>
  <c r="S27" i="43" s="1"/>
  <c r="N27" i="43"/>
  <c r="M27" i="43"/>
  <c r="L27" i="43"/>
  <c r="K27" i="43"/>
  <c r="J27" i="43"/>
  <c r="I27" i="43"/>
  <c r="S26" i="43"/>
  <c r="R26" i="43"/>
  <c r="S25" i="43"/>
  <c r="R25" i="43"/>
  <c r="S24" i="43"/>
  <c r="R24" i="43"/>
  <c r="S23" i="43"/>
  <c r="R23" i="43"/>
  <c r="S22" i="43"/>
  <c r="R22" i="43"/>
  <c r="S21" i="43"/>
  <c r="R21" i="43"/>
  <c r="S20" i="43"/>
  <c r="R20" i="43"/>
  <c r="Q19" i="43"/>
  <c r="P19" i="43"/>
  <c r="O19" i="43"/>
  <c r="S19" i="43" s="1"/>
  <c r="N19" i="43"/>
  <c r="M19" i="43"/>
  <c r="L19" i="43"/>
  <c r="K19" i="43"/>
  <c r="J19" i="43"/>
  <c r="I19" i="43"/>
  <c r="S18" i="43"/>
  <c r="R18" i="43"/>
  <c r="K17" i="43"/>
  <c r="K16" i="43" s="1"/>
  <c r="I17" i="43"/>
  <c r="I16" i="43" s="1"/>
  <c r="Q16" i="43"/>
  <c r="P16" i="43"/>
  <c r="O16" i="43"/>
  <c r="N16" i="43"/>
  <c r="M16" i="43"/>
  <c r="L16" i="43"/>
  <c r="J16" i="43"/>
  <c r="S15" i="43"/>
  <c r="R15" i="43"/>
  <c r="S14" i="43"/>
  <c r="R14" i="43"/>
  <c r="S13" i="43"/>
  <c r="R13" i="43"/>
  <c r="Q12" i="43"/>
  <c r="P12" i="43"/>
  <c r="P11" i="43" s="1"/>
  <c r="O12" i="43"/>
  <c r="N12" i="43"/>
  <c r="M12" i="43"/>
  <c r="M11" i="43" s="1"/>
  <c r="L12" i="43"/>
  <c r="K12" i="43"/>
  <c r="J12" i="43"/>
  <c r="I12" i="43"/>
  <c r="R12" i="43" s="1"/>
  <c r="R122" i="43" l="1"/>
  <c r="R42" i="43"/>
  <c r="O56" i="43"/>
  <c r="L56" i="43"/>
  <c r="R113" i="43"/>
  <c r="S123" i="43"/>
  <c r="O109" i="43"/>
  <c r="S114" i="43"/>
  <c r="N11" i="43"/>
  <c r="S49" i="43"/>
  <c r="S95" i="43"/>
  <c r="M36" i="43"/>
  <c r="S92" i="43"/>
  <c r="R19" i="43"/>
  <c r="R27" i="43"/>
  <c r="Q56" i="43"/>
  <c r="R81" i="43"/>
  <c r="P10" i="43"/>
  <c r="L36" i="43"/>
  <c r="R123" i="43"/>
  <c r="Q47" i="43"/>
  <c r="S16" i="43"/>
  <c r="S89" i="43"/>
  <c r="O11" i="43"/>
  <c r="N36" i="43"/>
  <c r="N10" i="43" s="1"/>
  <c r="I48" i="43"/>
  <c r="R48" i="43" s="1"/>
  <c r="L48" i="43"/>
  <c r="L47" i="43" s="1"/>
  <c r="M56" i="43"/>
  <c r="S81" i="43"/>
  <c r="R118" i="43"/>
  <c r="S140" i="43"/>
  <c r="Q11" i="43"/>
  <c r="Q10" i="43" s="1"/>
  <c r="R92" i="43"/>
  <c r="L11" i="43"/>
  <c r="L10" i="43" s="1"/>
  <c r="I56" i="43"/>
  <c r="S56" i="43" s="1"/>
  <c r="M111" i="43"/>
  <c r="M109" i="43" s="1"/>
  <c r="S122" i="43"/>
  <c r="O112" i="43"/>
  <c r="S112" i="43" s="1"/>
  <c r="J11" i="43"/>
  <c r="J10" i="43" s="1"/>
  <c r="O48" i="43"/>
  <c r="R16" i="43"/>
  <c r="S54" i="43"/>
  <c r="S59" i="43"/>
  <c r="S67" i="43"/>
  <c r="S75" i="43"/>
  <c r="K109" i="43"/>
  <c r="R114" i="43"/>
  <c r="S118" i="43"/>
  <c r="M48" i="43"/>
  <c r="I11" i="43"/>
  <c r="I10" i="43" s="1"/>
  <c r="K56" i="43"/>
  <c r="P56" i="43"/>
  <c r="P47" i="43" s="1"/>
  <c r="S84" i="43"/>
  <c r="S101" i="43"/>
  <c r="S105" i="43"/>
  <c r="R29" i="43"/>
  <c r="M47" i="43"/>
  <c r="K11" i="43"/>
  <c r="R36" i="43"/>
  <c r="S17" i="43"/>
  <c r="R17" i="43"/>
  <c r="K47" i="43"/>
  <c r="S57" i="43"/>
  <c r="J56" i="43"/>
  <c r="J47" i="43" s="1"/>
  <c r="J9" i="43" s="1"/>
  <c r="J142" i="43" s="1"/>
  <c r="N56" i="43"/>
  <c r="N47" i="43" s="1"/>
  <c r="R111" i="43"/>
  <c r="M10" i="43"/>
  <c r="O47" i="43"/>
  <c r="R132" i="43"/>
  <c r="S29" i="43"/>
  <c r="K36" i="43"/>
  <c r="R75" i="43"/>
  <c r="S12" i="43"/>
  <c r="O36" i="43"/>
  <c r="S36" i="43" s="1"/>
  <c r="R57" i="43"/>
  <c r="R61" i="43"/>
  <c r="S98" i="43"/>
  <c r="J109" i="43"/>
  <c r="R112" i="43"/>
  <c r="L109" i="43"/>
  <c r="P109" i="43"/>
  <c r="S117" i="43"/>
  <c r="S137" i="43"/>
  <c r="R98" i="43"/>
  <c r="S113" i="43"/>
  <c r="S132" i="43"/>
  <c r="R137" i="43"/>
  <c r="R84" i="43"/>
  <c r="R105" i="43"/>
  <c r="I109" i="43"/>
  <c r="Q109" i="43"/>
  <c r="Q9" i="43" s="1"/>
  <c r="Q142" i="43" s="1"/>
  <c r="S111" i="43"/>
  <c r="R110" i="43"/>
  <c r="R117" i="43"/>
  <c r="O120" i="43"/>
  <c r="S120" i="43" s="1"/>
  <c r="S121" i="43"/>
  <c r="M121" i="43"/>
  <c r="O110" i="43" l="1"/>
  <c r="S110" i="43" s="1"/>
  <c r="P9" i="43"/>
  <c r="P142" i="43" s="1"/>
  <c r="S48" i="43"/>
  <c r="L9" i="43"/>
  <c r="L142" i="43" s="1"/>
  <c r="R11" i="43"/>
  <c r="I47" i="43"/>
  <c r="I9" i="43" s="1"/>
  <c r="I142" i="43" s="1"/>
  <c r="R56" i="43"/>
  <c r="N9" i="43"/>
  <c r="N142" i="43" s="1"/>
  <c r="S47" i="43"/>
  <c r="R47" i="43"/>
  <c r="S11" i="43"/>
  <c r="R121" i="43"/>
  <c r="M120" i="43"/>
  <c r="R120" i="43" s="1"/>
  <c r="S109" i="43"/>
  <c r="K10" i="43"/>
  <c r="K9" i="43" s="1"/>
  <c r="K142" i="43" s="1"/>
  <c r="O10" i="43"/>
  <c r="R10" i="43"/>
  <c r="M9" i="43"/>
  <c r="R109" i="43"/>
  <c r="M142" i="43" l="1"/>
  <c r="R142" i="43" s="1"/>
  <c r="R9" i="43"/>
  <c r="S10" i="43"/>
  <c r="O9" i="43"/>
  <c r="O142" i="43" l="1"/>
  <c r="S142" i="43" s="1"/>
  <c r="S9" i="43"/>
  <c r="I39" i="23" l="1"/>
  <c r="I38" i="23" s="1"/>
  <c r="H39" i="23"/>
  <c r="H38" i="23" s="1"/>
  <c r="G38" i="23"/>
  <c r="G35" i="23" s="1"/>
  <c r="G32" i="23" s="1"/>
  <c r="F38" i="23"/>
  <c r="F35" i="23" s="1"/>
  <c r="F32" i="23" s="1"/>
  <c r="E38" i="23"/>
  <c r="E35" i="23" s="1"/>
  <c r="E32" i="23" s="1"/>
  <c r="D38" i="23"/>
  <c r="D35" i="23" s="1"/>
  <c r="D32" i="23" s="1"/>
  <c r="C38" i="23"/>
  <c r="C35" i="23" s="1"/>
  <c r="C32" i="23" s="1"/>
  <c r="I37" i="23"/>
  <c r="H37" i="23"/>
  <c r="I36" i="23"/>
  <c r="H36" i="23"/>
  <c r="I34" i="23"/>
  <c r="H34" i="23"/>
  <c r="I33" i="23"/>
  <c r="H33" i="23"/>
  <c r="I31" i="23"/>
  <c r="H31" i="23"/>
  <c r="I30" i="23"/>
  <c r="H30" i="23"/>
  <c r="I29" i="23"/>
  <c r="H29" i="23"/>
  <c r="I28" i="23"/>
  <c r="H28" i="23"/>
  <c r="I27" i="23"/>
  <c r="H27" i="23"/>
  <c r="I26" i="23"/>
  <c r="I25" i="23" s="1"/>
  <c r="H26" i="23"/>
  <c r="H25" i="23" s="1"/>
  <c r="G25" i="23"/>
  <c r="F25" i="23"/>
  <c r="E25" i="23"/>
  <c r="D25" i="23"/>
  <c r="C25" i="23"/>
  <c r="I24" i="23"/>
  <c r="H24" i="23"/>
  <c r="I23" i="23"/>
  <c r="H23" i="23"/>
  <c r="G22" i="23"/>
  <c r="F22" i="23"/>
  <c r="E22" i="23"/>
  <c r="D22" i="23"/>
  <c r="C22" i="23"/>
  <c r="I19" i="23"/>
  <c r="H19" i="23"/>
  <c r="I18" i="23"/>
  <c r="H18" i="23"/>
  <c r="G17" i="23"/>
  <c r="F17" i="23"/>
  <c r="E17" i="23"/>
  <c r="D17" i="23"/>
  <c r="C17" i="23"/>
  <c r="C21" i="23" l="1"/>
  <c r="C20" i="23" s="1"/>
  <c r="C16" i="23" s="1"/>
  <c r="C15" i="23" s="1"/>
  <c r="C14" i="23" s="1"/>
  <c r="C42" i="23" s="1"/>
  <c r="E21" i="23"/>
  <c r="E20" i="23" s="1"/>
  <c r="E16" i="23" s="1"/>
  <c r="E15" i="23" s="1"/>
  <c r="E14" i="23" s="1"/>
  <c r="E42" i="23" s="1"/>
  <c r="G21" i="23"/>
  <c r="G20" i="23" s="1"/>
  <c r="G16" i="23" s="1"/>
  <c r="G15" i="23" s="1"/>
  <c r="G14" i="23" s="1"/>
  <c r="G42" i="23" s="1"/>
  <c r="H17" i="23"/>
  <c r="I35" i="23"/>
  <c r="I32" i="23" s="1"/>
  <c r="I22" i="23"/>
  <c r="I21" i="23" s="1"/>
  <c r="I20" i="23" s="1"/>
  <c r="F21" i="23"/>
  <c r="F20" i="23" s="1"/>
  <c r="F16" i="23" s="1"/>
  <c r="F15" i="23" s="1"/>
  <c r="F14" i="23" s="1"/>
  <c r="F42" i="23" s="1"/>
  <c r="H35" i="23"/>
  <c r="H32" i="23" s="1"/>
  <c r="H22" i="23"/>
  <c r="H21" i="23" s="1"/>
  <c r="H20" i="23" s="1"/>
  <c r="I17" i="23"/>
  <c r="D21" i="23"/>
  <c r="D20" i="23" s="1"/>
  <c r="D16" i="23" s="1"/>
  <c r="D15" i="23" s="1"/>
  <c r="D14" i="23" s="1"/>
  <c r="D42" i="23" s="1"/>
  <c r="I16" i="23" l="1"/>
  <c r="I15" i="23" s="1"/>
  <c r="I14" i="23" s="1"/>
  <c r="I42" i="23" s="1"/>
  <c r="H16" i="23"/>
  <c r="H15" i="23" s="1"/>
  <c r="H14" i="23" s="1"/>
  <c r="H42" i="23" s="1"/>
</calcChain>
</file>

<file path=xl/sharedStrings.xml><?xml version="1.0" encoding="utf-8"?>
<sst xmlns="http://schemas.openxmlformats.org/spreadsheetml/2006/main" count="456" uniqueCount="390">
  <si>
    <t>REPUBLICA DE COLOMBIA</t>
  </si>
  <si>
    <t>AGENCIA NACIONAL DE HIDROCARBUROS</t>
  </si>
  <si>
    <t>VIGENCIA FISCAL:</t>
  </si>
  <si>
    <t>FECHA:</t>
  </si>
  <si>
    <t>MES</t>
  </si>
  <si>
    <t>JEFE DE PRESUPUESTO</t>
  </si>
  <si>
    <t>MINISTERIO DE HACIENDA Y CREDITO PUBLICO</t>
  </si>
  <si>
    <t>SECCION: 00</t>
  </si>
  <si>
    <t/>
  </si>
  <si>
    <t>Año Fiscal</t>
  </si>
  <si>
    <t>Vigencia Fiscal</t>
  </si>
  <si>
    <t>Vigencia actual</t>
  </si>
  <si>
    <t xml:space="preserve">Rango de fecha </t>
  </si>
  <si>
    <t xml:space="preserve">Posición Institucional </t>
  </si>
  <si>
    <t>21-11-00 - AGENCIA NACIONAL DE HIDROCARBUROS - ANH</t>
  </si>
  <si>
    <t>Nivel Catálogo de Ingresos:</t>
  </si>
  <si>
    <t>Desagregado</t>
  </si>
  <si>
    <t>Fuente de Financiación:</t>
  </si>
  <si>
    <t>Nación y Propios</t>
  </si>
  <si>
    <t>Situación de Fondos</t>
  </si>
  <si>
    <t>CSF y SSF</t>
  </si>
  <si>
    <t>Niv1</t>
  </si>
  <si>
    <t>Niv2</t>
  </si>
  <si>
    <t>Niv3</t>
  </si>
  <si>
    <t>Niv4</t>
  </si>
  <si>
    <t>Num</t>
  </si>
  <si>
    <t>Con</t>
  </si>
  <si>
    <t>Des1</t>
  </si>
  <si>
    <t>Des2</t>
  </si>
  <si>
    <t>Des3</t>
  </si>
  <si>
    <t>Des4</t>
  </si>
  <si>
    <t>Descripción</t>
  </si>
  <si>
    <t>AFORO INICIAL</t>
  </si>
  <si>
    <t>MODIFICACIONES AFORO</t>
  </si>
  <si>
    <t>AFORO VIGENTE</t>
  </si>
  <si>
    <t>RECAUDO EN EFECTIVO PERIODO</t>
  </si>
  <si>
    <t>RECAUDO EN EFECTIVO ACUMULADO</t>
  </si>
  <si>
    <t>DEVOLUCIONES PAGADAS ACUMULADAS</t>
  </si>
  <si>
    <t>RECAUDO EN EFECTIVO ACUMULADO NETO</t>
  </si>
  <si>
    <t>SALDO DE AFORO POR RECAUDAR</t>
  </si>
  <si>
    <t>I-INGRESOS DE LOS ESTABLECIMIENTOS PUBLICOS</t>
  </si>
  <si>
    <t xml:space="preserve"> A-INGRESOS CORRIENTES</t>
  </si>
  <si>
    <t>NO TRIBUTARIOS</t>
  </si>
  <si>
    <t>TASAS, MULTAS Y CONTRIBUCIONES</t>
  </si>
  <si>
    <t>TASAS</t>
  </si>
  <si>
    <t>DERECHOS ECONOMICOS</t>
  </si>
  <si>
    <t>OTROS INGRESOS</t>
  </si>
  <si>
    <t>EXTRAORDINARIOS</t>
  </si>
  <si>
    <t>RECUPERACIONES</t>
  </si>
  <si>
    <t>B-RECURSOS DE CAPITAL</t>
  </si>
  <si>
    <t>RENDIMIENTOS FINANCIEROS</t>
  </si>
  <si>
    <t>RENDIMIENTOS FINANCIEROS CUENTAS BANCARIAS</t>
  </si>
  <si>
    <t>RECURSOS DEL BALANCE</t>
  </si>
  <si>
    <t>EXCEDENTES FINANCIEROS</t>
  </si>
  <si>
    <t>OTROS RECURSOS DEL BALANCE</t>
  </si>
  <si>
    <t>INTERESES DE MORA</t>
  </si>
  <si>
    <t>INFORME DE EJECUCION DEL PRESUPUESTO DE INGRESOS</t>
  </si>
  <si>
    <t xml:space="preserve">MES REPORTADO: 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</si>
  <si>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</si>
  <si>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</si>
  <si>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</si>
  <si>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</si>
  <si>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</si>
  <si>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</si>
  <si>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</si>
  <si>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</si>
  <si>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</si>
  <si>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</si>
  <si>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</si>
  <si>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</si>
  <si>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</si>
  <si>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</si>
  <si>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</si>
  <si>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</si>
  <si>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</si>
  <si>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</si>
  <si>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</si>
  <si>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</si>
  <si>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</si>
  <si>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</si>
  <si>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</si>
  <si>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</si>
  <si>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</si>
  <si>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</si>
  <si>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</si>
  <si>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</si>
  <si>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</si>
  <si>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</si>
  <si>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</si>
  <si>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</si>
  <si>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</si>
  <si>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</si>
  <si>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</si>
  <si>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</si>
  <si>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</si>
  <si>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EXCEDENTES FINANCIEROS</t>
  </si>
  <si>
    <t xml:space="preserve">        OTROS RECURSOS DEL BALANCE INT-MORA</t>
  </si>
  <si>
    <t xml:space="preserve">            INTERESES DE MORA</t>
  </si>
  <si>
    <t>TOTAL INGRESOS (I+II)</t>
  </si>
  <si>
    <t xml:space="preserve"> </t>
  </si>
  <si>
    <t>RECURSOS ADIMINISTRADOS ( X )    ó     RECURSOS NACION: ()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</si>
  <si>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</si>
  <si>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</si>
  <si>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</si>
  <si>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</si>
  <si>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</si>
  <si>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</si>
  <si>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</si>
  <si>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</si>
  <si>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TOTAL PAGOS ACUMULADOS</t>
  </si>
  <si>
    <t>% EJE 
RP / APROP.VIG</t>
  </si>
  <si>
    <t>% EJECUCION 
OBLIG / APR.VIG</t>
  </si>
  <si>
    <t>CTA</t>
  </si>
  <si>
    <t>SUBC</t>
  </si>
  <si>
    <t>OBJG</t>
  </si>
  <si>
    <t>OR</t>
  </si>
  <si>
    <t>SUBO</t>
  </si>
  <si>
    <t>R</t>
  </si>
  <si>
    <t>CONCEPTO</t>
  </si>
  <si>
    <t>PROG</t>
  </si>
  <si>
    <t>SUBP</t>
  </si>
  <si>
    <t>PROY</t>
  </si>
  <si>
    <t>SPRY</t>
  </si>
  <si>
    <t>E</t>
  </si>
  <si>
    <t>C</t>
  </si>
  <si>
    <t>A - FUNCIONAMIENTO</t>
  </si>
  <si>
    <t>GASTOS DE PERSONAL</t>
  </si>
  <si>
    <t>SERVICIOS PERSONALES ASOCIADOS A LA NOMINA</t>
  </si>
  <si>
    <t>1</t>
  </si>
  <si>
    <t>Sueldos de Personal de Nómina</t>
  </si>
  <si>
    <t>20</t>
  </si>
  <si>
    <t>A-1-0-1-1-1</t>
  </si>
  <si>
    <t>Sueldos</t>
  </si>
  <si>
    <t>A-1-0-1-1-2</t>
  </si>
  <si>
    <t>Sueldos de Vacaciones</t>
  </si>
  <si>
    <t>A-1-0-1-1-4</t>
  </si>
  <si>
    <t>Incapacidades y Licencias</t>
  </si>
  <si>
    <t>Prima Técnica</t>
  </si>
  <si>
    <t>A-1-0-1-4-1</t>
  </si>
  <si>
    <t>Prima Técnica Salarial</t>
  </si>
  <si>
    <t>A-1-0-1-4-2</t>
  </si>
  <si>
    <t>Prima Técnica no Salarial</t>
  </si>
  <si>
    <t>Otros</t>
  </si>
  <si>
    <t>A-1-0-1-5-2</t>
  </si>
  <si>
    <t>Bonificación por Servicios</t>
  </si>
  <si>
    <t>A-1-0-1-5-5</t>
  </si>
  <si>
    <t>Bonificación Especial de Recreación</t>
  </si>
  <si>
    <t>A-1-0-1-5-14</t>
  </si>
  <si>
    <t>Prima de Servicios</t>
  </si>
  <si>
    <t>A-1-0-1-5-15</t>
  </si>
  <si>
    <t>Prima de Vacaciones</t>
  </si>
  <si>
    <t>A-1-0-1-5-16</t>
  </si>
  <si>
    <t>Prima de Navidad</t>
  </si>
  <si>
    <t>A-1-0-1-5-47</t>
  </si>
  <si>
    <t>Prima de Coordinación</t>
  </si>
  <si>
    <t>A-1-0-1-5-92</t>
  </si>
  <si>
    <t>Bonificacion de direccion</t>
  </si>
  <si>
    <t>A-1-0-1-10</t>
  </si>
  <si>
    <t>OTROS GASTOS PERSONALES (DISTRIBUCION</t>
  </si>
  <si>
    <t>Gastos de Personal</t>
  </si>
  <si>
    <t>Horas Extras, Días Festivos e Indemnización Por Vacaciones</t>
  </si>
  <si>
    <t>A-1-0-1-9-1</t>
  </si>
  <si>
    <t>Horas Extras</t>
  </si>
  <si>
    <t>A-1-0-1-9-3</t>
  </si>
  <si>
    <t>Indemnización por Vacaciones</t>
  </si>
  <si>
    <t>SERVICIOS PERSONALES INDIRECTOS</t>
  </si>
  <si>
    <t>A-1-0-2-12</t>
  </si>
  <si>
    <t>Honorarios</t>
  </si>
  <si>
    <t>A-1-0-2-14</t>
  </si>
  <si>
    <t>Remuneración Servicios Técnicos</t>
  </si>
  <si>
    <t>A-1-0-2-100</t>
  </si>
  <si>
    <t>Otros Servicios Personales Indirectos</t>
  </si>
  <si>
    <t>CONTRIBUCIONES INHERENTES A LA NÓMINA SECTOR PRIVADO Y PÚBLICO</t>
  </si>
  <si>
    <t>Administradas por el Sector Privado</t>
  </si>
  <si>
    <t>A-1-0-5-1-1</t>
  </si>
  <si>
    <t>Cajas de Compensación Privadas</t>
  </si>
  <si>
    <t>A-1-0-5-1-3</t>
  </si>
  <si>
    <t>Fondos Administradores de Pensiones</t>
  </si>
  <si>
    <t>A-1-0-5-1-4</t>
  </si>
  <si>
    <t>Empresas Privadas Promotoras de Salud</t>
  </si>
  <si>
    <t>A-1-0-5-1-5</t>
  </si>
  <si>
    <t>Administradoras Privadas de ARP</t>
  </si>
  <si>
    <t>Administradas por el Sector Público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</si>
  <si>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</si>
  <si>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</si>
  <si>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</si>
  <si>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</si>
  <si>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</si>
  <si>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</si>
  <si>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</si>
  <si>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</si>
  <si>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GASTOS GENERALES</t>
  </si>
  <si>
    <t>Impuestos y Multas</t>
  </si>
  <si>
    <t>Impuestos y Contribuciones</t>
  </si>
  <si>
    <t>A-2-0-3-50-2</t>
  </si>
  <si>
    <t>Impuesto de Vehículos</t>
  </si>
  <si>
    <t>A-2-0-3-50-3</t>
  </si>
  <si>
    <t>Impuesto Predial</t>
  </si>
  <si>
    <t>A-2-0-3-50-8</t>
  </si>
  <si>
    <t>Notariado</t>
  </si>
  <si>
    <t>A-2-0-3-50-90</t>
  </si>
  <si>
    <t>Otros Imuestos</t>
  </si>
  <si>
    <t>Multas y Sanciones</t>
  </si>
  <si>
    <t>A-2-0-3-51-1</t>
  </si>
  <si>
    <t xml:space="preserve">Multas  </t>
  </si>
  <si>
    <t>Adquisición de Bienes y Servicios</t>
  </si>
  <si>
    <t>Compra de Equipo</t>
  </si>
  <si>
    <t>A-2-0-4-1-25</t>
  </si>
  <si>
    <t>Otras Compras de Equipos</t>
  </si>
  <si>
    <t>Enseres y Equipos de Oficina</t>
  </si>
  <si>
    <t>A-2-0-4-2-2</t>
  </si>
  <si>
    <t>Mobiliario y Enseres</t>
  </si>
  <si>
    <t>Materiales y Suministros</t>
  </si>
  <si>
    <t>A-2-0-4-4-1</t>
  </si>
  <si>
    <t>Combustibles y Lubricantes</t>
  </si>
  <si>
    <t>A-2-0-4-4-15</t>
  </si>
  <si>
    <t>Papelería, Útiles de Escritorio y Oficina</t>
  </si>
  <si>
    <t>A-2-0-4-4-17</t>
  </si>
  <si>
    <t>Productos de Aseo y Limpieza</t>
  </si>
  <si>
    <t>A-2-0-4-4-18</t>
  </si>
  <si>
    <t>Productos de Cafetería y Restaurante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</si>
  <si>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</si>
  <si>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</si>
  <si>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</si>
  <si>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</si>
  <si>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</si>
  <si>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</si>
  <si>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</si>
  <si>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A-2-0-4-5-6</t>
  </si>
  <si>
    <t>Mantenimiento equipo de navegacion y transporte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</si>
  <si>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</si>
  <si>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</si>
  <si>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</si>
  <si>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</si>
  <si>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</si>
  <si>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</si>
  <si>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A-2-0-4-5-12</t>
  </si>
  <si>
    <t>Mantenimiento de otros bienes</t>
  </si>
  <si>
    <t>Comunicaciones y Transporte</t>
  </si>
  <si>
    <t>A-2-0-4-6-2</t>
  </si>
  <si>
    <t>Correo</t>
  </si>
  <si>
    <t>A-2-0-4-6-3</t>
  </si>
  <si>
    <t>Embalaje y Acarreo</t>
  </si>
  <si>
    <t>A-2-0-4-6-5</t>
  </si>
  <si>
    <t>Servicio de Transmisión de Información</t>
  </si>
  <si>
    <t>A-2-0-4-6-7</t>
  </si>
  <si>
    <t>Transporte</t>
  </si>
  <si>
    <t>A-2-0-4-6-8</t>
  </si>
  <si>
    <t>Otros Comunicaciones y Transportes</t>
  </si>
  <si>
    <t>Impresos y Publicaciones</t>
  </si>
  <si>
    <t>A-2-0-4-7-5</t>
  </si>
  <si>
    <t>Suscripciones</t>
  </si>
  <si>
    <t>A-2-0-4-7-6</t>
  </si>
  <si>
    <t>Otros Gastos por Impresos y Publicaciones</t>
  </si>
  <si>
    <t>Servicios Públicos</t>
  </si>
  <si>
    <t>A-2-0-4-8-1</t>
  </si>
  <si>
    <t>Acueducto, Alcantarillado y Aseo</t>
  </si>
  <si>
    <t>A-2-0-4-8-2</t>
  </si>
  <si>
    <t>Energia</t>
  </si>
  <si>
    <t>A-2-0-4-8-5</t>
  </si>
  <si>
    <t>Telefonía Movil Celular</t>
  </si>
  <si>
    <t>A-2-0-4-8-6</t>
  </si>
  <si>
    <t>Teléfono, Fax y Otros</t>
  </si>
  <si>
    <t>Seguros</t>
  </si>
  <si>
    <t>A-2-0-4-9-5</t>
  </si>
  <si>
    <t>Seguro de Infidelidad y Riesgos</t>
  </si>
  <si>
    <t>A-2-0-4-9-13</t>
  </si>
  <si>
    <t>Otros Seguros</t>
  </si>
  <si>
    <t>Arrendamientos</t>
  </si>
  <si>
    <t>A-2-0-4-10-1</t>
  </si>
  <si>
    <t>Arrendamientos de Bienes Muebles</t>
  </si>
  <si>
    <t>A-2-0-4-10-2</t>
  </si>
  <si>
    <t>Arrendamientos de Bienes Inmuebles</t>
  </si>
  <si>
    <t>Viáticos y Gastos de Viaje</t>
  </si>
  <si>
    <t>A-2-0-4-11-1</t>
  </si>
  <si>
    <t>Viáticos y Gastos de Viaje al Exterior</t>
  </si>
  <si>
    <t>A-2-0-4-11-2</t>
  </si>
  <si>
    <t>Viáticos y Gastos de Viaje al Interior</t>
  </si>
  <si>
    <t>Gastos Imprevistos</t>
  </si>
  <si>
    <t>A-2-0-4-17-1</t>
  </si>
  <si>
    <t>Gastos Imprevistos Bienes</t>
  </si>
  <si>
    <t>A-2-0-4-17-2</t>
  </si>
  <si>
    <t>Gastos Imprevistos Servicios</t>
  </si>
  <si>
    <t>Capacitación, Bienestar Social y Estímulos</t>
  </si>
  <si>
    <t>A-2-0-4-21-1</t>
  </si>
  <si>
    <t>Elementos para Bienestar Social</t>
  </si>
  <si>
    <t>A-2-0-4-21-4</t>
  </si>
  <si>
    <t>Servicios para Bienestar Social</t>
  </si>
  <si>
    <t>A-2-0-4-21-5</t>
  </si>
  <si>
    <t>Servicios para Capacitación</t>
  </si>
  <si>
    <t>A-2-0-4-40</t>
  </si>
  <si>
    <t>Otros Gastos por adquisición de Bienes</t>
  </si>
  <si>
    <t>15</t>
  </si>
  <si>
    <t>A-2-0-4-40-15</t>
  </si>
  <si>
    <t>Otros Gastos por adquisición de Servicios</t>
  </si>
  <si>
    <t>A-2-0-4-41-13</t>
  </si>
  <si>
    <t>TRANSFERENCIAS CORRIENTES</t>
  </si>
  <si>
    <t xml:space="preserve">TRANSFERENCIAS AL SECTOR PÚBLICO </t>
  </si>
  <si>
    <t>ORDEN NACIONAL</t>
  </si>
  <si>
    <t>A-3-2-1-1</t>
  </si>
  <si>
    <t>CUOTA DE AUDITAJE CONTRANAL</t>
  </si>
  <si>
    <t>A-3-2-1-17</t>
  </si>
  <si>
    <t>EXCEDENTES</t>
  </si>
  <si>
    <t>OTRAS TRANSFERENCIAS</t>
  </si>
  <si>
    <t>SENTENCIAS Y CONCILIACIONES</t>
  </si>
  <si>
    <t>A-3-6-1-1</t>
  </si>
  <si>
    <t>GASTOS DE COMERCIALIZACION Y PRODUCCIÓN</t>
  </si>
  <si>
    <t>COMERCIAL</t>
  </si>
  <si>
    <t>OTROS GASTOS</t>
  </si>
  <si>
    <t>A-5-1-2-1-0-6</t>
  </si>
  <si>
    <t>A-5-1-2-1-0-7</t>
  </si>
  <si>
    <t>Servicios</t>
  </si>
  <si>
    <t>A-5-1-2-1-0-9</t>
  </si>
  <si>
    <t>A-5-1-2-1-0-16</t>
  </si>
  <si>
    <t>Promoción y divulgación</t>
  </si>
  <si>
    <t>A-5-1-2-1-0-24</t>
  </si>
  <si>
    <t>Viáticos y gastos de viaje</t>
  </si>
  <si>
    <t>A-5-1-2-1-0-27</t>
  </si>
  <si>
    <t>Administradoras privadas de aportes para accidentes de trabajo y enfermedades profesionales</t>
  </si>
  <si>
    <t>C - INVERSION</t>
  </si>
  <si>
    <t>RECURSOS NATURALES ENERGETICOS NO RENOVABLES</t>
  </si>
  <si>
    <t>ADQUISICION DE INFORMACION</t>
  </si>
  <si>
    <t xml:space="preserve">TOTAL </t>
  </si>
  <si>
    <t>A-5-1-2-1-0-29</t>
  </si>
  <si>
    <t>FORTALECIMIENTO DE LA GESTIÓN ARTICULADA PARA LA SOSTENIBILIDAD DEL SECTOR DE HIDROCARBUROS</t>
  </si>
  <si>
    <t>SECCION PRINCIPAL:2111</t>
  </si>
  <si>
    <t>APROVECHAMIENTOS</t>
  </si>
  <si>
    <t>INDEMNIZACIONES</t>
  </si>
  <si>
    <t>RENDIMIENTOS SOBRE DEPOSITOS EN ADMINISTRACION</t>
  </si>
  <si>
    <t>VENTA DE BIENES Y SERVICIOS</t>
  </si>
  <si>
    <t>VENTA DE SERVICIOS</t>
  </si>
  <si>
    <t>OTROS SERVICIOS</t>
  </si>
  <si>
    <t>SERVICIOS INFORMATIVOS</t>
  </si>
  <si>
    <t>RENDIMIENTOS FINANCIEROS DE INVERSIONES</t>
  </si>
  <si>
    <t>RENDIMIENTOS FINANCIEROS CUN</t>
  </si>
  <si>
    <t>Desde: 01/07/2017</t>
  </si>
  <si>
    <t>Hasta: 31/06/2017</t>
  </si>
  <si>
    <t>JULIO</t>
  </si>
  <si>
    <t>A-1</t>
  </si>
  <si>
    <t>A-1-0-1</t>
  </si>
  <si>
    <t>A-1-0-1-1</t>
  </si>
  <si>
    <t>A-1-0-1-4</t>
  </si>
  <si>
    <t>A-1-0-1-5</t>
  </si>
  <si>
    <t>A-1-0-1-9</t>
  </si>
  <si>
    <t>A-1-0-2</t>
  </si>
  <si>
    <t>A-1-0-5</t>
  </si>
  <si>
    <t>A-1-0-5-1</t>
  </si>
  <si>
    <t>A-1-0-5-2</t>
  </si>
  <si>
    <t>A-2</t>
  </si>
  <si>
    <t>A-2-0-3</t>
  </si>
  <si>
    <t>A-2-0-3-50</t>
  </si>
  <si>
    <t>A-2-0-3-51</t>
  </si>
  <si>
    <t>A-2-0-4</t>
  </si>
  <si>
    <t>A-2-0-4-1</t>
  </si>
  <si>
    <t>A-2-0-4-2</t>
  </si>
  <si>
    <t>A-2-0-4-4</t>
  </si>
  <si>
    <t>A-2-0-4-5</t>
  </si>
  <si>
    <t>A-2-0-4-6</t>
  </si>
  <si>
    <t>A-2-0-4-7</t>
  </si>
  <si>
    <t>A-2-0-4-8</t>
  </si>
  <si>
    <t>A-2-0-4-9</t>
  </si>
  <si>
    <t>A-2-0-4-10</t>
  </si>
  <si>
    <t>A-2-0-4-11</t>
  </si>
  <si>
    <t>A-2-0-4-17</t>
  </si>
  <si>
    <t>A-2-0-4-21</t>
  </si>
  <si>
    <t>A-2-0-4-41</t>
  </si>
  <si>
    <t>A-3</t>
  </si>
  <si>
    <t>A-3-2</t>
  </si>
  <si>
    <t>A-3-2-1</t>
  </si>
  <si>
    <t>A-3-6</t>
  </si>
  <si>
    <t>A-3-6-1</t>
  </si>
  <si>
    <t>A-5</t>
  </si>
  <si>
    <t>A-5-1</t>
  </si>
  <si>
    <t>A-5-1-2</t>
  </si>
  <si>
    <t>A-5-1-2-1</t>
  </si>
  <si>
    <t>A-5-1-2-1-0-21</t>
  </si>
  <si>
    <t>C-2103-1900</t>
  </si>
  <si>
    <t>INTERSUBSECTORIAL MINAS Y ENERGÍA</t>
  </si>
  <si>
    <t>C-2103-1900-1-20</t>
  </si>
  <si>
    <t>MECANISMOS DE ARTICULACION</t>
  </si>
  <si>
    <t>C-2103-1900-2-20</t>
  </si>
  <si>
    <t>C-2103-1900-3-20</t>
  </si>
  <si>
    <t>ADECUACIÓN DEL MODELO DE PROMOCIÓN DE LOS RECURSOS HIDROCARBURIFEROS FRENTE A LOS FACTORES EXTERNOS</t>
  </si>
  <si>
    <t>C-2106-1900-1-</t>
  </si>
  <si>
    <t>C-2106-1900-1-20</t>
  </si>
  <si>
    <t>DESARROLLO DE LA EVALUACIÓN DEL POTENCIAL DE HIDROCARBUROS DEL PAÍS</t>
  </si>
  <si>
    <t>C-2106-1900-1-21</t>
  </si>
  <si>
    <t>C-2106-1900-1</t>
  </si>
  <si>
    <t>C-2199-1900-1-20</t>
  </si>
  <si>
    <t>INFORME DE EJECUCION PRESUPUESTAL DE GASTOS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</si>
</sst>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_(* #,##0.00_);_(* \(#,##0.00\);_(* &quot;-&quot;??_);_(@_)"/>
    <numFmt numFmtId="165" formatCode="_-* #,##0.00\ _P_t_s_-;\-* #,##0.00\ _P_t_s_-;_-* &quot;-&quot;??\ _P_t_s_-;_-@_-"/>
    <numFmt numFmtId="166" formatCode="00"/>
    <numFmt numFmtId="167" formatCode="000"/>
    <numFmt numFmtId="168" formatCode="0000"/>
    <numFmt numFmtId="169" formatCode="d/mm/yyyy;@"/>
    <numFmt numFmtId="170" formatCode="General_)"/>
    <numFmt numFmtId="171" formatCode="d\ &quot;de&quot;\ mmmm\ &quot;de&quot;\ yyyy"/>
    <numFmt numFmtId="173" formatCode="_-* #,##0_-;\-* #,##0_-;_-* &quot;-&quot;??_-;_-@_-"/>
  </numFmts>
  <fonts count="3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7"/>
      <color rgb="FFFFFFFF"/>
      <name val="Arial Narrow"/>
      <family val="2"/>
    </font>
    <font>
      <b/>
      <sz val="7"/>
      <color rgb="FF000000"/>
      <name val="Arial Narrow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5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2D77C2"/>
        <bgColor rgb="FF2D77C2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2D77C2"/>
      </top>
      <bottom/>
      <diagonal/>
    </border>
    <border>
      <left/>
      <right/>
      <top/>
      <bottom style="thin">
        <color rgb="FF2D77C2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NumberFormat="0" applyFill="0" applyBorder="0" applyAlignment="0" applyProtection="0"/>
    <xf numFmtId="0" fontId="2" fillId="0" borderId="0"/>
    <xf numFmtId="9" fontId="9" fillId="0" borderId="0" applyFont="0" applyFill="0" applyBorder="0" applyAlignment="0" applyProtection="0"/>
  </cellStyleXfs>
  <cellXfs count="270">
    <xf numFmtId="0" fontId="0" fillId="0" borderId="0" xfId="0"/>
    <xf numFmtId="1" fontId="5" fillId="0" borderId="0" xfId="3" applyNumberFormat="1" applyFont="1" applyFill="1" applyBorder="1" applyAlignment="1">
      <alignment horizontal="right"/>
    </xf>
    <xf numFmtId="169" fontId="5" fillId="0" borderId="0" xfId="3" applyNumberFormat="1" applyFont="1" applyFill="1" applyBorder="1" applyAlignment="1">
      <alignment horizontal="right"/>
    </xf>
    <xf numFmtId="49" fontId="5" fillId="0" borderId="0" xfId="3" applyNumberFormat="1" applyFont="1" applyFill="1" applyBorder="1" applyAlignment="1">
      <alignment horizontal="left" wrapText="1"/>
    </xf>
    <xf numFmtId="0" fontId="11" fillId="0" borderId="13" xfId="0" applyNumberFormat="1" applyFont="1" applyFill="1" applyBorder="1" applyAlignment="1">
      <alignment vertical="top" wrapText="1"/>
    </xf>
    <xf numFmtId="0" fontId="11" fillId="0" borderId="0" xfId="0" applyFont="1" applyFill="1" applyBorder="1"/>
    <xf numFmtId="0" fontId="11" fillId="0" borderId="0" xfId="0" applyFont="1" applyFill="1" applyBorder="1" applyAlignment="1"/>
    <xf numFmtId="0" fontId="11" fillId="0" borderId="14" xfId="0" applyNumberFormat="1" applyFont="1" applyFill="1" applyBorder="1" applyAlignment="1">
      <alignment vertical="top" wrapText="1"/>
    </xf>
    <xf numFmtId="0" fontId="14" fillId="0" borderId="0" xfId="0" applyNumberFormat="1" applyFont="1" applyFill="1" applyBorder="1" applyAlignment="1">
      <alignment vertical="top" wrapText="1" readingOrder="1"/>
    </xf>
    <xf numFmtId="0" fontId="12" fillId="2" borderId="19" xfId="0" applyNumberFormat="1" applyFont="1" applyFill="1" applyBorder="1" applyAlignment="1">
      <alignment horizontal="left" wrapText="1" readingOrder="1"/>
    </xf>
    <xf numFmtId="0" fontId="13" fillId="0" borderId="0" xfId="0" applyNumberFormat="1" applyFont="1" applyFill="1" applyBorder="1" applyAlignment="1">
      <alignment vertical="top" wrapText="1" readingOrder="1"/>
    </xf>
    <xf numFmtId="0" fontId="13" fillId="0" borderId="0" xfId="0" applyNumberFormat="1" applyFont="1" applyFill="1" applyBorder="1" applyAlignment="1">
      <alignment horizontal="left" vertical="top" wrapText="1" readingOrder="1"/>
    </xf>
    <xf numFmtId="14" fontId="13" fillId="0" borderId="0" xfId="0" applyNumberFormat="1" applyFont="1" applyFill="1" applyBorder="1" applyAlignment="1">
      <alignment vertical="top" wrapText="1" readingOrder="1"/>
    </xf>
    <xf numFmtId="3" fontId="13" fillId="0" borderId="0" xfId="0" applyNumberFormat="1" applyFont="1" applyFill="1" applyBorder="1" applyAlignment="1">
      <alignment vertical="top" wrapText="1" readingOrder="1"/>
    </xf>
    <xf numFmtId="0" fontId="14" fillId="0" borderId="20" xfId="0" applyNumberFormat="1" applyFont="1" applyFill="1" applyBorder="1" applyAlignment="1">
      <alignment vertical="top" wrapText="1" readingOrder="1"/>
    </xf>
    <xf numFmtId="3" fontId="14" fillId="0" borderId="20" xfId="0" applyNumberFormat="1" applyFont="1" applyFill="1" applyBorder="1" applyAlignment="1">
      <alignment vertical="top" wrapText="1" readingOrder="1"/>
    </xf>
    <xf numFmtId="4" fontId="14" fillId="0" borderId="20" xfId="0" applyNumberFormat="1" applyFont="1" applyFill="1" applyBorder="1" applyAlignment="1">
      <alignment vertical="top" wrapText="1" readingOrder="1"/>
    </xf>
    <xf numFmtId="4" fontId="11" fillId="0" borderId="20" xfId="0" applyNumberFormat="1" applyFont="1" applyFill="1" applyBorder="1" applyAlignment="1"/>
    <xf numFmtId="0" fontId="12" fillId="2" borderId="19" xfId="0" applyNumberFormat="1" applyFont="1" applyFill="1" applyBorder="1" applyAlignment="1">
      <alignment horizontal="center" wrapText="1" readingOrder="1"/>
    </xf>
    <xf numFmtId="0" fontId="12" fillId="2" borderId="15" xfId="0" applyNumberFormat="1" applyFont="1" applyFill="1" applyBorder="1" applyAlignment="1">
      <alignment wrapText="1" readingOrder="1"/>
    </xf>
    <xf numFmtId="167" fontId="3" fillId="0" borderId="1" xfId="3" applyNumberFormat="1" applyFont="1" applyFill="1" applyBorder="1" applyAlignment="1">
      <alignment horizontal="center"/>
    </xf>
    <xf numFmtId="1" fontId="4" fillId="0" borderId="2" xfId="3" applyNumberFormat="1" applyFont="1" applyFill="1" applyBorder="1" applyAlignment="1">
      <alignment horizontal="center"/>
    </xf>
    <xf numFmtId="1" fontId="4" fillId="0" borderId="3" xfId="3" applyNumberFormat="1" applyFont="1" applyFill="1" applyBorder="1" applyAlignment="1">
      <alignment horizontal="center"/>
    </xf>
    <xf numFmtId="43" fontId="2" fillId="0" borderId="0" xfId="1" applyFont="1" applyFill="1"/>
    <xf numFmtId="0" fontId="2" fillId="0" borderId="0" xfId="7" applyFont="1" applyFill="1"/>
    <xf numFmtId="167" fontId="4" fillId="0" borderId="4" xfId="3" applyNumberFormat="1" applyFont="1" applyFill="1" applyBorder="1" applyAlignment="1">
      <alignment horizontal="center"/>
    </xf>
    <xf numFmtId="1" fontId="4" fillId="0" borderId="0" xfId="3" applyNumberFormat="1" applyFont="1" applyFill="1" applyBorder="1" applyAlignment="1">
      <alignment horizontal="center"/>
    </xf>
    <xf numFmtId="1" fontId="4" fillId="0" borderId="5" xfId="3" applyNumberFormat="1" applyFont="1" applyFill="1" applyBorder="1" applyAlignment="1">
      <alignment horizontal="center"/>
    </xf>
    <xf numFmtId="43" fontId="1" fillId="0" borderId="0" xfId="1" applyFont="1" applyFill="1"/>
    <xf numFmtId="0" fontId="1" fillId="0" borderId="0" xfId="7" applyFont="1" applyFill="1"/>
    <xf numFmtId="166" fontId="4" fillId="0" borderId="4" xfId="3" applyNumberFormat="1" applyFont="1" applyFill="1" applyBorder="1" applyAlignment="1">
      <alignment horizontal="center"/>
    </xf>
    <xf numFmtId="1" fontId="4" fillId="0" borderId="0" xfId="3" applyNumberFormat="1" applyFont="1" applyFill="1" applyBorder="1" applyAlignment="1">
      <alignment horizontal="left"/>
    </xf>
    <xf numFmtId="1" fontId="4" fillId="0" borderId="5" xfId="3" applyNumberFormat="1" applyFont="1" applyFill="1" applyBorder="1" applyAlignment="1">
      <alignment horizontal="centerContinuous"/>
    </xf>
    <xf numFmtId="168" fontId="4" fillId="0" borderId="4" xfId="3" applyNumberFormat="1" applyFont="1" applyFill="1" applyBorder="1" applyAlignment="1">
      <alignment horizontal="center"/>
    </xf>
    <xf numFmtId="166" fontId="5" fillId="0" borderId="4" xfId="3" applyNumberFormat="1" applyFont="1" applyFill="1" applyBorder="1" applyAlignment="1">
      <alignment horizontal="center"/>
    </xf>
    <xf numFmtId="0" fontId="2" fillId="0" borderId="0" xfId="7" applyFont="1" applyFill="1" applyBorder="1"/>
    <xf numFmtId="1" fontId="2" fillId="0" borderId="0" xfId="7" applyNumberFormat="1" applyFont="1" applyFill="1" applyBorder="1"/>
    <xf numFmtId="1" fontId="5" fillId="0" borderId="5" xfId="3" applyNumberFormat="1" applyFont="1" applyFill="1" applyBorder="1" applyAlignment="1">
      <alignment horizontal="centerContinuous"/>
    </xf>
    <xf numFmtId="1" fontId="6" fillId="0" borderId="0" xfId="2" applyNumberFormat="1" applyFont="1" applyFill="1" applyBorder="1" applyAlignment="1">
      <alignment horizontal="right"/>
    </xf>
    <xf numFmtId="49" fontId="5" fillId="0" borderId="4" xfId="3" applyNumberFormat="1" applyFont="1" applyFill="1" applyBorder="1" applyAlignment="1"/>
    <xf numFmtId="1" fontId="5" fillId="0" borderId="0" xfId="3" applyNumberFormat="1" applyFont="1" applyFill="1" applyBorder="1" applyAlignment="1">
      <alignment horizontal="centerContinuous"/>
    </xf>
    <xf numFmtId="43" fontId="2" fillId="0" borderId="0" xfId="1" applyFont="1" applyFill="1" applyBorder="1"/>
    <xf numFmtId="1" fontId="5" fillId="0" borderId="5" xfId="3" applyNumberFormat="1" applyFont="1" applyFill="1" applyBorder="1" applyAlignment="1"/>
    <xf numFmtId="1" fontId="2" fillId="0" borderId="4" xfId="7" applyNumberFormat="1" applyFont="1" applyFill="1" applyBorder="1"/>
    <xf numFmtId="0" fontId="5" fillId="0" borderId="0" xfId="3" applyFont="1" applyFill="1" applyBorder="1" applyAlignment="1">
      <alignment horizontal="left" wrapText="1"/>
    </xf>
    <xf numFmtId="1" fontId="5" fillId="0" borderId="0" xfId="3" applyNumberFormat="1" applyFont="1" applyFill="1" applyBorder="1"/>
    <xf numFmtId="1" fontId="2" fillId="0" borderId="5" xfId="7" applyNumberFormat="1" applyFont="1" applyFill="1" applyBorder="1"/>
    <xf numFmtId="43" fontId="1" fillId="0" borderId="0" xfId="1" applyFont="1" applyFill="1" applyBorder="1"/>
    <xf numFmtId="0" fontId="1" fillId="0" borderId="0" xfId="7" applyFont="1" applyFill="1" applyBorder="1"/>
    <xf numFmtId="1" fontId="2" fillId="0" borderId="6" xfId="7" applyNumberFormat="1" applyFont="1" applyFill="1" applyBorder="1"/>
    <xf numFmtId="0" fontId="2" fillId="0" borderId="7" xfId="7" applyFont="1" applyFill="1" applyBorder="1"/>
    <xf numFmtId="1" fontId="2" fillId="0" borderId="7" xfId="7" applyNumberFormat="1" applyFont="1" applyFill="1" applyBorder="1"/>
    <xf numFmtId="1" fontId="2" fillId="0" borderId="8" xfId="7" applyNumberFormat="1" applyFont="1" applyFill="1" applyBorder="1"/>
    <xf numFmtId="1" fontId="16" fillId="0" borderId="10" xfId="7" applyNumberFormat="1" applyFont="1" applyFill="1" applyBorder="1" applyAlignment="1">
      <alignment horizontal="center" wrapText="1"/>
    </xf>
    <xf numFmtId="1" fontId="16" fillId="0" borderId="5" xfId="7" applyNumberFormat="1" applyFont="1" applyFill="1" applyBorder="1" applyAlignment="1">
      <alignment horizontal="center" wrapText="1"/>
    </xf>
    <xf numFmtId="1" fontId="16" fillId="0" borderId="5" xfId="7" applyNumberFormat="1" applyFont="1" applyFill="1" applyBorder="1" applyAlignment="1">
      <alignment horizontal="center" vertical="center" wrapText="1"/>
    </xf>
    <xf numFmtId="43" fontId="2" fillId="0" borderId="0" xfId="1" applyFont="1" applyFill="1" applyAlignment="1">
      <alignment horizontal="center" wrapText="1"/>
    </xf>
    <xf numFmtId="0" fontId="2" fillId="0" borderId="0" xfId="7" applyFont="1" applyFill="1" applyAlignment="1">
      <alignment horizontal="center" wrapText="1"/>
    </xf>
    <xf numFmtId="1" fontId="16" fillId="0" borderId="21" xfId="7" applyNumberFormat="1" applyFont="1" applyFill="1" applyBorder="1" applyAlignment="1">
      <alignment horizontal="center" wrapText="1"/>
    </xf>
    <xf numFmtId="1" fontId="16" fillId="0" borderId="22" xfId="7" applyNumberFormat="1" applyFont="1" applyFill="1" applyBorder="1" applyAlignment="1">
      <alignment horizontal="center" vertical="center" wrapText="1"/>
    </xf>
    <xf numFmtId="1" fontId="16" fillId="0" borderId="22" xfId="7" applyNumberFormat="1" applyFont="1" applyFill="1" applyBorder="1" applyAlignment="1">
      <alignment horizontal="center" wrapText="1"/>
    </xf>
    <xf numFmtId="1" fontId="1" fillId="0" borderId="10" xfId="7" applyNumberFormat="1" applyFont="1" applyFill="1" applyBorder="1" applyAlignment="1">
      <alignment horizontal="center"/>
    </xf>
    <xf numFmtId="0" fontId="1" fillId="0" borderId="5" xfId="7" applyFont="1" applyFill="1" applyBorder="1" applyAlignment="1">
      <alignment horizontal="center"/>
    </xf>
    <xf numFmtId="1" fontId="1" fillId="0" borderId="5" xfId="7" applyNumberFormat="1" applyFont="1" applyFill="1" applyBorder="1" applyAlignment="1">
      <alignment horizontal="center"/>
    </xf>
    <xf numFmtId="1" fontId="1" fillId="0" borderId="9" xfId="7" applyNumberFormat="1" applyFont="1" applyFill="1" applyBorder="1"/>
    <xf numFmtId="2" fontId="1" fillId="0" borderId="2" xfId="7" applyNumberFormat="1" applyFont="1" applyFill="1" applyBorder="1" applyAlignment="1">
      <alignment horizontal="left"/>
    </xf>
    <xf numFmtId="1" fontId="1" fillId="0" borderId="9" xfId="1" applyNumberFormat="1" applyFont="1" applyFill="1" applyBorder="1"/>
    <xf numFmtId="170" fontId="17" fillId="0" borderId="10" xfId="7" applyNumberFormat="1" applyFont="1" applyFill="1" applyBorder="1" applyAlignment="1" applyProtection="1">
      <alignment horizontal="center"/>
    </xf>
    <xf numFmtId="170" fontId="17" fillId="0" borderId="0" xfId="7" applyNumberFormat="1" applyFont="1" applyFill="1" applyBorder="1" applyAlignment="1" applyProtection="1">
      <alignment horizontal="left"/>
    </xf>
    <xf numFmtId="3" fontId="17" fillId="0" borderId="10" xfId="1" applyNumberFormat="1" applyFont="1" applyFill="1" applyBorder="1" applyProtection="1"/>
    <xf numFmtId="3" fontId="17" fillId="0" borderId="10" xfId="1" applyNumberFormat="1" applyFont="1" applyFill="1" applyBorder="1"/>
    <xf numFmtId="170" fontId="18" fillId="0" borderId="0" xfId="7" applyNumberFormat="1" applyFont="1" applyFill="1" applyBorder="1" applyAlignment="1" applyProtection="1">
      <alignment horizontal="left"/>
    </xf>
    <xf numFmtId="3" fontId="18" fillId="0" borderId="10" xfId="1" applyNumberFormat="1" applyFont="1" applyFill="1" applyBorder="1"/>
    <xf numFmtId="9" fontId="2" fillId="0" borderId="0" xfId="5" applyFont="1" applyFill="1"/>
    <xf numFmtId="4" fontId="2" fillId="0" borderId="0" xfId="7" applyNumberFormat="1" applyFont="1" applyFill="1"/>
    <xf numFmtId="170" fontId="18" fillId="0" borderId="10" xfId="7" applyNumberFormat="1" applyFont="1" applyFill="1" applyBorder="1" applyAlignment="1" applyProtection="1">
      <alignment horizontal="center"/>
    </xf>
    <xf numFmtId="3" fontId="1" fillId="0" borderId="10" xfId="1" applyNumberFormat="1" applyFont="1" applyFill="1" applyBorder="1"/>
    <xf numFmtId="43" fontId="5" fillId="0" borderId="0" xfId="1" applyFont="1" applyFill="1"/>
    <xf numFmtId="0" fontId="5" fillId="0" borderId="0" xfId="7" applyFont="1" applyFill="1"/>
    <xf numFmtId="170" fontId="18" fillId="0" borderId="0" xfId="7" applyNumberFormat="1" applyFont="1" applyFill="1" applyBorder="1" applyAlignment="1" applyProtection="1"/>
    <xf numFmtId="3" fontId="7" fillId="0" borderId="10" xfId="1" applyNumberFormat="1" applyFont="1" applyFill="1" applyBorder="1"/>
    <xf numFmtId="170" fontId="17" fillId="0" borderId="0" xfId="7" applyNumberFormat="1" applyFont="1" applyFill="1" applyBorder="1" applyAlignment="1" applyProtection="1"/>
    <xf numFmtId="170" fontId="18" fillId="0" borderId="11" xfId="7" applyNumberFormat="1" applyFont="1" applyFill="1" applyBorder="1" applyProtection="1"/>
    <xf numFmtId="170" fontId="18" fillId="0" borderId="7" xfId="7" applyNumberFormat="1" applyFont="1" applyFill="1" applyBorder="1" applyAlignment="1" applyProtection="1"/>
    <xf numFmtId="3" fontId="18" fillId="0" borderId="11" xfId="1" applyNumberFormat="1" applyFont="1" applyFill="1" applyBorder="1"/>
    <xf numFmtId="3" fontId="2" fillId="0" borderId="11" xfId="1" applyNumberFormat="1" applyFont="1" applyFill="1" applyBorder="1"/>
    <xf numFmtId="0" fontId="18" fillId="0" borderId="10" xfId="7" applyFont="1" applyFill="1" applyBorder="1"/>
    <xf numFmtId="1" fontId="2" fillId="0" borderId="1" xfId="7" applyNumberFormat="1" applyFont="1" applyFill="1" applyBorder="1"/>
    <xf numFmtId="0" fontId="2" fillId="0" borderId="2" xfId="7" applyFont="1" applyFill="1" applyBorder="1"/>
    <xf numFmtId="1" fontId="2" fillId="0" borderId="2" xfId="7" applyNumberFormat="1" applyFont="1" applyFill="1" applyBorder="1"/>
    <xf numFmtId="43" fontId="1" fillId="0" borderId="2" xfId="1" applyFont="1" applyFill="1" applyBorder="1"/>
    <xf numFmtId="43" fontId="2" fillId="0" borderId="2" xfId="1" applyFont="1" applyFill="1" applyBorder="1"/>
    <xf numFmtId="3" fontId="19" fillId="0" borderId="3" xfId="7" applyNumberFormat="1" applyFont="1" applyFill="1" applyBorder="1"/>
    <xf numFmtId="4" fontId="1" fillId="0" borderId="0" xfId="7" applyNumberFormat="1" applyFont="1" applyFill="1" applyBorder="1"/>
    <xf numFmtId="4" fontId="1" fillId="0" borderId="5" xfId="7" applyNumberFormat="1" applyFont="1" applyFill="1" applyBorder="1"/>
    <xf numFmtId="1" fontId="1" fillId="0" borderId="0" xfId="7" applyNumberFormat="1" applyFont="1" applyFill="1" applyBorder="1"/>
    <xf numFmtId="1" fontId="1" fillId="0" borderId="5" xfId="7" applyNumberFormat="1" applyFont="1" applyFill="1" applyBorder="1"/>
    <xf numFmtId="0" fontId="8" fillId="0" borderId="0" xfId="7" applyFont="1" applyFill="1" applyBorder="1" applyAlignment="1"/>
    <xf numFmtId="3" fontId="8" fillId="0" borderId="0" xfId="7" applyNumberFormat="1" applyFont="1" applyFill="1" applyBorder="1" applyAlignment="1"/>
    <xf numFmtId="1" fontId="8" fillId="0" borderId="0" xfId="7" applyNumberFormat="1" applyFont="1" applyFill="1" applyBorder="1" applyAlignment="1">
      <alignment horizontal="center"/>
    </xf>
    <xf numFmtId="1" fontId="1" fillId="0" borderId="4" xfId="7" applyNumberFormat="1" applyFont="1" applyFill="1" applyBorder="1"/>
    <xf numFmtId="170" fontId="20" fillId="0" borderId="12" xfId="7" applyNumberFormat="1" applyFont="1" applyFill="1" applyBorder="1" applyAlignment="1" applyProtection="1"/>
    <xf numFmtId="1" fontId="20" fillId="0" borderId="12" xfId="7" applyNumberFormat="1" applyFont="1" applyFill="1" applyBorder="1" applyAlignment="1" applyProtection="1"/>
    <xf numFmtId="1" fontId="20" fillId="0" borderId="0" xfId="7" applyNumberFormat="1" applyFont="1" applyFill="1" applyBorder="1" applyAlignment="1" applyProtection="1"/>
    <xf numFmtId="1" fontId="20" fillId="0" borderId="0" xfId="7" applyNumberFormat="1" applyFont="1" applyFill="1" applyBorder="1" applyAlignment="1" applyProtection="1">
      <alignment horizontal="center"/>
    </xf>
    <xf numFmtId="1" fontId="21" fillId="0" borderId="4" xfId="7" applyNumberFormat="1" applyFont="1" applyFill="1" applyBorder="1"/>
    <xf numFmtId="1" fontId="22" fillId="0" borderId="0" xfId="7" applyNumberFormat="1" applyFont="1" applyFill="1" applyBorder="1"/>
    <xf numFmtId="1" fontId="23" fillId="0" borderId="0" xfId="7" applyNumberFormat="1" applyFont="1" applyFill="1" applyBorder="1"/>
    <xf numFmtId="1" fontId="24" fillId="0" borderId="0" xfId="7" applyNumberFormat="1" applyFont="1" applyFill="1" applyBorder="1"/>
    <xf numFmtId="1" fontId="2" fillId="0" borderId="0" xfId="7" applyNumberFormat="1" applyFont="1" applyFill="1"/>
    <xf numFmtId="1" fontId="5" fillId="0" borderId="0" xfId="7" applyNumberFormat="1" applyFont="1" applyFill="1"/>
    <xf numFmtId="0" fontId="2" fillId="0" borderId="0" xfId="3" applyFont="1" applyFill="1" applyBorder="1"/>
    <xf numFmtId="0" fontId="2" fillId="0" borderId="0" xfId="3" applyFont="1" applyFill="1"/>
    <xf numFmtId="0" fontId="2" fillId="0" borderId="5" xfId="3" applyFont="1" applyFill="1" applyBorder="1"/>
    <xf numFmtId="0" fontId="5" fillId="0" borderId="0" xfId="3" applyFont="1" applyFill="1" applyBorder="1" applyAlignment="1">
      <alignment horizontal="left"/>
    </xf>
    <xf numFmtId="0" fontId="5" fillId="0" borderId="0" xfId="3" applyFont="1" applyFill="1" applyBorder="1" applyAlignment="1">
      <alignment horizontal="centerContinuous"/>
    </xf>
    <xf numFmtId="168" fontId="5" fillId="0" borderId="0" xfId="3" applyNumberFormat="1" applyFont="1" applyFill="1" applyBorder="1" applyAlignment="1">
      <alignment horizontal="center" vertical="center"/>
    </xf>
    <xf numFmtId="171" fontId="5" fillId="0" borderId="0" xfId="3" applyNumberFormat="1" applyFont="1" applyFill="1" applyBorder="1" applyAlignment="1">
      <alignment horizontal="centerContinuous"/>
    </xf>
    <xf numFmtId="49" fontId="25" fillId="0" borderId="9" xfId="3" applyNumberFormat="1" applyFont="1" applyFill="1" applyBorder="1" applyAlignment="1">
      <alignment horizontal="center" vertical="center"/>
    </xf>
    <xf numFmtId="1" fontId="25" fillId="0" borderId="2" xfId="3" applyNumberFormat="1" applyFont="1" applyFill="1" applyBorder="1" applyAlignment="1">
      <alignment horizontal="center" vertical="center"/>
    </xf>
    <xf numFmtId="49" fontId="25" fillId="0" borderId="2" xfId="3" applyNumberFormat="1" applyFont="1" applyFill="1" applyBorder="1" applyAlignment="1">
      <alignment horizontal="center" vertical="center"/>
    </xf>
    <xf numFmtId="1" fontId="25" fillId="0" borderId="9" xfId="3" applyNumberFormat="1" applyFont="1" applyFill="1" applyBorder="1" applyAlignment="1">
      <alignment horizontal="center" vertical="center"/>
    </xf>
    <xf numFmtId="49" fontId="5" fillId="0" borderId="9" xfId="3" applyNumberFormat="1" applyFont="1" applyFill="1" applyBorder="1" applyAlignment="1">
      <alignment horizontal="center" vertical="center"/>
    </xf>
    <xf numFmtId="0" fontId="3" fillId="0" borderId="0" xfId="3" applyFont="1" applyFill="1"/>
    <xf numFmtId="49" fontId="5" fillId="0" borderId="10" xfId="3" applyNumberFormat="1" applyFont="1" applyFill="1" applyBorder="1" applyAlignment="1">
      <alignment horizontal="center" vertical="center"/>
    </xf>
    <xf numFmtId="49" fontId="5" fillId="0" borderId="11" xfId="3" applyNumberFormat="1" applyFont="1" applyFill="1" applyBorder="1" applyAlignment="1">
      <alignment horizontal="center" vertical="center"/>
    </xf>
    <xf numFmtId="38" fontId="6" fillId="0" borderId="35" xfId="3" applyNumberFormat="1" applyFont="1" applyFill="1" applyBorder="1" applyAlignment="1">
      <alignment horizontal="right" vertical="center"/>
    </xf>
    <xf numFmtId="10" fontId="6" fillId="0" borderId="35" xfId="4" applyNumberFormat="1" applyFont="1" applyFill="1" applyBorder="1" applyAlignment="1">
      <alignment horizontal="right" vertical="center"/>
    </xf>
    <xf numFmtId="10" fontId="6" fillId="0" borderId="27" xfId="4" applyNumberFormat="1" applyFont="1" applyFill="1" applyBorder="1" applyAlignment="1">
      <alignment horizontal="right" vertical="center"/>
    </xf>
    <xf numFmtId="0" fontId="26" fillId="0" borderId="0" xfId="3" applyFont="1" applyFill="1" applyAlignment="1">
      <alignment horizontal="center"/>
    </xf>
    <xf numFmtId="1" fontId="6" fillId="0" borderId="36" xfId="3" applyNumberFormat="1" applyFont="1" applyFill="1" applyBorder="1" applyAlignment="1">
      <alignment horizontal="center" vertical="center"/>
    </xf>
    <xf numFmtId="1" fontId="6" fillId="0" borderId="37" xfId="3" applyNumberFormat="1" applyFont="1" applyFill="1" applyBorder="1" applyAlignment="1">
      <alignment horizontal="center" vertical="center"/>
    </xf>
    <xf numFmtId="49" fontId="6" fillId="0" borderId="37" xfId="3" applyNumberFormat="1" applyFont="1" applyFill="1" applyBorder="1" applyAlignment="1">
      <alignment horizontal="center" vertical="center"/>
    </xf>
    <xf numFmtId="49" fontId="6" fillId="0" borderId="37" xfId="3" applyNumberFormat="1" applyFont="1" applyFill="1" applyBorder="1" applyAlignment="1">
      <alignment horizontal="left" vertical="center" wrapText="1"/>
    </xf>
    <xf numFmtId="38" fontId="6" fillId="0" borderId="37" xfId="3" applyNumberFormat="1" applyFont="1" applyFill="1" applyBorder="1" applyAlignment="1">
      <alignment horizontal="right" vertical="center"/>
    </xf>
    <xf numFmtId="10" fontId="6" fillId="0" borderId="37" xfId="4" applyNumberFormat="1" applyFont="1" applyFill="1" applyBorder="1" applyAlignment="1">
      <alignment horizontal="right" vertical="center"/>
    </xf>
    <xf numFmtId="10" fontId="6" fillId="0" borderId="29" xfId="4" applyNumberFormat="1" applyFont="1" applyFill="1" applyBorder="1" applyAlignment="1">
      <alignment horizontal="right" vertical="center"/>
    </xf>
    <xf numFmtId="0" fontId="26" fillId="0" borderId="0" xfId="3" applyFont="1" applyFill="1"/>
    <xf numFmtId="49" fontId="6" fillId="0" borderId="37" xfId="3" applyNumberFormat="1" applyFont="1" applyFill="1" applyBorder="1" applyAlignment="1">
      <alignment vertical="center" wrapText="1"/>
    </xf>
    <xf numFmtId="1" fontId="27" fillId="0" borderId="36" xfId="3" applyNumberFormat="1" applyFont="1" applyFill="1" applyBorder="1" applyAlignment="1">
      <alignment horizontal="center" vertical="center"/>
    </xf>
    <xf numFmtId="1" fontId="27" fillId="0" borderId="37" xfId="3" applyNumberFormat="1" applyFont="1" applyFill="1" applyBorder="1" applyAlignment="1">
      <alignment horizontal="center" vertical="center"/>
    </xf>
    <xf numFmtId="0" fontId="27" fillId="0" borderId="37" xfId="3" applyNumberFormat="1" applyFont="1" applyFill="1" applyBorder="1" applyAlignment="1">
      <alignment horizontal="center" vertical="center"/>
    </xf>
    <xf numFmtId="49" fontId="27" fillId="0" borderId="37" xfId="3" applyNumberFormat="1" applyFont="1" applyFill="1" applyBorder="1" applyAlignment="1">
      <alignment horizontal="center" vertical="center"/>
    </xf>
    <xf numFmtId="49" fontId="27" fillId="0" borderId="37" xfId="3" applyNumberFormat="1" applyFont="1" applyFill="1" applyBorder="1" applyAlignment="1">
      <alignment vertical="center" wrapText="1"/>
    </xf>
    <xf numFmtId="38" fontId="27" fillId="0" borderId="37" xfId="3" applyNumberFormat="1" applyFont="1" applyFill="1" applyBorder="1" applyAlignment="1">
      <alignment horizontal="right" vertical="center"/>
    </xf>
    <xf numFmtId="10" fontId="27" fillId="0" borderId="37" xfId="3" applyNumberFormat="1" applyFont="1" applyFill="1" applyBorder="1" applyAlignment="1">
      <alignment horizontal="right" vertical="center"/>
    </xf>
    <xf numFmtId="10" fontId="27" fillId="0" borderId="29" xfId="4" applyNumberFormat="1" applyFont="1" applyFill="1" applyBorder="1" applyAlignment="1">
      <alignment horizontal="right" vertical="center"/>
    </xf>
    <xf numFmtId="0" fontId="28" fillId="0" borderId="0" xfId="3" applyFont="1" applyFill="1"/>
    <xf numFmtId="0" fontId="6" fillId="0" borderId="37" xfId="3" applyNumberFormat="1" applyFont="1" applyFill="1" applyBorder="1" applyAlignment="1">
      <alignment horizontal="center" vertical="center"/>
    </xf>
    <xf numFmtId="10" fontId="6" fillId="0" borderId="37" xfId="3" applyNumberFormat="1" applyFont="1" applyFill="1" applyBorder="1" applyAlignment="1">
      <alignment horizontal="right" vertical="center"/>
    </xf>
    <xf numFmtId="49" fontId="27" fillId="0" borderId="37" xfId="3" applyNumberFormat="1" applyFont="1" applyFill="1" applyBorder="1" applyAlignment="1">
      <alignment horizontal="left" vertical="center" wrapText="1"/>
    </xf>
    <xf numFmtId="10" fontId="6" fillId="0" borderId="29" xfId="3" applyNumberFormat="1" applyFont="1" applyFill="1" applyBorder="1" applyAlignment="1">
      <alignment horizontal="right" vertical="center"/>
    </xf>
    <xf numFmtId="0" fontId="26" fillId="0" borderId="0" xfId="3" applyFont="1" applyFill="1" applyAlignment="1">
      <alignment vertical="center"/>
    </xf>
    <xf numFmtId="10" fontId="27" fillId="0" borderId="29" xfId="3" applyNumberFormat="1" applyFont="1" applyFill="1" applyBorder="1" applyAlignment="1">
      <alignment horizontal="right" vertical="center"/>
    </xf>
    <xf numFmtId="0" fontId="27" fillId="0" borderId="37" xfId="3" applyNumberFormat="1" applyFont="1" applyFill="1" applyBorder="1" applyAlignment="1">
      <alignment vertical="center" wrapText="1"/>
    </xf>
    <xf numFmtId="9" fontId="6" fillId="0" borderId="37" xfId="4" applyFont="1" applyFill="1" applyBorder="1" applyAlignment="1">
      <alignment horizontal="right" vertical="center"/>
    </xf>
    <xf numFmtId="3" fontId="6" fillId="0" borderId="37" xfId="3" applyNumberFormat="1" applyFont="1" applyFill="1" applyBorder="1" applyAlignment="1">
      <alignment horizontal="right" vertical="center" wrapText="1"/>
    </xf>
    <xf numFmtId="166" fontId="6" fillId="0" borderId="37" xfId="3" applyNumberFormat="1" applyFont="1" applyFill="1" applyBorder="1" applyAlignment="1">
      <alignment horizontal="center" vertical="center"/>
    </xf>
    <xf numFmtId="0" fontId="6" fillId="0" borderId="37" xfId="3" applyFont="1" applyFill="1" applyBorder="1" applyAlignment="1">
      <alignment horizontal="center" vertical="center"/>
    </xf>
    <xf numFmtId="0" fontId="6" fillId="0" borderId="37" xfId="3" applyFont="1" applyFill="1" applyBorder="1" applyAlignment="1">
      <alignment vertical="center" wrapText="1"/>
    </xf>
    <xf numFmtId="0" fontId="27" fillId="0" borderId="36" xfId="3" applyNumberFormat="1" applyFont="1" applyFill="1" applyBorder="1" applyAlignment="1">
      <alignment horizontal="center" vertical="center"/>
    </xf>
    <xf numFmtId="0" fontId="27" fillId="0" borderId="37" xfId="3" applyFont="1" applyFill="1" applyBorder="1" applyAlignment="1">
      <alignment horizontal="center" vertical="center"/>
    </xf>
    <xf numFmtId="0" fontId="27" fillId="0" borderId="37" xfId="3" applyFont="1" applyFill="1" applyBorder="1" applyAlignment="1">
      <alignment vertical="center" wrapText="1"/>
    </xf>
    <xf numFmtId="166" fontId="27" fillId="0" borderId="37" xfId="3" applyNumberFormat="1" applyFont="1" applyFill="1" applyBorder="1" applyAlignment="1">
      <alignment horizontal="center" vertical="center"/>
    </xf>
    <xf numFmtId="0" fontId="6" fillId="0" borderId="36" xfId="3" applyNumberFormat="1" applyFont="1" applyFill="1" applyBorder="1" applyAlignment="1">
      <alignment horizontal="center" vertical="center"/>
    </xf>
    <xf numFmtId="40" fontId="6" fillId="0" borderId="37" xfId="3" applyNumberFormat="1" applyFont="1" applyFill="1" applyBorder="1" applyAlignment="1">
      <alignment vertical="center"/>
    </xf>
    <xf numFmtId="0" fontId="27" fillId="0" borderId="37" xfId="3" applyFont="1" applyFill="1" applyBorder="1" applyAlignment="1">
      <alignment horizontal="center" vertical="center" wrapText="1"/>
    </xf>
    <xf numFmtId="40" fontId="27" fillId="0" borderId="37" xfId="3" applyNumberFormat="1" applyFont="1" applyFill="1" applyBorder="1" applyAlignment="1">
      <alignment vertical="center"/>
    </xf>
    <xf numFmtId="0" fontId="26" fillId="0" borderId="0" xfId="3" applyFont="1" applyFill="1" applyAlignment="1">
      <alignment horizontal="right"/>
    </xf>
    <xf numFmtId="10" fontId="27" fillId="0" borderId="37" xfId="4" applyNumberFormat="1" applyFont="1" applyFill="1" applyBorder="1" applyAlignment="1">
      <alignment horizontal="right" vertical="center"/>
    </xf>
    <xf numFmtId="0" fontId="28" fillId="0" borderId="0" xfId="3" applyFont="1" applyFill="1" applyAlignment="1">
      <alignment vertical="center"/>
    </xf>
    <xf numFmtId="38" fontId="6" fillId="0" borderId="41" xfId="3" applyNumberFormat="1" applyFont="1" applyFill="1" applyBorder="1" applyAlignment="1">
      <alignment horizontal="right" vertical="center"/>
    </xf>
    <xf numFmtId="10" fontId="6" fillId="0" borderId="23" xfId="3" applyNumberFormat="1" applyFont="1" applyFill="1" applyBorder="1" applyAlignment="1">
      <alignment horizontal="right" vertical="center"/>
    </xf>
    <xf numFmtId="10" fontId="6" fillId="0" borderId="41" xfId="3" applyNumberFormat="1" applyFont="1" applyFill="1" applyBorder="1" applyAlignment="1">
      <alignment horizontal="right" vertical="center"/>
    </xf>
    <xf numFmtId="0" fontId="28" fillId="0" borderId="0" xfId="3" applyFont="1" applyFill="1" applyAlignment="1">
      <alignment horizontal="right" vertical="center"/>
    </xf>
    <xf numFmtId="49" fontId="3" fillId="0" borderId="4" xfId="3" applyNumberFormat="1" applyFont="1" applyFill="1" applyBorder="1" applyAlignment="1">
      <alignment horizontal="center" vertical="center"/>
    </xf>
    <xf numFmtId="1" fontId="3" fillId="0" borderId="0" xfId="3" applyNumberFormat="1" applyFont="1" applyFill="1" applyBorder="1" applyAlignment="1">
      <alignment horizontal="center" vertical="center"/>
    </xf>
    <xf numFmtId="49" fontId="3" fillId="0" borderId="0" xfId="3" applyNumberFormat="1" applyFont="1" applyFill="1" applyBorder="1" applyAlignment="1">
      <alignment horizontal="center" vertical="center"/>
    </xf>
    <xf numFmtId="49" fontId="3" fillId="0" borderId="0" xfId="3" applyNumberFormat="1" applyFont="1" applyFill="1" applyBorder="1" applyAlignment="1">
      <alignment wrapText="1"/>
    </xf>
    <xf numFmtId="173" fontId="29" fillId="0" borderId="0" xfId="1" applyNumberFormat="1" applyFont="1" applyFill="1" applyBorder="1" applyAlignment="1"/>
    <xf numFmtId="4" fontId="29" fillId="0" borderId="0" xfId="1" applyNumberFormat="1" applyFont="1" applyFill="1" applyBorder="1" applyAlignment="1"/>
    <xf numFmtId="4" fontId="29" fillId="0" borderId="0" xfId="1" applyNumberFormat="1" applyFont="1" applyFill="1" applyBorder="1"/>
    <xf numFmtId="4" fontId="29" fillId="0" borderId="0" xfId="4" applyNumberFormat="1" applyFont="1" applyFill="1" applyBorder="1"/>
    <xf numFmtId="0" fontId="30" fillId="0" borderId="0" xfId="3" applyFont="1" applyFill="1" applyBorder="1"/>
    <xf numFmtId="0" fontId="30" fillId="0" borderId="0" xfId="3" applyFont="1" applyFill="1"/>
    <xf numFmtId="0" fontId="30" fillId="0" borderId="0" xfId="3" applyFont="1" applyFill="1" applyAlignment="1">
      <alignment horizontal="center" vertical="center"/>
    </xf>
    <xf numFmtId="0" fontId="30" fillId="0" borderId="0" xfId="3" applyFont="1" applyFill="1" applyAlignment="1">
      <alignment wrapText="1"/>
    </xf>
    <xf numFmtId="4" fontId="3" fillId="0" borderId="0" xfId="3" applyNumberFormat="1" applyFont="1" applyFill="1"/>
    <xf numFmtId="0" fontId="5" fillId="0" borderId="0" xfId="3" applyFont="1" applyFill="1" applyBorder="1" applyAlignment="1">
      <alignment horizontal="center" vertical="center" wrapText="1"/>
    </xf>
    <xf numFmtId="10" fontId="5" fillId="0" borderId="0" xfId="4" applyNumberFormat="1" applyFont="1" applyFill="1" applyBorder="1" applyAlignment="1"/>
    <xf numFmtId="10" fontId="2" fillId="0" borderId="0" xfId="4" applyNumberFormat="1" applyFont="1" applyFill="1" applyBorder="1" applyAlignment="1"/>
    <xf numFmtId="10" fontId="5" fillId="0" borderId="0" xfId="4" applyNumberFormat="1" applyFont="1" applyFill="1" applyBorder="1"/>
    <xf numFmtId="10" fontId="5" fillId="0" borderId="0" xfId="3" applyNumberFormat="1" applyFont="1" applyFill="1" applyBorder="1" applyAlignment="1">
      <alignment horizontal="right" vertical="center"/>
    </xf>
    <xf numFmtId="10" fontId="5" fillId="0" borderId="0" xfId="4" applyNumberFormat="1" applyFont="1" applyFill="1" applyBorder="1" applyAlignment="1">
      <alignment vertical="center"/>
    </xf>
    <xf numFmtId="10" fontId="5" fillId="0" borderId="0" xfId="3" applyNumberFormat="1" applyFont="1" applyFill="1" applyBorder="1" applyAlignment="1">
      <alignment horizontal="right"/>
    </xf>
    <xf numFmtId="10" fontId="5" fillId="0" borderId="0" xfId="4" applyNumberFormat="1" applyFont="1" applyFill="1" applyBorder="1" applyAlignment="1">
      <alignment horizontal="right"/>
    </xf>
    <xf numFmtId="10" fontId="2" fillId="0" borderId="0" xfId="4" applyNumberFormat="1" applyFon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4" fontId="13" fillId="0" borderId="0" xfId="0" applyNumberFormat="1" applyFont="1" applyAlignment="1">
      <alignment horizontal="right" vertical="center" wrapText="1" readingOrder="2"/>
    </xf>
    <xf numFmtId="4" fontId="13" fillId="0" borderId="0" xfId="0" applyNumberFormat="1" applyFont="1" applyAlignment="1">
      <alignment horizontal="right" vertical="center" wrapText="1"/>
    </xf>
    <xf numFmtId="49" fontId="25" fillId="0" borderId="10" xfId="3" applyNumberFormat="1" applyFont="1" applyFill="1" applyBorder="1" applyAlignment="1">
      <alignment horizontal="center" vertical="center"/>
    </xf>
    <xf numFmtId="49" fontId="25" fillId="0" borderId="11" xfId="3" applyNumberFormat="1" applyFont="1" applyFill="1" applyBorder="1" applyAlignment="1">
      <alignment horizontal="center" vertical="center"/>
    </xf>
    <xf numFmtId="1" fontId="5" fillId="0" borderId="0" xfId="3" applyNumberFormat="1" applyFont="1" applyFill="1" applyBorder="1" applyAlignment="1">
      <alignment horizontal="center" vertical="center"/>
    </xf>
    <xf numFmtId="49" fontId="6" fillId="0" borderId="37" xfId="3" applyNumberFormat="1" applyFont="1" applyFill="1" applyBorder="1" applyAlignment="1">
      <alignment horizontal="left" vertical="center"/>
    </xf>
    <xf numFmtId="49" fontId="27" fillId="0" borderId="37" xfId="3" applyNumberFormat="1" applyFont="1" applyFill="1" applyBorder="1" applyAlignment="1">
      <alignment horizontal="left" vertical="center"/>
    </xf>
    <xf numFmtId="0" fontId="6" fillId="0" borderId="37" xfId="3" applyNumberFormat="1" applyFont="1" applyFill="1" applyBorder="1" applyAlignment="1">
      <alignment horizontal="left" vertical="center"/>
    </xf>
    <xf numFmtId="0" fontId="27" fillId="0" borderId="37" xfId="3" applyNumberFormat="1" applyFont="1" applyFill="1" applyBorder="1" applyAlignment="1">
      <alignment horizontal="left" vertical="center"/>
    </xf>
    <xf numFmtId="166" fontId="27" fillId="0" borderId="37" xfId="3" applyNumberFormat="1" applyFont="1" applyFill="1" applyBorder="1" applyAlignment="1">
      <alignment horizontal="left" vertical="center"/>
    </xf>
    <xf numFmtId="166" fontId="6" fillId="0" borderId="37" xfId="3" applyNumberFormat="1" applyFont="1" applyFill="1" applyBorder="1" applyAlignment="1">
      <alignment horizontal="left" vertical="center"/>
    </xf>
    <xf numFmtId="0" fontId="6" fillId="0" borderId="37" xfId="3" applyFont="1" applyFill="1" applyBorder="1" applyAlignment="1">
      <alignment horizontal="left" vertical="center" wrapText="1"/>
    </xf>
    <xf numFmtId="0" fontId="6" fillId="0" borderId="37" xfId="3" applyFont="1" applyFill="1" applyBorder="1" applyAlignment="1">
      <alignment horizontal="center" vertical="center" wrapText="1"/>
    </xf>
    <xf numFmtId="0" fontId="27" fillId="0" borderId="37" xfId="3" applyFont="1" applyFill="1" applyBorder="1" applyAlignment="1">
      <alignment horizontal="left" vertical="center" wrapText="1"/>
    </xf>
    <xf numFmtId="0" fontId="12" fillId="2" borderId="15" xfId="0" applyNumberFormat="1" applyFont="1" applyFill="1" applyBorder="1" applyAlignment="1">
      <alignment horizontal="center" wrapText="1" readingOrder="1"/>
    </xf>
    <xf numFmtId="0" fontId="12" fillId="2" borderId="16" xfId="0" applyNumberFormat="1" applyFont="1" applyFill="1" applyBorder="1" applyAlignment="1">
      <alignment horizontal="center" wrapText="1" readingOrder="1"/>
    </xf>
    <xf numFmtId="0" fontId="12" fillId="2" borderId="17" xfId="0" applyNumberFormat="1" applyFont="1" applyFill="1" applyBorder="1" applyAlignment="1">
      <alignment horizontal="center" wrapText="1" readingOrder="1"/>
    </xf>
    <xf numFmtId="0" fontId="13" fillId="0" borderId="18" xfId="0" applyNumberFormat="1" applyFont="1" applyFill="1" applyBorder="1" applyAlignment="1">
      <alignment horizontal="left" vertical="top" wrapText="1" readingOrder="1"/>
    </xf>
    <xf numFmtId="0" fontId="13" fillId="0" borderId="0" xfId="0" applyNumberFormat="1" applyFont="1" applyFill="1" applyBorder="1" applyAlignment="1">
      <alignment horizontal="left" vertical="top" wrapText="1" readingOrder="1"/>
    </xf>
    <xf numFmtId="0" fontId="22" fillId="0" borderId="0" xfId="7" applyFont="1" applyFill="1" applyBorder="1" applyAlignment="1">
      <alignment horizontal="center"/>
    </xf>
    <xf numFmtId="167" fontId="4" fillId="0" borderId="2" xfId="3" applyNumberFormat="1" applyFont="1" applyFill="1" applyBorder="1" applyAlignment="1">
      <alignment horizontal="center"/>
    </xf>
    <xf numFmtId="167" fontId="4" fillId="0" borderId="0" xfId="3" applyNumberFormat="1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15" fillId="0" borderId="0" xfId="3" applyFont="1" applyFill="1" applyBorder="1" applyAlignment="1">
      <alignment horizontal="center"/>
    </xf>
    <xf numFmtId="49" fontId="5" fillId="0" borderId="0" xfId="3" applyNumberFormat="1" applyFont="1" applyFill="1" applyBorder="1" applyAlignment="1">
      <alignment horizontal="left" wrapText="1"/>
    </xf>
    <xf numFmtId="0" fontId="16" fillId="0" borderId="9" xfId="7" applyFont="1" applyFill="1" applyBorder="1" applyAlignment="1">
      <alignment horizontal="center" vertical="center" wrapText="1"/>
    </xf>
    <xf numFmtId="0" fontId="16" fillId="0" borderId="21" xfId="7" applyFont="1" applyFill="1" applyBorder="1" applyAlignment="1">
      <alignment horizontal="center" vertical="center" wrapText="1"/>
    </xf>
    <xf numFmtId="1" fontId="5" fillId="0" borderId="4" xfId="3" applyNumberFormat="1" applyFont="1" applyFill="1" applyBorder="1" applyAlignment="1">
      <alignment horizontal="center" vertical="center"/>
    </xf>
    <xf numFmtId="1" fontId="5" fillId="0" borderId="0" xfId="3" applyNumberFormat="1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/>
    </xf>
    <xf numFmtId="167" fontId="5" fillId="0" borderId="26" xfId="3" applyNumberFormat="1" applyFont="1" applyFill="1" applyBorder="1" applyAlignment="1">
      <alignment horizontal="center" vertical="center" wrapText="1"/>
    </xf>
    <xf numFmtId="167" fontId="5" fillId="0" borderId="28" xfId="3" applyNumberFormat="1" applyFont="1" applyFill="1" applyBorder="1" applyAlignment="1">
      <alignment horizontal="center" vertical="center" wrapText="1"/>
    </xf>
    <xf numFmtId="167" fontId="5" fillId="0" borderId="30" xfId="3" applyNumberFormat="1" applyFont="1" applyFill="1" applyBorder="1" applyAlignment="1">
      <alignment horizontal="center" vertical="center" wrapText="1"/>
    </xf>
    <xf numFmtId="0" fontId="5" fillId="0" borderId="27" xfId="3" applyFont="1" applyFill="1" applyBorder="1" applyAlignment="1">
      <alignment horizontal="center" vertical="center" wrapText="1"/>
    </xf>
    <xf numFmtId="0" fontId="5" fillId="0" borderId="29" xfId="3" applyFont="1" applyFill="1" applyBorder="1" applyAlignment="1">
      <alignment horizontal="center" vertical="center" wrapText="1"/>
    </xf>
    <xf numFmtId="0" fontId="5" fillId="0" borderId="31" xfId="3" applyFont="1" applyFill="1" applyBorder="1" applyAlignment="1">
      <alignment horizontal="center" vertical="center" wrapText="1"/>
    </xf>
    <xf numFmtId="1" fontId="5" fillId="0" borderId="23" xfId="3" applyNumberFormat="1" applyFont="1" applyFill="1" applyBorder="1" applyAlignment="1">
      <alignment horizontal="center" vertical="center"/>
    </xf>
    <xf numFmtId="1" fontId="5" fillId="0" borderId="24" xfId="3" applyNumberFormat="1" applyFont="1" applyFill="1" applyBorder="1" applyAlignment="1">
      <alignment horizontal="center" vertical="center"/>
    </xf>
    <xf numFmtId="1" fontId="5" fillId="0" borderId="25" xfId="3" applyNumberFormat="1" applyFont="1" applyFill="1" applyBorder="1" applyAlignment="1">
      <alignment horizontal="center" vertical="center"/>
    </xf>
    <xf numFmtId="167" fontId="5" fillId="0" borderId="9" xfId="3" applyNumberFormat="1" applyFont="1" applyFill="1" applyBorder="1" applyAlignment="1">
      <alignment horizontal="center" vertical="center" wrapText="1"/>
    </xf>
    <xf numFmtId="167" fontId="5" fillId="0" borderId="10" xfId="3" applyNumberFormat="1" applyFont="1" applyFill="1" applyBorder="1" applyAlignment="1">
      <alignment horizontal="center" vertical="center" wrapText="1"/>
    </xf>
    <xf numFmtId="167" fontId="5" fillId="0" borderId="11" xfId="3" applyNumberFormat="1" applyFont="1" applyFill="1" applyBorder="1" applyAlignment="1">
      <alignment horizontal="center" vertical="center" wrapText="1"/>
    </xf>
    <xf numFmtId="167" fontId="5" fillId="0" borderId="9" xfId="3" applyNumberFormat="1" applyFont="1" applyFill="1" applyBorder="1" applyAlignment="1">
      <alignment horizontal="center" vertical="center"/>
    </xf>
    <xf numFmtId="167" fontId="5" fillId="0" borderId="10" xfId="3" applyNumberFormat="1" applyFont="1" applyFill="1" applyBorder="1" applyAlignment="1">
      <alignment horizontal="center" vertical="center"/>
    </xf>
    <xf numFmtId="167" fontId="5" fillId="0" borderId="11" xfId="3" applyNumberFormat="1" applyFont="1" applyFill="1" applyBorder="1" applyAlignment="1">
      <alignment horizontal="center" vertical="center"/>
    </xf>
    <xf numFmtId="49" fontId="5" fillId="0" borderId="9" xfId="3" applyNumberFormat="1" applyFont="1" applyFill="1" applyBorder="1" applyAlignment="1">
      <alignment horizontal="center" vertical="center" wrapText="1"/>
    </xf>
    <xf numFmtId="49" fontId="5" fillId="0" borderId="10" xfId="3" applyNumberFormat="1" applyFont="1" applyFill="1" applyBorder="1" applyAlignment="1">
      <alignment horizontal="center" vertical="center" wrapText="1"/>
    </xf>
    <xf numFmtId="49" fontId="5" fillId="0" borderId="11" xfId="3" applyNumberFormat="1" applyFont="1" applyFill="1" applyBorder="1" applyAlignment="1">
      <alignment horizontal="center" vertical="center" wrapText="1"/>
    </xf>
    <xf numFmtId="49" fontId="25" fillId="0" borderId="10" xfId="3" applyNumberFormat="1" applyFont="1" applyFill="1" applyBorder="1" applyAlignment="1">
      <alignment horizontal="center" vertical="center"/>
    </xf>
    <xf numFmtId="49" fontId="25" fillId="0" borderId="11" xfId="3" applyNumberFormat="1" applyFont="1" applyFill="1" applyBorder="1" applyAlignment="1">
      <alignment horizontal="center" vertical="center"/>
    </xf>
    <xf numFmtId="1" fontId="25" fillId="0" borderId="10" xfId="3" applyNumberFormat="1" applyFont="1" applyFill="1" applyBorder="1" applyAlignment="1">
      <alignment horizontal="center" vertical="center"/>
    </xf>
    <xf numFmtId="1" fontId="25" fillId="0" borderId="11" xfId="3" applyNumberFormat="1" applyFont="1" applyFill="1" applyBorder="1" applyAlignment="1">
      <alignment horizontal="center" vertical="center"/>
    </xf>
    <xf numFmtId="49" fontId="25" fillId="0" borderId="4" xfId="3" applyNumberFormat="1" applyFont="1" applyFill="1" applyBorder="1" applyAlignment="1">
      <alignment horizontal="center" vertical="center"/>
    </xf>
    <xf numFmtId="49" fontId="25" fillId="0" borderId="6" xfId="3" applyNumberFormat="1" applyFont="1" applyFill="1" applyBorder="1" applyAlignment="1">
      <alignment horizontal="center" vertical="center"/>
    </xf>
    <xf numFmtId="49" fontId="6" fillId="0" borderId="32" xfId="3" applyNumberFormat="1" applyFont="1" applyFill="1" applyBorder="1" applyAlignment="1">
      <alignment horizontal="left" vertical="center" wrapText="1"/>
    </xf>
    <xf numFmtId="49" fontId="6" fillId="0" borderId="33" xfId="3" applyNumberFormat="1" applyFont="1" applyFill="1" applyBorder="1" applyAlignment="1">
      <alignment horizontal="left" vertical="center" wrapText="1"/>
    </xf>
    <xf numFmtId="49" fontId="6" fillId="0" borderId="34" xfId="3" applyNumberFormat="1" applyFont="1" applyFill="1" applyBorder="1" applyAlignment="1">
      <alignment horizontal="left" vertical="center" wrapText="1"/>
    </xf>
    <xf numFmtId="0" fontId="6" fillId="0" borderId="38" xfId="3" applyFont="1" applyFill="1" applyBorder="1" applyAlignment="1">
      <alignment horizontal="left" vertical="center" wrapText="1"/>
    </xf>
    <xf numFmtId="0" fontId="6" fillId="0" borderId="39" xfId="3" applyFont="1" applyFill="1" applyBorder="1" applyAlignment="1">
      <alignment horizontal="left" vertical="center" wrapText="1"/>
    </xf>
    <xf numFmtId="0" fontId="6" fillId="0" borderId="40" xfId="3" applyFont="1" applyFill="1" applyBorder="1" applyAlignment="1">
      <alignment horizontal="left" vertical="center" wrapText="1"/>
    </xf>
    <xf numFmtId="0" fontId="6" fillId="0" borderId="23" xfId="3" applyFont="1" applyFill="1" applyBorder="1" applyAlignment="1">
      <alignment horizontal="center" vertical="center"/>
    </xf>
    <xf numFmtId="0" fontId="6" fillId="0" borderId="24" xfId="3" applyFont="1" applyFill="1" applyBorder="1" applyAlignment="1">
      <alignment horizontal="center" vertical="center"/>
    </xf>
    <xf numFmtId="0" fontId="6" fillId="0" borderId="25" xfId="3" applyFont="1" applyFill="1" applyBorder="1" applyAlignment="1">
      <alignment horizontal="center" vertical="center"/>
    </xf>
    <xf numFmtId="167" fontId="5" fillId="0" borderId="1" xfId="3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5" fillId="0" borderId="4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30" fillId="0" borderId="2" xfId="3" applyFont="1" applyFill="1" applyBorder="1"/>
  </cellXfs>
  <cellStyles count="12">
    <cellStyle name="Millares" xfId="1" builtinId="3"/>
    <cellStyle name="Millares 2" xfId="8"/>
    <cellStyle name="Millares 3" xfId="9"/>
    <cellStyle name="Millares_INFORME RESERVA FONDO ROTATORIO 2005" xfId="2"/>
    <cellStyle name="Normal" xfId="0" builtinId="0"/>
    <cellStyle name="Normal 2" xfId="3"/>
    <cellStyle name="Normal 3" xfId="6"/>
    <cellStyle name="Normal 4" xfId="10"/>
    <cellStyle name="Normal_Libro2" xfId="7"/>
    <cellStyle name="Percent 2" xfId="4"/>
    <cellStyle name="Porcentaje" xfId="5" builtinId="5"/>
    <cellStyle name="Porcentaje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266700</xdr:colOff>
      <xdr:row>7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0"/>
          <a:ext cx="1504950" cy="676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AB1B1339-FC62-45AC-8AD2-4A0F567E9521}"/>
            </a:ext>
          </a:extLst>
        </xdr:cNvPr>
        <xdr:cNvSpPr txBox="1">
          <a:spLocks noChangeArrowheads="1"/>
        </xdr:cNvSpPr>
      </xdr:nvSpPr>
      <xdr:spPr bwMode="auto">
        <a:xfrm>
          <a:off x="29908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D69E143-74AF-43C2-B6AD-70FD2AC37E71}"/>
            </a:ext>
          </a:extLst>
        </xdr:cNvPr>
        <xdr:cNvSpPr txBox="1">
          <a:spLocks noChangeArrowheads="1"/>
        </xdr:cNvSpPr>
      </xdr:nvSpPr>
      <xdr:spPr bwMode="auto">
        <a:xfrm>
          <a:off x="29908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FEC4A30-B962-4213-BA74-8BA1F84B0DAD}"/>
            </a:ext>
          </a:extLst>
        </xdr:cNvPr>
        <xdr:cNvSpPr txBox="1">
          <a:spLocks noChangeArrowheads="1"/>
        </xdr:cNvSpPr>
      </xdr:nvSpPr>
      <xdr:spPr bwMode="auto">
        <a:xfrm>
          <a:off x="29908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5682B1EB-F58F-4963-92B0-DD7ABB18F4F4}"/>
            </a:ext>
          </a:extLst>
        </xdr:cNvPr>
        <xdr:cNvSpPr txBox="1">
          <a:spLocks noChangeArrowheads="1"/>
        </xdr:cNvSpPr>
      </xdr:nvSpPr>
      <xdr:spPr bwMode="auto">
        <a:xfrm>
          <a:off x="29908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EBF1393B-0F3E-45A2-8AF7-C8C3F127539A}"/>
            </a:ext>
          </a:extLst>
        </xdr:cNvPr>
        <xdr:cNvSpPr txBox="1">
          <a:spLocks noChangeArrowheads="1"/>
        </xdr:cNvSpPr>
      </xdr:nvSpPr>
      <xdr:spPr bwMode="auto">
        <a:xfrm>
          <a:off x="29908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2A6D526E-A495-4137-BA1E-FF59254DFEE0}"/>
            </a:ext>
          </a:extLst>
        </xdr:cNvPr>
        <xdr:cNvSpPr txBox="1">
          <a:spLocks noChangeArrowheads="1"/>
        </xdr:cNvSpPr>
      </xdr:nvSpPr>
      <xdr:spPr bwMode="auto">
        <a:xfrm>
          <a:off x="29908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E389606C-DC30-4490-AD6A-9F204FD45C14}"/>
            </a:ext>
          </a:extLst>
        </xdr:cNvPr>
        <xdr:cNvSpPr txBox="1">
          <a:spLocks noChangeArrowheads="1"/>
        </xdr:cNvSpPr>
      </xdr:nvSpPr>
      <xdr:spPr bwMode="auto">
        <a:xfrm>
          <a:off x="29908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757BC5BC-94FE-476D-B904-8ECE7F52EE42}"/>
            </a:ext>
          </a:extLst>
        </xdr:cNvPr>
        <xdr:cNvSpPr txBox="1">
          <a:spLocks noChangeArrowheads="1"/>
        </xdr:cNvSpPr>
      </xdr:nvSpPr>
      <xdr:spPr bwMode="auto">
        <a:xfrm>
          <a:off x="29908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C3AB32B7-0A26-4793-A835-0BAB3DE622AF}"/>
            </a:ext>
          </a:extLst>
        </xdr:cNvPr>
        <xdr:cNvSpPr txBox="1">
          <a:spLocks noChangeArrowheads="1"/>
        </xdr:cNvSpPr>
      </xdr:nvSpPr>
      <xdr:spPr bwMode="auto">
        <a:xfrm>
          <a:off x="192976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0D757A33-CE51-4F7D-A448-3F869A7E292A}"/>
            </a:ext>
          </a:extLst>
        </xdr:cNvPr>
        <xdr:cNvSpPr txBox="1">
          <a:spLocks noChangeArrowheads="1"/>
        </xdr:cNvSpPr>
      </xdr:nvSpPr>
      <xdr:spPr bwMode="auto">
        <a:xfrm>
          <a:off x="192976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BFFE66FD-ADA2-41DB-8770-23410C24F97C}"/>
            </a:ext>
          </a:extLst>
        </xdr:cNvPr>
        <xdr:cNvSpPr txBox="1">
          <a:spLocks noChangeArrowheads="1"/>
        </xdr:cNvSpPr>
      </xdr:nvSpPr>
      <xdr:spPr bwMode="auto">
        <a:xfrm>
          <a:off x="192976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5" name="Text Box 6">
          <a:extLst>
            <a:ext uri="{FF2B5EF4-FFF2-40B4-BE49-F238E27FC236}">
              <a16:creationId xmlns:a16="http://schemas.microsoft.com/office/drawing/2014/main" id="{0946D38D-429F-47A9-9000-7D6B2E82F5E7}"/>
            </a:ext>
          </a:extLst>
        </xdr:cNvPr>
        <xdr:cNvSpPr txBox="1">
          <a:spLocks noChangeArrowheads="1"/>
        </xdr:cNvSpPr>
      </xdr:nvSpPr>
      <xdr:spPr bwMode="auto">
        <a:xfrm>
          <a:off x="192976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0D19AC5A-4D0D-455A-A8C2-F0718650386F}"/>
            </a:ext>
          </a:extLst>
        </xdr:cNvPr>
        <xdr:cNvSpPr txBox="1">
          <a:spLocks noChangeArrowheads="1"/>
        </xdr:cNvSpPr>
      </xdr:nvSpPr>
      <xdr:spPr bwMode="auto">
        <a:xfrm>
          <a:off x="192976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358F0498-66F4-4708-994D-B0D8F36D020A}"/>
            </a:ext>
          </a:extLst>
        </xdr:cNvPr>
        <xdr:cNvSpPr txBox="1">
          <a:spLocks noChangeArrowheads="1"/>
        </xdr:cNvSpPr>
      </xdr:nvSpPr>
      <xdr:spPr bwMode="auto">
        <a:xfrm>
          <a:off x="192976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8" name="Text Box 11">
          <a:extLst>
            <a:ext uri="{FF2B5EF4-FFF2-40B4-BE49-F238E27FC236}">
              <a16:creationId xmlns:a16="http://schemas.microsoft.com/office/drawing/2014/main" id="{47249D7C-948E-4463-9C99-D5977110D3FD}"/>
            </a:ext>
          </a:extLst>
        </xdr:cNvPr>
        <xdr:cNvSpPr txBox="1">
          <a:spLocks noChangeArrowheads="1"/>
        </xdr:cNvSpPr>
      </xdr:nvSpPr>
      <xdr:spPr bwMode="auto">
        <a:xfrm>
          <a:off x="192976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9" name="Text Box 12">
          <a:extLst>
            <a:ext uri="{FF2B5EF4-FFF2-40B4-BE49-F238E27FC236}">
              <a16:creationId xmlns:a16="http://schemas.microsoft.com/office/drawing/2014/main" id="{F1DD0096-8052-4B84-A8F0-11CF34D5A2DC}"/>
            </a:ext>
          </a:extLst>
        </xdr:cNvPr>
        <xdr:cNvSpPr txBox="1">
          <a:spLocks noChangeArrowheads="1"/>
        </xdr:cNvSpPr>
      </xdr:nvSpPr>
      <xdr:spPr bwMode="auto">
        <a:xfrm>
          <a:off x="192976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C6F65F61-10F1-45EA-8D5F-4BEEA08798DB}"/>
            </a:ext>
          </a:extLst>
        </xdr:cNvPr>
        <xdr:cNvSpPr txBox="1">
          <a:spLocks noChangeArrowheads="1"/>
        </xdr:cNvSpPr>
      </xdr:nvSpPr>
      <xdr:spPr bwMode="auto">
        <a:xfrm>
          <a:off x="215836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id="{B3B5CE6D-BFA0-40C1-867E-53A3354A7A75}"/>
            </a:ext>
          </a:extLst>
        </xdr:cNvPr>
        <xdr:cNvSpPr txBox="1">
          <a:spLocks noChangeArrowheads="1"/>
        </xdr:cNvSpPr>
      </xdr:nvSpPr>
      <xdr:spPr bwMode="auto">
        <a:xfrm>
          <a:off x="215836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id="{2C039DCA-B0E6-454A-B077-BFF21DCFB348}"/>
            </a:ext>
          </a:extLst>
        </xdr:cNvPr>
        <xdr:cNvSpPr txBox="1">
          <a:spLocks noChangeArrowheads="1"/>
        </xdr:cNvSpPr>
      </xdr:nvSpPr>
      <xdr:spPr bwMode="auto">
        <a:xfrm>
          <a:off x="215836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23" name="Text Box 6">
          <a:extLst>
            <a:ext uri="{FF2B5EF4-FFF2-40B4-BE49-F238E27FC236}">
              <a16:creationId xmlns:a16="http://schemas.microsoft.com/office/drawing/2014/main" id="{7CE124E6-E6BC-4C6B-B160-5A0E6E2061AE}"/>
            </a:ext>
          </a:extLst>
        </xdr:cNvPr>
        <xdr:cNvSpPr txBox="1">
          <a:spLocks noChangeArrowheads="1"/>
        </xdr:cNvSpPr>
      </xdr:nvSpPr>
      <xdr:spPr bwMode="auto">
        <a:xfrm>
          <a:off x="215836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71DFD03F-244E-4BFF-93CF-A18B49EEB777}"/>
            </a:ext>
          </a:extLst>
        </xdr:cNvPr>
        <xdr:cNvSpPr txBox="1">
          <a:spLocks noChangeArrowheads="1"/>
        </xdr:cNvSpPr>
      </xdr:nvSpPr>
      <xdr:spPr bwMode="auto">
        <a:xfrm>
          <a:off x="215836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5A5E1945-A236-42F4-968D-FA41FFEF4839}"/>
            </a:ext>
          </a:extLst>
        </xdr:cNvPr>
        <xdr:cNvSpPr txBox="1">
          <a:spLocks noChangeArrowheads="1"/>
        </xdr:cNvSpPr>
      </xdr:nvSpPr>
      <xdr:spPr bwMode="auto">
        <a:xfrm>
          <a:off x="215836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4C156EDE-BA23-4F6F-8F08-1A0F8F611647}"/>
            </a:ext>
          </a:extLst>
        </xdr:cNvPr>
        <xdr:cNvSpPr txBox="1">
          <a:spLocks noChangeArrowheads="1"/>
        </xdr:cNvSpPr>
      </xdr:nvSpPr>
      <xdr:spPr bwMode="auto">
        <a:xfrm>
          <a:off x="215836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20C0F19D-9CAD-4C25-9E14-1217D000033B}"/>
            </a:ext>
          </a:extLst>
        </xdr:cNvPr>
        <xdr:cNvSpPr txBox="1">
          <a:spLocks noChangeArrowheads="1"/>
        </xdr:cNvSpPr>
      </xdr:nvSpPr>
      <xdr:spPr bwMode="auto">
        <a:xfrm>
          <a:off x="215836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FFC991E0-B986-42B0-8F3D-D82B4F3AF1B9}"/>
            </a:ext>
          </a:extLst>
        </xdr:cNvPr>
        <xdr:cNvSpPr txBox="1">
          <a:spLocks noChangeArrowheads="1"/>
        </xdr:cNvSpPr>
      </xdr:nvSpPr>
      <xdr:spPr bwMode="auto">
        <a:xfrm>
          <a:off x="215836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8CAD5BD9-950F-4C7D-B064-7084BB0546F1}"/>
            </a:ext>
          </a:extLst>
        </xdr:cNvPr>
        <xdr:cNvSpPr txBox="1">
          <a:spLocks noChangeArrowheads="1"/>
        </xdr:cNvSpPr>
      </xdr:nvSpPr>
      <xdr:spPr bwMode="auto">
        <a:xfrm>
          <a:off x="215836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3FFBF6B4-18BC-4C05-8BC7-ED9FE8FAC40D}"/>
            </a:ext>
          </a:extLst>
        </xdr:cNvPr>
        <xdr:cNvSpPr txBox="1">
          <a:spLocks noChangeArrowheads="1"/>
        </xdr:cNvSpPr>
      </xdr:nvSpPr>
      <xdr:spPr bwMode="auto">
        <a:xfrm>
          <a:off x="215836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D9446B18-8499-4E23-9C7B-B23A05A4CFB3}"/>
            </a:ext>
          </a:extLst>
        </xdr:cNvPr>
        <xdr:cNvSpPr txBox="1">
          <a:spLocks noChangeArrowheads="1"/>
        </xdr:cNvSpPr>
      </xdr:nvSpPr>
      <xdr:spPr bwMode="auto">
        <a:xfrm>
          <a:off x="215836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8C77150B-739E-4EEA-B9B2-01D0E6E2A12D}"/>
            </a:ext>
          </a:extLst>
        </xdr:cNvPr>
        <xdr:cNvSpPr txBox="1">
          <a:spLocks noChangeArrowheads="1"/>
        </xdr:cNvSpPr>
      </xdr:nvSpPr>
      <xdr:spPr bwMode="auto">
        <a:xfrm>
          <a:off x="215836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48DD7ACC-3615-47BE-A9BB-171CD3628CDA}"/>
            </a:ext>
          </a:extLst>
        </xdr:cNvPr>
        <xdr:cNvSpPr txBox="1">
          <a:spLocks noChangeArrowheads="1"/>
        </xdr:cNvSpPr>
      </xdr:nvSpPr>
      <xdr:spPr bwMode="auto">
        <a:xfrm>
          <a:off x="215836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34" name="Text Box 11">
          <a:extLst>
            <a:ext uri="{FF2B5EF4-FFF2-40B4-BE49-F238E27FC236}">
              <a16:creationId xmlns:a16="http://schemas.microsoft.com/office/drawing/2014/main" id="{6F8AB58C-F4E7-418F-8CE8-3F303C8BF930}"/>
            </a:ext>
          </a:extLst>
        </xdr:cNvPr>
        <xdr:cNvSpPr txBox="1">
          <a:spLocks noChangeArrowheads="1"/>
        </xdr:cNvSpPr>
      </xdr:nvSpPr>
      <xdr:spPr bwMode="auto">
        <a:xfrm>
          <a:off x="215836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35" name="Text Box 12">
          <a:extLst>
            <a:ext uri="{FF2B5EF4-FFF2-40B4-BE49-F238E27FC236}">
              <a16:creationId xmlns:a16="http://schemas.microsoft.com/office/drawing/2014/main" id="{3FA7D59A-9A1F-4336-A5E4-937DA26E5F39}"/>
            </a:ext>
          </a:extLst>
        </xdr:cNvPr>
        <xdr:cNvSpPr txBox="1">
          <a:spLocks noChangeArrowheads="1"/>
        </xdr:cNvSpPr>
      </xdr:nvSpPr>
      <xdr:spPr bwMode="auto">
        <a:xfrm>
          <a:off x="215836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742778C7-1BE7-47B6-BEF2-A932F47AED7C}"/>
            </a:ext>
          </a:extLst>
        </xdr:cNvPr>
        <xdr:cNvSpPr txBox="1">
          <a:spLocks noChangeArrowheads="1"/>
        </xdr:cNvSpPr>
      </xdr:nvSpPr>
      <xdr:spPr bwMode="auto">
        <a:xfrm>
          <a:off x="215836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20581027-DC41-45B1-A26B-EB31B2CB5838}"/>
            </a:ext>
          </a:extLst>
        </xdr:cNvPr>
        <xdr:cNvSpPr txBox="1">
          <a:spLocks noChangeArrowheads="1"/>
        </xdr:cNvSpPr>
      </xdr:nvSpPr>
      <xdr:spPr bwMode="auto">
        <a:xfrm>
          <a:off x="215836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id="{7B4ED903-EA71-45B7-A00F-130B7B284CCF}"/>
            </a:ext>
          </a:extLst>
        </xdr:cNvPr>
        <xdr:cNvSpPr txBox="1">
          <a:spLocks noChangeArrowheads="1"/>
        </xdr:cNvSpPr>
      </xdr:nvSpPr>
      <xdr:spPr bwMode="auto">
        <a:xfrm>
          <a:off x="215836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39" name="Text Box 6">
          <a:extLst>
            <a:ext uri="{FF2B5EF4-FFF2-40B4-BE49-F238E27FC236}">
              <a16:creationId xmlns:a16="http://schemas.microsoft.com/office/drawing/2014/main" id="{2C57B49C-3B17-44A1-842E-CF47F6EC0746}"/>
            </a:ext>
          </a:extLst>
        </xdr:cNvPr>
        <xdr:cNvSpPr txBox="1">
          <a:spLocks noChangeArrowheads="1"/>
        </xdr:cNvSpPr>
      </xdr:nvSpPr>
      <xdr:spPr bwMode="auto">
        <a:xfrm>
          <a:off x="215836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1CD0B12A-E718-41B0-8E98-D679A88F0F65}"/>
            </a:ext>
          </a:extLst>
        </xdr:cNvPr>
        <xdr:cNvSpPr txBox="1">
          <a:spLocks noChangeArrowheads="1"/>
        </xdr:cNvSpPr>
      </xdr:nvSpPr>
      <xdr:spPr bwMode="auto">
        <a:xfrm>
          <a:off x="215836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8E149DDA-17F6-444D-80DF-9ABF05282C18}"/>
            </a:ext>
          </a:extLst>
        </xdr:cNvPr>
        <xdr:cNvSpPr txBox="1">
          <a:spLocks noChangeArrowheads="1"/>
        </xdr:cNvSpPr>
      </xdr:nvSpPr>
      <xdr:spPr bwMode="auto">
        <a:xfrm>
          <a:off x="215836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42" name="Text Box 11">
          <a:extLst>
            <a:ext uri="{FF2B5EF4-FFF2-40B4-BE49-F238E27FC236}">
              <a16:creationId xmlns:a16="http://schemas.microsoft.com/office/drawing/2014/main" id="{D498D312-459D-4905-ADE1-E49BB8A27F73}"/>
            </a:ext>
          </a:extLst>
        </xdr:cNvPr>
        <xdr:cNvSpPr txBox="1">
          <a:spLocks noChangeArrowheads="1"/>
        </xdr:cNvSpPr>
      </xdr:nvSpPr>
      <xdr:spPr bwMode="auto">
        <a:xfrm>
          <a:off x="215836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43" name="Text Box 12">
          <a:extLst>
            <a:ext uri="{FF2B5EF4-FFF2-40B4-BE49-F238E27FC236}">
              <a16:creationId xmlns:a16="http://schemas.microsoft.com/office/drawing/2014/main" id="{448558FA-FDC2-4EE8-BA36-946D80A60837}"/>
            </a:ext>
          </a:extLst>
        </xdr:cNvPr>
        <xdr:cNvSpPr txBox="1">
          <a:spLocks noChangeArrowheads="1"/>
        </xdr:cNvSpPr>
      </xdr:nvSpPr>
      <xdr:spPr bwMode="auto">
        <a:xfrm>
          <a:off x="215836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showGridLines="0" topLeftCell="A4" zoomScale="130" zoomScaleNormal="130" workbookViewId="0">
      <selection activeCell="I26" sqref="I26"/>
    </sheetView>
  </sheetViews>
  <sheetFormatPr baseColWidth="10" defaultColWidth="11.42578125" defaultRowHeight="15" x14ac:dyDescent="0.25"/>
  <cols>
    <col min="1" max="1" width="4" style="5" customWidth="1"/>
    <col min="2" max="3" width="3.28515625" style="5" customWidth="1"/>
    <col min="4" max="5" width="4" style="5" customWidth="1"/>
    <col min="6" max="6" width="4.28515625" style="5" bestFit="1" customWidth="1"/>
    <col min="7" max="7" width="4.7109375" style="5" bestFit="1" customWidth="1"/>
    <col min="8" max="9" width="4.140625" style="5" bestFit="1" customWidth="1"/>
    <col min="10" max="10" width="16.28515625" style="5" bestFit="1" customWidth="1"/>
    <col min="11" max="11" width="20.42578125" style="5" bestFit="1" customWidth="1"/>
    <col min="12" max="14" width="15" style="5" bestFit="1" customWidth="1"/>
    <col min="15" max="15" width="13.85546875" style="5" bestFit="1" customWidth="1"/>
    <col min="16" max="16" width="15" style="5" bestFit="1" customWidth="1"/>
    <col min="17" max="17" width="12" style="5" bestFit="1" customWidth="1"/>
    <col min="18" max="18" width="0" style="5" hidden="1" customWidth="1"/>
    <col min="19" max="19" width="13" style="5" customWidth="1"/>
    <col min="20" max="16384" width="11.42578125" style="5"/>
  </cols>
  <sheetData>
    <row r="1" spans="1:19" ht="1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4.1" customHeight="1" x14ac:dyDescent="0.25">
      <c r="O2" s="6"/>
      <c r="P2" s="6"/>
      <c r="Q2" s="6"/>
      <c r="S2" s="6"/>
    </row>
    <row r="3" spans="1:19" ht="0" hidden="1" customHeight="1" x14ac:dyDescent="0.25"/>
    <row r="4" spans="1:19" ht="14.1" customHeight="1" x14ac:dyDescent="0.25">
      <c r="O4" s="6"/>
      <c r="P4" s="6"/>
      <c r="Q4" s="6"/>
      <c r="S4" s="6"/>
    </row>
    <row r="5" spans="1:19" ht="14.1" customHeight="1" x14ac:dyDescent="0.25">
      <c r="O5" s="6"/>
      <c r="P5" s="6"/>
      <c r="Q5" s="6"/>
      <c r="R5" s="6"/>
      <c r="S5" s="6"/>
    </row>
    <row r="6" spans="1:19" ht="0" hidden="1" customHeight="1" x14ac:dyDescent="0.25"/>
    <row r="7" spans="1:19" ht="4.3499999999999996" customHeight="1" x14ac:dyDescent="0.25"/>
    <row r="8" spans="1:19" ht="10.15" customHeight="1" x14ac:dyDescent="0.25"/>
    <row r="9" spans="1:19" ht="11.4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0.15" customHeight="1" x14ac:dyDescent="0.25"/>
    <row r="11" spans="1:19" ht="16.5" customHeight="1" x14ac:dyDescent="0.25">
      <c r="A11" s="213" t="s">
        <v>9</v>
      </c>
      <c r="B11" s="214"/>
      <c r="C11" s="214"/>
      <c r="D11" s="214"/>
      <c r="E11" s="215"/>
      <c r="F11" s="216">
        <v>2017</v>
      </c>
      <c r="G11" s="217"/>
      <c r="H11" s="217"/>
      <c r="I11" s="8" t="s">
        <v>8</v>
      </c>
      <c r="J11" s="9" t="s">
        <v>10</v>
      </c>
      <c r="K11" s="10" t="s">
        <v>11</v>
      </c>
      <c r="M11" s="11"/>
      <c r="O11" s="8" t="s">
        <v>8</v>
      </c>
      <c r="P11" s="8" t="s">
        <v>8</v>
      </c>
      <c r="Q11" s="8" t="s">
        <v>8</v>
      </c>
      <c r="R11" s="6"/>
      <c r="S11" s="8" t="s">
        <v>8</v>
      </c>
    </row>
    <row r="12" spans="1:19" ht="18" customHeight="1" x14ac:dyDescent="0.25">
      <c r="A12" s="213" t="s">
        <v>12</v>
      </c>
      <c r="B12" s="214"/>
      <c r="C12" s="214"/>
      <c r="D12" s="214"/>
      <c r="E12" s="215"/>
      <c r="F12" s="216" t="s">
        <v>335</v>
      </c>
      <c r="G12" s="217"/>
      <c r="H12" s="217"/>
      <c r="J12" s="10" t="s">
        <v>336</v>
      </c>
      <c r="K12" s="12"/>
      <c r="M12" s="10"/>
      <c r="N12" s="8" t="s">
        <v>8</v>
      </c>
      <c r="O12" s="8" t="s">
        <v>8</v>
      </c>
      <c r="P12" s="8" t="s">
        <v>8</v>
      </c>
      <c r="Q12" s="8" t="s">
        <v>8</v>
      </c>
      <c r="R12" s="6"/>
      <c r="S12" s="8" t="s">
        <v>8</v>
      </c>
    </row>
    <row r="13" spans="1:19" ht="18" customHeight="1" x14ac:dyDescent="0.25">
      <c r="A13" s="213" t="s">
        <v>13</v>
      </c>
      <c r="B13" s="214"/>
      <c r="C13" s="214"/>
      <c r="D13" s="214"/>
      <c r="E13" s="215"/>
      <c r="F13" s="216" t="s">
        <v>14</v>
      </c>
      <c r="G13" s="217"/>
      <c r="H13" s="217"/>
      <c r="M13" s="10"/>
    </row>
    <row r="14" spans="1:19" ht="18" customHeight="1" x14ac:dyDescent="0.25">
      <c r="A14" s="213" t="s">
        <v>15</v>
      </c>
      <c r="B14" s="214"/>
      <c r="C14" s="214"/>
      <c r="D14" s="214"/>
      <c r="E14" s="215"/>
      <c r="F14" s="216" t="s">
        <v>16</v>
      </c>
      <c r="G14" s="217"/>
      <c r="H14" s="217"/>
      <c r="M14" s="10"/>
    </row>
    <row r="15" spans="1:19" ht="16.5" customHeight="1" x14ac:dyDescent="0.25">
      <c r="A15" s="213" t="s">
        <v>17</v>
      </c>
      <c r="B15" s="214"/>
      <c r="C15" s="214"/>
      <c r="D15" s="214"/>
      <c r="E15" s="215"/>
      <c r="F15" s="216" t="s">
        <v>18</v>
      </c>
      <c r="G15" s="217"/>
      <c r="H15" s="217"/>
      <c r="J15" s="9" t="s">
        <v>19</v>
      </c>
      <c r="K15" s="10" t="s">
        <v>20</v>
      </c>
      <c r="M15" s="10"/>
      <c r="N15" s="10" t="s">
        <v>8</v>
      </c>
      <c r="O15" s="10" t="s">
        <v>8</v>
      </c>
      <c r="P15" s="13"/>
      <c r="Q15" s="10"/>
      <c r="R15" s="6"/>
      <c r="S15" s="10" t="s">
        <v>8</v>
      </c>
    </row>
    <row r="16" spans="1:19" x14ac:dyDescent="0.25">
      <c r="A16" s="8" t="s">
        <v>8</v>
      </c>
      <c r="B16" s="8" t="s">
        <v>8</v>
      </c>
      <c r="C16" s="8" t="s">
        <v>8</v>
      </c>
      <c r="D16" s="8" t="s">
        <v>8</v>
      </c>
      <c r="E16" s="8" t="s">
        <v>8</v>
      </c>
      <c r="F16" s="8" t="s">
        <v>8</v>
      </c>
      <c r="G16" s="8" t="s">
        <v>8</v>
      </c>
      <c r="H16" s="8" t="s">
        <v>8</v>
      </c>
      <c r="I16" s="8" t="s">
        <v>8</v>
      </c>
      <c r="J16" s="8" t="s">
        <v>8</v>
      </c>
      <c r="K16" s="8" t="s">
        <v>8</v>
      </c>
      <c r="L16" s="8" t="s">
        <v>8</v>
      </c>
      <c r="M16" s="8" t="s">
        <v>8</v>
      </c>
      <c r="N16" s="14" t="s">
        <v>8</v>
      </c>
      <c r="O16" s="8" t="s">
        <v>8</v>
      </c>
      <c r="P16" s="15"/>
      <c r="Q16" s="16"/>
      <c r="R16" s="17"/>
      <c r="S16" s="8" t="s">
        <v>8</v>
      </c>
    </row>
    <row r="17" spans="1:19" ht="37.700000000000003" customHeight="1" x14ac:dyDescent="0.25">
      <c r="A17" s="18" t="s">
        <v>21</v>
      </c>
      <c r="B17" s="18" t="s">
        <v>22</v>
      </c>
      <c r="C17" s="18" t="s">
        <v>23</v>
      </c>
      <c r="D17" s="18" t="s">
        <v>24</v>
      </c>
      <c r="E17" s="18" t="s">
        <v>25</v>
      </c>
      <c r="F17" s="18" t="s">
        <v>26</v>
      </c>
      <c r="G17" s="19" t="s">
        <v>27</v>
      </c>
      <c r="H17" s="18" t="s">
        <v>28</v>
      </c>
      <c r="I17" s="18" t="s">
        <v>29</v>
      </c>
      <c r="J17" s="18" t="s">
        <v>30</v>
      </c>
      <c r="K17" s="18" t="s">
        <v>31</v>
      </c>
      <c r="L17" s="18" t="s">
        <v>32</v>
      </c>
      <c r="M17" s="18" t="s">
        <v>33</v>
      </c>
      <c r="N17" s="19" t="s">
        <v>34</v>
      </c>
      <c r="O17" s="18" t="s">
        <v>35</v>
      </c>
      <c r="P17" s="19" t="s">
        <v>36</v>
      </c>
      <c r="Q17" s="19" t="s">
        <v>37</v>
      </c>
      <c r="R17" s="18" t="s">
        <v>38</v>
      </c>
      <c r="S17" s="19" t="s">
        <v>39</v>
      </c>
    </row>
    <row r="18" spans="1:19" ht="27" x14ac:dyDescent="0.25">
      <c r="A18" s="197">
        <v>3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7" t="s">
        <v>40</v>
      </c>
      <c r="L18" s="199">
        <v>424279092000</v>
      </c>
      <c r="M18" s="200">
        <v>178502000000</v>
      </c>
      <c r="N18" s="199">
        <v>602781092000</v>
      </c>
      <c r="O18" s="200">
        <v>16252136506.6</v>
      </c>
      <c r="P18" s="199">
        <v>845305320312.26001</v>
      </c>
      <c r="Q18" s="199">
        <v>0</v>
      </c>
      <c r="R18" s="200">
        <v>845305320312.26001</v>
      </c>
      <c r="S18" s="200">
        <v>-242524228312.26001</v>
      </c>
    </row>
    <row r="19" spans="1:19" ht="18" x14ac:dyDescent="0.25">
      <c r="A19" s="197">
        <v>3</v>
      </c>
      <c r="B19" s="197">
        <v>1</v>
      </c>
      <c r="C19" s="198"/>
      <c r="D19" s="198"/>
      <c r="E19" s="198"/>
      <c r="F19" s="198"/>
      <c r="G19" s="198"/>
      <c r="H19" s="198"/>
      <c r="I19" s="198"/>
      <c r="J19" s="198"/>
      <c r="K19" s="197" t="s">
        <v>41</v>
      </c>
      <c r="L19" s="199">
        <v>87246092000</v>
      </c>
      <c r="M19" s="200">
        <v>68502000000</v>
      </c>
      <c r="N19" s="199">
        <v>155748092000</v>
      </c>
      <c r="O19" s="200">
        <v>16210905002.26</v>
      </c>
      <c r="P19" s="199">
        <v>213872174865.82001</v>
      </c>
      <c r="Q19" s="199">
        <v>0</v>
      </c>
      <c r="R19" s="200">
        <v>213872174865.82001</v>
      </c>
      <c r="S19" s="200">
        <v>-58124082865.82</v>
      </c>
    </row>
    <row r="20" spans="1:19" x14ac:dyDescent="0.25">
      <c r="A20" s="197">
        <v>3</v>
      </c>
      <c r="B20" s="197">
        <v>1</v>
      </c>
      <c r="C20" s="197">
        <v>2</v>
      </c>
      <c r="D20" s="198"/>
      <c r="E20" s="198"/>
      <c r="F20" s="198"/>
      <c r="G20" s="198"/>
      <c r="H20" s="198"/>
      <c r="I20" s="198"/>
      <c r="J20" s="198"/>
      <c r="K20" s="197" t="s">
        <v>42</v>
      </c>
      <c r="L20" s="199">
        <v>87246092000</v>
      </c>
      <c r="M20" s="200">
        <v>68502000000</v>
      </c>
      <c r="N20" s="199">
        <v>155748092000</v>
      </c>
      <c r="O20" s="200">
        <v>16210905002.26</v>
      </c>
      <c r="P20" s="199">
        <v>213872174865.82001</v>
      </c>
      <c r="Q20" s="199">
        <v>0</v>
      </c>
      <c r="R20" s="200">
        <v>213872174865.82001</v>
      </c>
      <c r="S20" s="200">
        <v>-58124082865.82</v>
      </c>
    </row>
    <row r="21" spans="1:19" ht="18" x14ac:dyDescent="0.25">
      <c r="A21" s="197">
        <v>3</v>
      </c>
      <c r="B21" s="197">
        <v>1</v>
      </c>
      <c r="C21" s="197">
        <v>2</v>
      </c>
      <c r="D21" s="197">
        <v>1</v>
      </c>
      <c r="E21" s="198"/>
      <c r="F21" s="198"/>
      <c r="G21" s="198"/>
      <c r="H21" s="198"/>
      <c r="I21" s="198"/>
      <c r="J21" s="198"/>
      <c r="K21" s="197" t="s">
        <v>329</v>
      </c>
      <c r="L21" s="199">
        <v>0</v>
      </c>
      <c r="M21" s="200">
        <v>0</v>
      </c>
      <c r="N21" s="199">
        <v>0</v>
      </c>
      <c r="O21" s="200">
        <v>0</v>
      </c>
      <c r="P21" s="199">
        <v>2866000</v>
      </c>
      <c r="Q21" s="199">
        <v>0</v>
      </c>
      <c r="R21" s="200">
        <v>2866000</v>
      </c>
      <c r="S21" s="200">
        <v>-2866000</v>
      </c>
    </row>
    <row r="22" spans="1:19" x14ac:dyDescent="0.25">
      <c r="A22" s="197">
        <v>3</v>
      </c>
      <c r="B22" s="197">
        <v>1</v>
      </c>
      <c r="C22" s="197">
        <v>2</v>
      </c>
      <c r="D22" s="197">
        <v>1</v>
      </c>
      <c r="E22" s="197">
        <v>2</v>
      </c>
      <c r="F22" s="198"/>
      <c r="G22" s="198"/>
      <c r="H22" s="198"/>
      <c r="I22" s="198"/>
      <c r="J22" s="198"/>
      <c r="K22" s="197" t="s">
        <v>330</v>
      </c>
      <c r="L22" s="199">
        <v>0</v>
      </c>
      <c r="M22" s="200">
        <v>0</v>
      </c>
      <c r="N22" s="199">
        <v>0</v>
      </c>
      <c r="O22" s="200">
        <v>0</v>
      </c>
      <c r="P22" s="199">
        <v>2866000</v>
      </c>
      <c r="Q22" s="199">
        <v>0</v>
      </c>
      <c r="R22" s="200">
        <v>2866000</v>
      </c>
      <c r="S22" s="200">
        <v>-2866000</v>
      </c>
    </row>
    <row r="23" spans="1:19" x14ac:dyDescent="0.25">
      <c r="A23" s="197">
        <v>3</v>
      </c>
      <c r="B23" s="197">
        <v>1</v>
      </c>
      <c r="C23" s="197">
        <v>2</v>
      </c>
      <c r="D23" s="197">
        <v>1</v>
      </c>
      <c r="E23" s="197">
        <v>2</v>
      </c>
      <c r="F23" s="197">
        <v>8</v>
      </c>
      <c r="G23" s="198"/>
      <c r="H23" s="198"/>
      <c r="I23" s="198"/>
      <c r="J23" s="198"/>
      <c r="K23" s="197" t="s">
        <v>331</v>
      </c>
      <c r="L23" s="199">
        <v>0</v>
      </c>
      <c r="M23" s="200">
        <v>0</v>
      </c>
      <c r="N23" s="199">
        <v>0</v>
      </c>
      <c r="O23" s="200">
        <v>0</v>
      </c>
      <c r="P23" s="199">
        <v>2866000</v>
      </c>
      <c r="Q23" s="199">
        <v>0</v>
      </c>
      <c r="R23" s="200">
        <v>2866000</v>
      </c>
      <c r="S23" s="200">
        <v>-2866000</v>
      </c>
    </row>
    <row r="24" spans="1:19" ht="18" x14ac:dyDescent="0.25">
      <c r="A24" s="197">
        <v>3</v>
      </c>
      <c r="B24" s="197">
        <v>1</v>
      </c>
      <c r="C24" s="197">
        <v>2</v>
      </c>
      <c r="D24" s="197">
        <v>1</v>
      </c>
      <c r="E24" s="197">
        <v>2</v>
      </c>
      <c r="F24" s="197">
        <v>8</v>
      </c>
      <c r="G24" s="197">
        <v>4</v>
      </c>
      <c r="H24" s="198"/>
      <c r="I24" s="198"/>
      <c r="J24" s="198"/>
      <c r="K24" s="197" t="s">
        <v>332</v>
      </c>
      <c r="L24" s="199">
        <v>0</v>
      </c>
      <c r="M24" s="200">
        <v>0</v>
      </c>
      <c r="N24" s="199">
        <v>0</v>
      </c>
      <c r="O24" s="200">
        <v>0</v>
      </c>
      <c r="P24" s="199">
        <v>2866000</v>
      </c>
      <c r="Q24" s="199">
        <v>0</v>
      </c>
      <c r="R24" s="200">
        <v>2866000</v>
      </c>
      <c r="S24" s="200">
        <v>-2866000</v>
      </c>
    </row>
    <row r="25" spans="1:19" ht="18" x14ac:dyDescent="0.25">
      <c r="A25" s="197">
        <v>3</v>
      </c>
      <c r="B25" s="197">
        <v>1</v>
      </c>
      <c r="C25" s="197">
        <v>2</v>
      </c>
      <c r="D25" s="197">
        <v>7</v>
      </c>
      <c r="E25" s="198"/>
      <c r="F25" s="198"/>
      <c r="G25" s="198"/>
      <c r="H25" s="198"/>
      <c r="I25" s="198"/>
      <c r="J25" s="198"/>
      <c r="K25" s="197" t="s">
        <v>43</v>
      </c>
      <c r="L25" s="199">
        <v>87246092000</v>
      </c>
      <c r="M25" s="200">
        <v>68502000000</v>
      </c>
      <c r="N25" s="199">
        <v>155748092000</v>
      </c>
      <c r="O25" s="200">
        <v>16076454220.139999</v>
      </c>
      <c r="P25" s="199">
        <v>212896301254.39001</v>
      </c>
      <c r="Q25" s="199">
        <v>0</v>
      </c>
      <c r="R25" s="200">
        <v>212896301254.39001</v>
      </c>
      <c r="S25" s="200">
        <v>-57148209254.389999</v>
      </c>
    </row>
    <row r="26" spans="1:19" x14ac:dyDescent="0.25">
      <c r="A26" s="197">
        <v>3</v>
      </c>
      <c r="B26" s="197">
        <v>1</v>
      </c>
      <c r="C26" s="197">
        <v>2</v>
      </c>
      <c r="D26" s="197">
        <v>7</v>
      </c>
      <c r="E26" s="197">
        <v>1</v>
      </c>
      <c r="F26" s="198"/>
      <c r="G26" s="198"/>
      <c r="H26" s="198"/>
      <c r="I26" s="198"/>
      <c r="J26" s="198"/>
      <c r="K26" s="197" t="s">
        <v>44</v>
      </c>
      <c r="L26" s="199">
        <v>87246092000</v>
      </c>
      <c r="M26" s="200">
        <v>0</v>
      </c>
      <c r="N26" s="199">
        <v>87246092000</v>
      </c>
      <c r="O26" s="200">
        <v>16076454220.139999</v>
      </c>
      <c r="P26" s="199">
        <v>212896301254.39001</v>
      </c>
      <c r="Q26" s="199">
        <v>0</v>
      </c>
      <c r="R26" s="200">
        <v>212896301254.39001</v>
      </c>
      <c r="S26" s="200">
        <v>-125650209254.39</v>
      </c>
    </row>
    <row r="27" spans="1:19" ht="18" x14ac:dyDescent="0.25">
      <c r="A27" s="197">
        <v>3</v>
      </c>
      <c r="B27" s="197">
        <v>1</v>
      </c>
      <c r="C27" s="197">
        <v>2</v>
      </c>
      <c r="D27" s="197">
        <v>7</v>
      </c>
      <c r="E27" s="197">
        <v>1</v>
      </c>
      <c r="F27" s="197">
        <v>18</v>
      </c>
      <c r="G27" s="198"/>
      <c r="H27" s="198"/>
      <c r="I27" s="198"/>
      <c r="J27" s="198"/>
      <c r="K27" s="197" t="s">
        <v>45</v>
      </c>
      <c r="L27" s="199">
        <v>87246092000</v>
      </c>
      <c r="M27" s="200">
        <v>0</v>
      </c>
      <c r="N27" s="199">
        <v>87246092000</v>
      </c>
      <c r="O27" s="200">
        <v>16076454220.139999</v>
      </c>
      <c r="P27" s="199">
        <v>212896301254.39001</v>
      </c>
      <c r="Q27" s="199">
        <v>0</v>
      </c>
      <c r="R27" s="200">
        <v>212896301254.39001</v>
      </c>
      <c r="S27" s="200">
        <v>-125650209254.39</v>
      </c>
    </row>
    <row r="28" spans="1:19" x14ac:dyDescent="0.25">
      <c r="A28" s="197">
        <v>3</v>
      </c>
      <c r="B28" s="197">
        <v>1</v>
      </c>
      <c r="C28" s="197">
        <v>2</v>
      </c>
      <c r="D28" s="197">
        <v>8</v>
      </c>
      <c r="E28" s="198"/>
      <c r="F28" s="198"/>
      <c r="G28" s="198"/>
      <c r="H28" s="198"/>
      <c r="I28" s="198"/>
      <c r="J28" s="198"/>
      <c r="K28" s="197" t="s">
        <v>46</v>
      </c>
      <c r="L28" s="199">
        <v>0</v>
      </c>
      <c r="M28" s="200">
        <v>0</v>
      </c>
      <c r="N28" s="199">
        <v>0</v>
      </c>
      <c r="O28" s="200">
        <v>134450782.12</v>
      </c>
      <c r="P28" s="199">
        <v>973007611.42999995</v>
      </c>
      <c r="Q28" s="199">
        <v>0</v>
      </c>
      <c r="R28" s="200">
        <v>973007611.42999995</v>
      </c>
      <c r="S28" s="200">
        <v>-973007611.42999995</v>
      </c>
    </row>
    <row r="29" spans="1:19" x14ac:dyDescent="0.25">
      <c r="A29" s="197">
        <v>3</v>
      </c>
      <c r="B29" s="197">
        <v>1</v>
      </c>
      <c r="C29" s="197">
        <v>2</v>
      </c>
      <c r="D29" s="197">
        <v>8</v>
      </c>
      <c r="E29" s="197">
        <v>2</v>
      </c>
      <c r="F29" s="198"/>
      <c r="G29" s="198"/>
      <c r="H29" s="198"/>
      <c r="I29" s="198"/>
      <c r="J29" s="198"/>
      <c r="K29" s="197" t="s">
        <v>47</v>
      </c>
      <c r="L29" s="199">
        <v>0</v>
      </c>
      <c r="M29" s="200">
        <v>0</v>
      </c>
      <c r="N29" s="199">
        <v>0</v>
      </c>
      <c r="O29" s="200">
        <v>134450782.12</v>
      </c>
      <c r="P29" s="199">
        <v>973007611.42999995</v>
      </c>
      <c r="Q29" s="199">
        <v>0</v>
      </c>
      <c r="R29" s="200">
        <v>973007611.42999995</v>
      </c>
      <c r="S29" s="200">
        <v>-973007611.42999995</v>
      </c>
    </row>
    <row r="30" spans="1:19" x14ac:dyDescent="0.25">
      <c r="A30" s="197">
        <v>3</v>
      </c>
      <c r="B30" s="197">
        <v>1</v>
      </c>
      <c r="C30" s="197">
        <v>2</v>
      </c>
      <c r="D30" s="197">
        <v>8</v>
      </c>
      <c r="E30" s="197">
        <v>2</v>
      </c>
      <c r="F30" s="197">
        <v>1</v>
      </c>
      <c r="G30" s="198"/>
      <c r="H30" s="198"/>
      <c r="I30" s="198"/>
      <c r="J30" s="198"/>
      <c r="K30" s="197" t="s">
        <v>48</v>
      </c>
      <c r="L30" s="199">
        <v>0</v>
      </c>
      <c r="M30" s="200">
        <v>0</v>
      </c>
      <c r="N30" s="199">
        <v>0</v>
      </c>
      <c r="O30" s="200">
        <v>134450611</v>
      </c>
      <c r="P30" s="199">
        <v>750961286.44000006</v>
      </c>
      <c r="Q30" s="199">
        <v>0</v>
      </c>
      <c r="R30" s="200">
        <v>750961286.44000006</v>
      </c>
      <c r="S30" s="200">
        <v>-750961286.44000006</v>
      </c>
    </row>
    <row r="31" spans="1:19" x14ac:dyDescent="0.25">
      <c r="A31" s="197">
        <v>3</v>
      </c>
      <c r="B31" s="197">
        <v>1</v>
      </c>
      <c r="C31" s="197">
        <v>2</v>
      </c>
      <c r="D31" s="197">
        <v>8</v>
      </c>
      <c r="E31" s="197">
        <v>2</v>
      </c>
      <c r="F31" s="197">
        <v>2</v>
      </c>
      <c r="G31" s="198"/>
      <c r="H31" s="198"/>
      <c r="I31" s="198"/>
      <c r="J31" s="198"/>
      <c r="K31" s="197" t="s">
        <v>326</v>
      </c>
      <c r="L31" s="199">
        <v>0</v>
      </c>
      <c r="M31" s="200">
        <v>0</v>
      </c>
      <c r="N31" s="199">
        <v>0</v>
      </c>
      <c r="O31" s="200">
        <v>171.12</v>
      </c>
      <c r="P31" s="199">
        <v>322496.99</v>
      </c>
      <c r="Q31" s="199">
        <v>0</v>
      </c>
      <c r="R31" s="200">
        <v>322496.99</v>
      </c>
      <c r="S31" s="200">
        <v>-322496.99</v>
      </c>
    </row>
    <row r="32" spans="1:19" x14ac:dyDescent="0.25">
      <c r="A32" s="197">
        <v>3</v>
      </c>
      <c r="B32" s="197">
        <v>1</v>
      </c>
      <c r="C32" s="197">
        <v>2</v>
      </c>
      <c r="D32" s="197">
        <v>8</v>
      </c>
      <c r="E32" s="197">
        <v>2</v>
      </c>
      <c r="F32" s="197">
        <v>3</v>
      </c>
      <c r="G32" s="198"/>
      <c r="H32" s="198"/>
      <c r="I32" s="198"/>
      <c r="J32" s="198"/>
      <c r="K32" s="197" t="s">
        <v>327</v>
      </c>
      <c r="L32" s="199">
        <v>0</v>
      </c>
      <c r="M32" s="200">
        <v>0</v>
      </c>
      <c r="N32" s="199">
        <v>0</v>
      </c>
      <c r="O32" s="200">
        <v>0</v>
      </c>
      <c r="P32" s="199">
        <v>221723828</v>
      </c>
      <c r="Q32" s="199">
        <v>0</v>
      </c>
      <c r="R32" s="200">
        <v>221723828</v>
      </c>
      <c r="S32" s="200">
        <v>-221723828</v>
      </c>
    </row>
    <row r="33" spans="1:19" ht="18" x14ac:dyDescent="0.25">
      <c r="A33" s="197">
        <v>3</v>
      </c>
      <c r="B33" s="197">
        <v>2</v>
      </c>
      <c r="C33" s="198"/>
      <c r="D33" s="198"/>
      <c r="E33" s="198"/>
      <c r="F33" s="198"/>
      <c r="G33" s="198"/>
      <c r="H33" s="198"/>
      <c r="I33" s="198"/>
      <c r="J33" s="198"/>
      <c r="K33" s="197" t="s">
        <v>49</v>
      </c>
      <c r="L33" s="199">
        <v>337033000000</v>
      </c>
      <c r="M33" s="200">
        <v>110000000000</v>
      </c>
      <c r="N33" s="199">
        <v>447033000000</v>
      </c>
      <c r="O33" s="200">
        <v>41231504.340000004</v>
      </c>
      <c r="P33" s="199">
        <v>631433145446.43994</v>
      </c>
      <c r="Q33" s="199">
        <v>0</v>
      </c>
      <c r="R33" s="200">
        <v>631433145446.43994</v>
      </c>
      <c r="S33" s="200">
        <v>-184400145446.44</v>
      </c>
    </row>
    <row r="34" spans="1:19" ht="18" x14ac:dyDescent="0.25">
      <c r="A34" s="197">
        <v>3</v>
      </c>
      <c r="B34" s="197">
        <v>2</v>
      </c>
      <c r="C34" s="197">
        <v>3</v>
      </c>
      <c r="D34" s="198"/>
      <c r="E34" s="198"/>
      <c r="F34" s="198"/>
      <c r="G34" s="198"/>
      <c r="H34" s="198"/>
      <c r="I34" s="198"/>
      <c r="J34" s="198"/>
      <c r="K34" s="197" t="s">
        <v>50</v>
      </c>
      <c r="L34" s="199">
        <v>0</v>
      </c>
      <c r="M34" s="200">
        <v>0</v>
      </c>
      <c r="N34" s="199">
        <v>0</v>
      </c>
      <c r="O34" s="200">
        <v>40702930.520000003</v>
      </c>
      <c r="P34" s="199">
        <v>19628146501.689999</v>
      </c>
      <c r="Q34" s="199">
        <v>0</v>
      </c>
      <c r="R34" s="200">
        <v>19628146501.689999</v>
      </c>
      <c r="S34" s="200">
        <v>-19628146501.689999</v>
      </c>
    </row>
    <row r="35" spans="1:19" ht="18" x14ac:dyDescent="0.25">
      <c r="A35" s="197">
        <v>3</v>
      </c>
      <c r="B35" s="197">
        <v>2</v>
      </c>
      <c r="C35" s="197">
        <v>3</v>
      </c>
      <c r="D35" s="197">
        <v>0</v>
      </c>
      <c r="E35" s="198"/>
      <c r="F35" s="198"/>
      <c r="G35" s="198"/>
      <c r="H35" s="198"/>
      <c r="I35" s="198"/>
      <c r="J35" s="198"/>
      <c r="K35" s="197" t="s">
        <v>50</v>
      </c>
      <c r="L35" s="199">
        <v>0</v>
      </c>
      <c r="M35" s="200">
        <v>0</v>
      </c>
      <c r="N35" s="199">
        <v>0</v>
      </c>
      <c r="O35" s="200">
        <v>40702930.520000003</v>
      </c>
      <c r="P35" s="199">
        <v>19628146501.689999</v>
      </c>
      <c r="Q35" s="199">
        <v>0</v>
      </c>
      <c r="R35" s="200">
        <v>19628146501.689999</v>
      </c>
      <c r="S35" s="200">
        <v>-19628146501.689999</v>
      </c>
    </row>
    <row r="36" spans="1:19" ht="27" x14ac:dyDescent="0.25">
      <c r="A36" s="197">
        <v>3</v>
      </c>
      <c r="B36" s="197">
        <v>2</v>
      </c>
      <c r="C36" s="197">
        <v>3</v>
      </c>
      <c r="D36" s="197">
        <v>0</v>
      </c>
      <c r="E36" s="197">
        <v>3</v>
      </c>
      <c r="F36" s="198"/>
      <c r="G36" s="198"/>
      <c r="H36" s="198"/>
      <c r="I36" s="198"/>
      <c r="J36" s="198"/>
      <c r="K36" s="197" t="s">
        <v>51</v>
      </c>
      <c r="L36" s="199">
        <v>0</v>
      </c>
      <c r="M36" s="200">
        <v>0</v>
      </c>
      <c r="N36" s="199">
        <v>0</v>
      </c>
      <c r="O36" s="200">
        <v>40702930.520000003</v>
      </c>
      <c r="P36" s="199">
        <v>198326160.22</v>
      </c>
      <c r="Q36" s="199">
        <v>0</v>
      </c>
      <c r="R36" s="200">
        <v>198326160.22</v>
      </c>
      <c r="S36" s="200">
        <v>-198326160.22</v>
      </c>
    </row>
    <row r="37" spans="1:19" ht="27" x14ac:dyDescent="0.25">
      <c r="A37" s="197">
        <v>3</v>
      </c>
      <c r="B37" s="197">
        <v>2</v>
      </c>
      <c r="C37" s="197">
        <v>3</v>
      </c>
      <c r="D37" s="197">
        <v>0</v>
      </c>
      <c r="E37" s="197">
        <v>4</v>
      </c>
      <c r="F37" s="198"/>
      <c r="G37" s="198"/>
      <c r="H37" s="198"/>
      <c r="I37" s="198"/>
      <c r="J37" s="198"/>
      <c r="K37" s="197" t="s">
        <v>328</v>
      </c>
      <c r="L37" s="199">
        <v>0</v>
      </c>
      <c r="M37" s="200">
        <v>0</v>
      </c>
      <c r="N37" s="199">
        <v>0</v>
      </c>
      <c r="O37" s="200">
        <v>0</v>
      </c>
      <c r="P37" s="199">
        <v>10452634.470000001</v>
      </c>
      <c r="Q37" s="199">
        <v>0</v>
      </c>
      <c r="R37" s="200">
        <v>10452634.470000001</v>
      </c>
      <c r="S37" s="200">
        <v>-10452634.470000001</v>
      </c>
    </row>
    <row r="38" spans="1:19" ht="27" x14ac:dyDescent="0.25">
      <c r="A38" s="197">
        <v>3</v>
      </c>
      <c r="B38" s="197">
        <v>2</v>
      </c>
      <c r="C38" s="197">
        <v>3</v>
      </c>
      <c r="D38" s="197">
        <v>0</v>
      </c>
      <c r="E38" s="197">
        <v>7</v>
      </c>
      <c r="F38" s="198"/>
      <c r="G38" s="198"/>
      <c r="H38" s="198"/>
      <c r="I38" s="198"/>
      <c r="J38" s="198"/>
      <c r="K38" s="197" t="s">
        <v>333</v>
      </c>
      <c r="L38" s="199">
        <v>0</v>
      </c>
      <c r="M38" s="200">
        <v>0</v>
      </c>
      <c r="N38" s="199">
        <v>0</v>
      </c>
      <c r="O38" s="200">
        <v>0</v>
      </c>
      <c r="P38" s="199">
        <v>94409</v>
      </c>
      <c r="Q38" s="199">
        <v>0</v>
      </c>
      <c r="R38" s="200">
        <v>94409</v>
      </c>
      <c r="S38" s="200">
        <v>-94409</v>
      </c>
    </row>
    <row r="39" spans="1:19" ht="18" x14ac:dyDescent="0.25">
      <c r="A39" s="197">
        <v>3</v>
      </c>
      <c r="B39" s="197">
        <v>2</v>
      </c>
      <c r="C39" s="197">
        <v>3</v>
      </c>
      <c r="D39" s="198">
        <v>0</v>
      </c>
      <c r="E39" s="198">
        <v>8</v>
      </c>
      <c r="F39" s="198"/>
      <c r="G39" s="198"/>
      <c r="H39" s="198"/>
      <c r="I39" s="198"/>
      <c r="J39" s="198"/>
      <c r="K39" s="197" t="s">
        <v>334</v>
      </c>
      <c r="L39" s="199">
        <v>0</v>
      </c>
      <c r="M39" s="200">
        <v>0</v>
      </c>
      <c r="N39" s="199">
        <v>0</v>
      </c>
      <c r="O39" s="200">
        <v>0</v>
      </c>
      <c r="P39" s="199">
        <v>19419273298</v>
      </c>
      <c r="Q39" s="199">
        <v>0</v>
      </c>
      <c r="R39" s="200">
        <v>19419273298</v>
      </c>
      <c r="S39" s="200">
        <v>-19419273298</v>
      </c>
    </row>
    <row r="40" spans="1:19" ht="18" x14ac:dyDescent="0.25">
      <c r="A40" s="197">
        <v>3</v>
      </c>
      <c r="B40" s="197">
        <v>2</v>
      </c>
      <c r="C40" s="197">
        <v>5</v>
      </c>
      <c r="D40" s="197"/>
      <c r="E40" s="198"/>
      <c r="F40" s="198"/>
      <c r="G40" s="198"/>
      <c r="H40" s="198"/>
      <c r="I40" s="198"/>
      <c r="J40" s="198"/>
      <c r="K40" s="197" t="s">
        <v>52</v>
      </c>
      <c r="L40" s="199">
        <v>337033000000</v>
      </c>
      <c r="M40" s="200">
        <v>110000000000</v>
      </c>
      <c r="N40" s="199">
        <v>447033000000</v>
      </c>
      <c r="O40" s="200">
        <v>528573.81999999995</v>
      </c>
      <c r="P40" s="199">
        <v>611804998944.75</v>
      </c>
      <c r="Q40" s="199">
        <v>0</v>
      </c>
      <c r="R40" s="200">
        <v>611804998944.75</v>
      </c>
      <c r="S40" s="200">
        <v>-164771998944.75</v>
      </c>
    </row>
    <row r="41" spans="1:19" ht="18" x14ac:dyDescent="0.25">
      <c r="A41" s="197">
        <v>3</v>
      </c>
      <c r="B41" s="197">
        <v>2</v>
      </c>
      <c r="C41" s="197">
        <v>5</v>
      </c>
      <c r="D41" s="197">
        <v>2</v>
      </c>
      <c r="E41" s="197"/>
      <c r="F41" s="198"/>
      <c r="G41" s="198"/>
      <c r="H41" s="198"/>
      <c r="I41" s="198"/>
      <c r="J41" s="198"/>
      <c r="K41" s="197" t="s">
        <v>53</v>
      </c>
      <c r="L41" s="199">
        <v>337033000000</v>
      </c>
      <c r="M41" s="200">
        <v>110000000000</v>
      </c>
      <c r="N41" s="199">
        <v>447033000000</v>
      </c>
      <c r="O41" s="200">
        <v>0</v>
      </c>
      <c r="P41" s="199">
        <v>611420000000</v>
      </c>
      <c r="Q41" s="199">
        <v>0</v>
      </c>
      <c r="R41" s="200">
        <v>611420000000</v>
      </c>
      <c r="S41" s="200">
        <v>-164387000000</v>
      </c>
    </row>
    <row r="42" spans="1:19" ht="18" x14ac:dyDescent="0.25">
      <c r="A42" s="197">
        <v>3</v>
      </c>
      <c r="B42" s="197">
        <v>2</v>
      </c>
      <c r="C42" s="197">
        <v>5</v>
      </c>
      <c r="D42" s="197">
        <v>2</v>
      </c>
      <c r="E42" s="198">
        <v>1</v>
      </c>
      <c r="F42" s="198"/>
      <c r="G42" s="198"/>
      <c r="H42" s="198"/>
      <c r="I42" s="198"/>
      <c r="J42" s="198"/>
      <c r="K42" s="197" t="s">
        <v>53</v>
      </c>
      <c r="L42" s="199">
        <v>337033000000</v>
      </c>
      <c r="M42" s="200">
        <v>0</v>
      </c>
      <c r="N42" s="199">
        <v>337033000000</v>
      </c>
      <c r="O42" s="200">
        <v>0</v>
      </c>
      <c r="P42" s="199">
        <v>611420000000</v>
      </c>
      <c r="Q42" s="199">
        <v>0</v>
      </c>
      <c r="R42" s="200">
        <v>611420000000</v>
      </c>
      <c r="S42" s="200">
        <v>-274387000000</v>
      </c>
    </row>
    <row r="43" spans="1:19" ht="18" x14ac:dyDescent="0.25">
      <c r="A43" s="197">
        <v>3</v>
      </c>
      <c r="B43" s="197">
        <v>2</v>
      </c>
      <c r="C43" s="197">
        <v>5</v>
      </c>
      <c r="D43" s="197">
        <v>5</v>
      </c>
      <c r="E43" s="197"/>
      <c r="F43" s="198"/>
      <c r="G43" s="198"/>
      <c r="H43" s="198"/>
      <c r="I43" s="198"/>
      <c r="J43" s="198"/>
      <c r="K43" s="197" t="s">
        <v>54</v>
      </c>
      <c r="L43" s="199">
        <v>0</v>
      </c>
      <c r="M43" s="200">
        <v>0</v>
      </c>
      <c r="N43" s="199">
        <v>0</v>
      </c>
      <c r="O43" s="200">
        <v>528573.81999999995</v>
      </c>
      <c r="P43" s="199">
        <v>384998944.75</v>
      </c>
      <c r="Q43" s="199">
        <v>0</v>
      </c>
      <c r="R43" s="200">
        <v>384998944.75</v>
      </c>
      <c r="S43" s="200">
        <v>-384998944.75</v>
      </c>
    </row>
    <row r="44" spans="1:19" x14ac:dyDescent="0.25">
      <c r="A44" s="197">
        <v>3</v>
      </c>
      <c r="B44" s="197">
        <v>2</v>
      </c>
      <c r="C44" s="197">
        <v>5</v>
      </c>
      <c r="D44" s="197">
        <v>5</v>
      </c>
      <c r="E44" s="197">
        <v>2</v>
      </c>
      <c r="F44" s="198"/>
      <c r="G44" s="198"/>
      <c r="H44" s="198"/>
      <c r="I44" s="198"/>
      <c r="J44" s="198"/>
      <c r="K44" s="197" t="s">
        <v>55</v>
      </c>
      <c r="L44" s="199">
        <v>0</v>
      </c>
      <c r="M44" s="200">
        <v>0</v>
      </c>
      <c r="N44" s="199">
        <v>0</v>
      </c>
      <c r="O44" s="200">
        <v>528573.81999999995</v>
      </c>
      <c r="P44" s="199">
        <v>384998944.75</v>
      </c>
      <c r="Q44" s="199">
        <v>0</v>
      </c>
      <c r="R44" s="200">
        <v>384998944.75</v>
      </c>
      <c r="S44" s="200">
        <v>-384998944.75</v>
      </c>
    </row>
  </sheetData>
  <mergeCells count="10">
    <mergeCell ref="A14:E14"/>
    <mergeCell ref="F14:H14"/>
    <mergeCell ref="A15:E15"/>
    <mergeCell ref="F15:H15"/>
    <mergeCell ref="A11:E11"/>
    <mergeCell ref="F11:H11"/>
    <mergeCell ref="A12:E12"/>
    <mergeCell ref="F12:H12"/>
    <mergeCell ref="A13:E13"/>
    <mergeCell ref="F13:H13"/>
  </mergeCells>
  <pageMargins left="0.98425196850393704" right="3.9370078740157501E-2" top="0.78740157480314998" bottom="0.74678346456692901" header="0.78740157480314998" footer="0.39370078740157499"/>
  <pageSetup orientation="landscape" horizontalDpi="300" verticalDpi="300" r:id="rId1"/>
  <headerFooter alignWithMargins="0">
    <oddFooter>&amp;R&amp;"Arial,Regular"&amp;8&amp;P 
&amp;"-,Regular"de 
&amp;"-,Regular"&amp;N 
&amp;"-,Regular"Página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61"/>
  <sheetViews>
    <sheetView showGridLines="0" zoomScaleNormal="100" workbookViewId="0">
      <pane ySplit="12" topLeftCell="A16" activePane="bottomLeft" state="frozen"/>
      <selection activeCell="I26" sqref="I26"/>
      <selection pane="bottomLeft" activeCell="I26" sqref="I26"/>
    </sheetView>
  </sheetViews>
  <sheetFormatPr baseColWidth="10" defaultColWidth="11.42578125" defaultRowHeight="12.75" x14ac:dyDescent="0.2"/>
  <cols>
    <col min="1" max="1" width="9.28515625" style="109" customWidth="1"/>
    <col min="2" max="2" width="37.42578125" style="24" customWidth="1"/>
    <col min="3" max="3" width="20.140625" style="109" customWidth="1"/>
    <col min="4" max="4" width="17.85546875" style="109" customWidth="1"/>
    <col min="5" max="5" width="19.42578125" style="109" bestFit="1" customWidth="1"/>
    <col min="6" max="6" width="18.7109375" style="109" customWidth="1"/>
    <col min="7" max="7" width="20.140625" style="109" bestFit="1" customWidth="1"/>
    <col min="8" max="8" width="16.5703125" style="109" bestFit="1" customWidth="1"/>
    <col min="9" max="9" width="17.5703125" style="109" bestFit="1" customWidth="1"/>
    <col min="10" max="10" width="18.5703125" style="23" bestFit="1" customWidth="1"/>
    <col min="11" max="11" width="11.7109375" style="24" bestFit="1" customWidth="1"/>
    <col min="12" max="16384" width="11.42578125" style="24"/>
  </cols>
  <sheetData>
    <row r="1" spans="1:10" ht="15.75" x14ac:dyDescent="0.25">
      <c r="A1" s="20"/>
      <c r="B1" s="219" t="s">
        <v>0</v>
      </c>
      <c r="C1" s="219"/>
      <c r="D1" s="219"/>
      <c r="E1" s="219"/>
      <c r="F1" s="219"/>
      <c r="G1" s="219"/>
      <c r="H1" s="21"/>
      <c r="I1" s="22"/>
    </row>
    <row r="2" spans="1:10" s="29" customFormat="1" ht="15.75" x14ac:dyDescent="0.25">
      <c r="A2" s="25"/>
      <c r="B2" s="220" t="s">
        <v>6</v>
      </c>
      <c r="C2" s="220"/>
      <c r="D2" s="220"/>
      <c r="E2" s="220"/>
      <c r="F2" s="220"/>
      <c r="G2" s="220"/>
      <c r="H2" s="26"/>
      <c r="I2" s="27"/>
      <c r="J2" s="28"/>
    </row>
    <row r="3" spans="1:10" s="29" customFormat="1" ht="15.75" x14ac:dyDescent="0.25">
      <c r="A3" s="30"/>
      <c r="B3" s="221" t="s">
        <v>56</v>
      </c>
      <c r="C3" s="221"/>
      <c r="D3" s="221"/>
      <c r="E3" s="221"/>
      <c r="F3" s="221"/>
      <c r="G3" s="221"/>
      <c r="H3" s="31"/>
      <c r="I3" s="32"/>
      <c r="J3" s="28"/>
    </row>
    <row r="4" spans="1:10" s="29" customFormat="1" ht="18" x14ac:dyDescent="0.25">
      <c r="A4" s="33"/>
      <c r="B4" s="222"/>
      <c r="C4" s="222"/>
      <c r="D4" s="222"/>
      <c r="E4" s="222"/>
      <c r="F4" s="222"/>
      <c r="G4" s="222"/>
      <c r="H4" s="31"/>
      <c r="I4" s="32"/>
      <c r="J4" s="28"/>
    </row>
    <row r="5" spans="1:10" x14ac:dyDescent="0.2">
      <c r="A5" s="34"/>
      <c r="B5" s="35"/>
      <c r="C5" s="36"/>
      <c r="D5" s="36"/>
      <c r="E5" s="36"/>
      <c r="F5" s="36"/>
      <c r="G5" s="36"/>
      <c r="H5" s="36"/>
      <c r="I5" s="37"/>
    </row>
    <row r="6" spans="1:10" x14ac:dyDescent="0.2">
      <c r="A6" s="34"/>
      <c r="B6" s="223" t="s">
        <v>1</v>
      </c>
      <c r="C6" s="223"/>
      <c r="D6" s="223"/>
      <c r="E6" s="36"/>
      <c r="F6" s="36"/>
      <c r="G6" s="1" t="s">
        <v>57</v>
      </c>
      <c r="H6" s="38" t="s">
        <v>337</v>
      </c>
      <c r="I6" s="37"/>
    </row>
    <row r="7" spans="1:10" x14ac:dyDescent="0.2">
      <c r="A7" s="39"/>
      <c r="B7" s="3" t="s">
        <v>325</v>
      </c>
      <c r="C7" s="40"/>
      <c r="D7" s="40"/>
      <c r="E7" s="36"/>
      <c r="F7" s="41"/>
      <c r="G7" s="1" t="s">
        <v>2</v>
      </c>
      <c r="H7" s="1">
        <v>2017</v>
      </c>
      <c r="I7" s="42"/>
    </row>
    <row r="8" spans="1:10" s="48" customFormat="1" x14ac:dyDescent="0.2">
      <c r="A8" s="43"/>
      <c r="B8" s="44" t="s">
        <v>7</v>
      </c>
      <c r="C8" s="45"/>
      <c r="D8" s="45"/>
      <c r="E8" s="36"/>
      <c r="F8" s="41"/>
      <c r="G8" s="1" t="s">
        <v>3</v>
      </c>
      <c r="H8" s="2">
        <v>42956</v>
      </c>
      <c r="I8" s="46"/>
      <c r="J8" s="47"/>
    </row>
    <row r="9" spans="1:10" ht="13.5" thickBot="1" x14ac:dyDescent="0.25">
      <c r="A9" s="49"/>
      <c r="B9" s="50"/>
      <c r="C9" s="51"/>
      <c r="D9" s="51"/>
      <c r="E9" s="51"/>
      <c r="F9" s="51"/>
      <c r="G9" s="51"/>
      <c r="H9" s="51"/>
      <c r="I9" s="52"/>
    </row>
    <row r="10" spans="1:10" s="57" customFormat="1" x14ac:dyDescent="0.2">
      <c r="A10" s="53" t="s">
        <v>58</v>
      </c>
      <c r="B10" s="224" t="s">
        <v>59</v>
      </c>
      <c r="C10" s="54" t="s">
        <v>60</v>
      </c>
      <c r="D10" s="55" t="s">
        <v>61</v>
      </c>
      <c r="E10" s="55" t="s">
        <v>62</v>
      </c>
      <c r="F10" s="55" t="s">
        <v>63</v>
      </c>
      <c r="G10" s="55" t="s">
        <v>63</v>
      </c>
      <c r="H10" s="55" t="s">
        <v>64</v>
      </c>
      <c r="I10" s="55" t="s">
        <v>65</v>
      </c>
      <c r="J10" s="56"/>
    </row>
    <row r="11" spans="1:10" s="57" customFormat="1" x14ac:dyDescent="0.2">
      <c r="A11" s="58"/>
      <c r="B11" s="225"/>
      <c r="C11" s="59" t="s">
        <v>66</v>
      </c>
      <c r="D11" s="60" t="s">
        <v>67</v>
      </c>
      <c r="E11" s="60" t="s">
        <v>68</v>
      </c>
      <c r="F11" s="60" t="s">
        <v>4</v>
      </c>
      <c r="G11" s="60" t="s">
        <v>69</v>
      </c>
      <c r="H11" s="60" t="s">
        <v>70</v>
      </c>
      <c r="I11" s="59" t="s">
        <v>71</v>
      </c>
      <c r="J11" s="56"/>
    </row>
    <row r="12" spans="1:10" s="29" customFormat="1" ht="12" thickBot="1" x14ac:dyDescent="0.25">
      <c r="A12" s="61">
        <v>1</v>
      </c>
      <c r="B12" s="62">
        <v>2</v>
      </c>
      <c r="C12" s="63">
        <v>3</v>
      </c>
      <c r="D12" s="63">
        <v>4</v>
      </c>
      <c r="E12" s="63">
        <v>5</v>
      </c>
      <c r="F12" s="63">
        <v>6</v>
      </c>
      <c r="G12" s="63">
        <v>7</v>
      </c>
      <c r="H12" s="63">
        <v>8</v>
      </c>
      <c r="I12" s="63">
        <v>9</v>
      </c>
      <c r="J12" s="28"/>
    </row>
    <row r="13" spans="1:10" x14ac:dyDescent="0.2">
      <c r="A13" s="64"/>
      <c r="B13" s="65"/>
      <c r="C13" s="66"/>
      <c r="D13" s="66"/>
      <c r="E13" s="66"/>
      <c r="F13" s="66"/>
      <c r="G13" s="66"/>
      <c r="H13" s="66"/>
      <c r="I13" s="66"/>
    </row>
    <row r="14" spans="1:10" x14ac:dyDescent="0.2">
      <c r="A14" s="67">
        <v>3000</v>
      </c>
      <c r="B14" s="68" t="s">
        <v>72</v>
      </c>
      <c r="C14" s="69">
        <f>+C15+C32</f>
        <v>602781092000</v>
      </c>
      <c r="D14" s="69">
        <f t="shared" ref="D14:H14" si="0">+D15+D32</f>
        <v>22468037912.860001</v>
      </c>
      <c r="E14" s="69">
        <f>+E15+E32</f>
        <v>853096711834.7699</v>
      </c>
      <c r="F14" s="69">
        <f t="shared" si="0"/>
        <v>16252052516.32</v>
      </c>
      <c r="G14" s="69">
        <f t="shared" si="0"/>
        <v>840067194413.7699</v>
      </c>
      <c r="H14" s="69">
        <f t="shared" si="0"/>
        <v>13029517421.000004</v>
      </c>
      <c r="I14" s="69">
        <f>+I15+I32</f>
        <v>-250315619834.77002</v>
      </c>
    </row>
    <row r="15" spans="1:10" x14ac:dyDescent="0.2">
      <c r="A15" s="67">
        <v>3100</v>
      </c>
      <c r="B15" s="68" t="s">
        <v>73</v>
      </c>
      <c r="C15" s="69">
        <f>+C16</f>
        <v>155748092000</v>
      </c>
      <c r="D15" s="69">
        <f t="shared" ref="D15:I15" si="1">+D16</f>
        <v>22426806408.52</v>
      </c>
      <c r="E15" s="69">
        <f t="shared" si="1"/>
        <v>221663572028.84998</v>
      </c>
      <c r="F15" s="69">
        <f t="shared" si="1"/>
        <v>16210821011.98</v>
      </c>
      <c r="G15" s="69">
        <f t="shared" si="1"/>
        <v>208634054607.84998</v>
      </c>
      <c r="H15" s="69">
        <f t="shared" si="1"/>
        <v>13029517421.000004</v>
      </c>
      <c r="I15" s="69">
        <f t="shared" si="1"/>
        <v>-65915480028.849998</v>
      </c>
    </row>
    <row r="16" spans="1:10" x14ac:dyDescent="0.2">
      <c r="A16" s="67">
        <v>3120</v>
      </c>
      <c r="B16" s="68" t="s">
        <v>74</v>
      </c>
      <c r="C16" s="69">
        <f>+C17+C20+C31</f>
        <v>155748092000</v>
      </c>
      <c r="D16" s="69">
        <f t="shared" ref="D16:I16" si="2">+D17+D20+D31</f>
        <v>22426806408.52</v>
      </c>
      <c r="E16" s="69">
        <f t="shared" si="2"/>
        <v>221663572028.84998</v>
      </c>
      <c r="F16" s="69">
        <f t="shared" si="2"/>
        <v>16210821011.98</v>
      </c>
      <c r="G16" s="69">
        <f t="shared" si="2"/>
        <v>208634054607.84998</v>
      </c>
      <c r="H16" s="69">
        <f t="shared" si="2"/>
        <v>13029517421.000004</v>
      </c>
      <c r="I16" s="69">
        <f t="shared" si="2"/>
        <v>-65915480028.849998</v>
      </c>
    </row>
    <row r="17" spans="1:11" x14ac:dyDescent="0.2">
      <c r="A17" s="67">
        <v>3121</v>
      </c>
      <c r="B17" s="68" t="s">
        <v>75</v>
      </c>
      <c r="C17" s="70">
        <f>SUM(C18:C19)</f>
        <v>0</v>
      </c>
      <c r="D17" s="70">
        <f t="shared" ref="D17:I17" si="3">SUM(D18:D19)</f>
        <v>0</v>
      </c>
      <c r="E17" s="70">
        <f t="shared" si="3"/>
        <v>2866000</v>
      </c>
      <c r="F17" s="70">
        <f t="shared" si="3"/>
        <v>0</v>
      </c>
      <c r="G17" s="70">
        <f t="shared" si="3"/>
        <v>2866000</v>
      </c>
      <c r="H17" s="70">
        <f t="shared" si="3"/>
        <v>0</v>
      </c>
      <c r="I17" s="70">
        <f t="shared" si="3"/>
        <v>-2866000</v>
      </c>
    </row>
    <row r="18" spans="1:11" x14ac:dyDescent="0.2">
      <c r="A18" s="67"/>
      <c r="B18" s="71" t="s">
        <v>76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f>+E18-G18</f>
        <v>0</v>
      </c>
      <c r="I18" s="72">
        <f>+C18-E18</f>
        <v>0</v>
      </c>
      <c r="J18" s="73"/>
    </row>
    <row r="19" spans="1:11" x14ac:dyDescent="0.2">
      <c r="A19" s="67"/>
      <c r="B19" s="71" t="s">
        <v>77</v>
      </c>
      <c r="C19" s="72">
        <v>0</v>
      </c>
      <c r="D19" s="72">
        <v>0</v>
      </c>
      <c r="E19" s="72">
        <v>2866000</v>
      </c>
      <c r="F19" s="72">
        <v>0</v>
      </c>
      <c r="G19" s="72">
        <v>2866000</v>
      </c>
      <c r="H19" s="72">
        <f>+E19-G19</f>
        <v>0</v>
      </c>
      <c r="I19" s="72">
        <f>+C19-E19</f>
        <v>-2866000</v>
      </c>
    </row>
    <row r="20" spans="1:11" x14ac:dyDescent="0.2">
      <c r="A20" s="67">
        <v>3127</v>
      </c>
      <c r="B20" s="68" t="s">
        <v>78</v>
      </c>
      <c r="C20" s="70">
        <f>+C21</f>
        <v>155748092000</v>
      </c>
      <c r="D20" s="70">
        <f t="shared" ref="D20:I20" si="4">+D21</f>
        <v>22292355626.400002</v>
      </c>
      <c r="E20" s="70">
        <f t="shared" si="4"/>
        <v>220687698417.41998</v>
      </c>
      <c r="F20" s="70">
        <f t="shared" si="4"/>
        <v>16076370229.859999</v>
      </c>
      <c r="G20" s="70">
        <f t="shared" si="4"/>
        <v>207658180996.41998</v>
      </c>
      <c r="H20" s="70">
        <f t="shared" si="4"/>
        <v>13029517421.000004</v>
      </c>
      <c r="I20" s="70">
        <f t="shared" si="4"/>
        <v>-64939606417.419998</v>
      </c>
      <c r="K20" s="74"/>
    </row>
    <row r="21" spans="1:11" x14ac:dyDescent="0.2">
      <c r="A21" s="67"/>
      <c r="B21" s="68" t="s">
        <v>79</v>
      </c>
      <c r="C21" s="70">
        <f>+C22+C25+C27+C28+C29+C30</f>
        <v>155748092000</v>
      </c>
      <c r="D21" s="70">
        <f>+D22+D25+D27+D28+D29+D30</f>
        <v>22292355626.400002</v>
      </c>
      <c r="E21" s="70">
        <f>+E22+E25+E27+E28+E29+E30</f>
        <v>220687698417.41998</v>
      </c>
      <c r="F21" s="70">
        <f t="shared" ref="F21:I21" si="5">+F22+F25+F27+F28+F29+F30</f>
        <v>16076370229.859999</v>
      </c>
      <c r="G21" s="70">
        <f t="shared" si="5"/>
        <v>207658180996.41998</v>
      </c>
      <c r="H21" s="70">
        <f t="shared" si="5"/>
        <v>13029517421.000004</v>
      </c>
      <c r="I21" s="70">
        <f t="shared" si="5"/>
        <v>-64939606417.419998</v>
      </c>
      <c r="K21" s="74"/>
    </row>
    <row r="22" spans="1:11" x14ac:dyDescent="0.2">
      <c r="A22" s="67"/>
      <c r="B22" s="68" t="s">
        <v>80</v>
      </c>
      <c r="C22" s="70">
        <f>+C23+C24</f>
        <v>3002646876</v>
      </c>
      <c r="D22" s="70">
        <f>+D23+D24</f>
        <v>0</v>
      </c>
      <c r="E22" s="70">
        <f t="shared" ref="E22:I22" si="6">+E23+E24</f>
        <v>7053060815.9400005</v>
      </c>
      <c r="F22" s="70">
        <f t="shared" si="6"/>
        <v>0</v>
      </c>
      <c r="G22" s="70">
        <f t="shared" si="6"/>
        <v>5352502137.2199993</v>
      </c>
      <c r="H22" s="70">
        <f t="shared" si="6"/>
        <v>1700558678.7200003</v>
      </c>
      <c r="I22" s="70">
        <f t="shared" si="6"/>
        <v>-4050413939.9400001</v>
      </c>
      <c r="K22" s="74"/>
    </row>
    <row r="23" spans="1:11" x14ac:dyDescent="0.2">
      <c r="A23" s="67"/>
      <c r="B23" s="71" t="s">
        <v>81</v>
      </c>
      <c r="C23" s="72">
        <v>2022956736</v>
      </c>
      <c r="D23" s="72">
        <v>0</v>
      </c>
      <c r="E23" s="72">
        <v>2243286538.5599999</v>
      </c>
      <c r="F23" s="72">
        <v>0</v>
      </c>
      <c r="G23" s="72">
        <v>1241266522.04</v>
      </c>
      <c r="H23" s="72">
        <f>+E23-G23</f>
        <v>1002020016.52</v>
      </c>
      <c r="I23" s="72">
        <f t="shared" ref="I23:I31" si="7">+C23-E23</f>
        <v>-220329802.55999994</v>
      </c>
      <c r="K23" s="23"/>
    </row>
    <row r="24" spans="1:11" x14ac:dyDescent="0.2">
      <c r="A24" s="67"/>
      <c r="B24" s="71" t="s">
        <v>82</v>
      </c>
      <c r="C24" s="72">
        <v>979690140</v>
      </c>
      <c r="D24" s="72">
        <v>0</v>
      </c>
      <c r="E24" s="72">
        <v>4809774277.3800001</v>
      </c>
      <c r="F24" s="72">
        <v>0</v>
      </c>
      <c r="G24" s="72">
        <v>4111235615.1799998</v>
      </c>
      <c r="H24" s="72">
        <f>+E24-G24</f>
        <v>698538662.20000029</v>
      </c>
      <c r="I24" s="72">
        <f t="shared" si="7"/>
        <v>-3830084137.3800001</v>
      </c>
      <c r="K24" s="23"/>
    </row>
    <row r="25" spans="1:11" x14ac:dyDescent="0.2">
      <c r="A25" s="67"/>
      <c r="B25" s="68" t="s">
        <v>83</v>
      </c>
      <c r="C25" s="70">
        <f>+C26</f>
        <v>13347848802</v>
      </c>
      <c r="D25" s="70">
        <f t="shared" ref="D25:I25" si="8">+D26</f>
        <v>140863.99</v>
      </c>
      <c r="E25" s="70">
        <f t="shared" si="8"/>
        <v>6298734051.3000002</v>
      </c>
      <c r="F25" s="70">
        <f t="shared" si="8"/>
        <v>7366070.2300000004</v>
      </c>
      <c r="G25" s="70">
        <f t="shared" si="8"/>
        <v>6206141807.6599998</v>
      </c>
      <c r="H25" s="70">
        <f>+H26</f>
        <v>92592243.640000343</v>
      </c>
      <c r="I25" s="70">
        <f t="shared" si="8"/>
        <v>7049114750.6999998</v>
      </c>
      <c r="K25" s="74"/>
    </row>
    <row r="26" spans="1:11" x14ac:dyDescent="0.2">
      <c r="A26" s="67"/>
      <c r="B26" s="71" t="s">
        <v>84</v>
      </c>
      <c r="C26" s="72">
        <v>13347848802</v>
      </c>
      <c r="D26" s="72">
        <v>140863.99</v>
      </c>
      <c r="E26" s="72">
        <v>6298734051.3000002</v>
      </c>
      <c r="F26" s="72">
        <v>7366070.2300000004</v>
      </c>
      <c r="G26" s="72">
        <v>6206141807.6599998</v>
      </c>
      <c r="H26" s="72">
        <f>+E26-G26</f>
        <v>92592243.640000343</v>
      </c>
      <c r="I26" s="72">
        <f>+C26-E26</f>
        <v>7049114750.6999998</v>
      </c>
      <c r="K26" s="74"/>
    </row>
    <row r="27" spans="1:11" x14ac:dyDescent="0.2">
      <c r="A27" s="67"/>
      <c r="B27" s="68" t="s">
        <v>85</v>
      </c>
      <c r="C27" s="72">
        <v>21546922345</v>
      </c>
      <c r="D27" s="72">
        <v>12759037474.799999</v>
      </c>
      <c r="E27" s="72">
        <v>44029886588.510002</v>
      </c>
      <c r="F27" s="72">
        <v>6414979337.8199997</v>
      </c>
      <c r="G27" s="72">
        <v>37685828451.529999</v>
      </c>
      <c r="H27" s="72">
        <f>+E27-G27</f>
        <v>6344058136.9800034</v>
      </c>
      <c r="I27" s="72">
        <f>+C27-E27</f>
        <v>-22482964243.510002</v>
      </c>
      <c r="K27" s="74"/>
    </row>
    <row r="28" spans="1:11" x14ac:dyDescent="0.2">
      <c r="A28" s="67"/>
      <c r="B28" s="68" t="s">
        <v>86</v>
      </c>
      <c r="C28" s="72">
        <v>97865721020</v>
      </c>
      <c r="D28" s="72">
        <v>7503995754</v>
      </c>
      <c r="E28" s="72">
        <v>114558076871.39999</v>
      </c>
      <c r="F28" s="72">
        <v>7503995754</v>
      </c>
      <c r="G28" s="72">
        <v>114558076871.39999</v>
      </c>
      <c r="H28" s="72">
        <f t="shared" ref="H28:H37" si="9">+E28-G28</f>
        <v>0</v>
      </c>
      <c r="I28" s="72">
        <f t="shared" si="7"/>
        <v>-16692355851.399994</v>
      </c>
      <c r="K28" s="74"/>
    </row>
    <row r="29" spans="1:11" x14ac:dyDescent="0.2">
      <c r="A29" s="67"/>
      <c r="B29" s="68" t="s">
        <v>87</v>
      </c>
      <c r="C29" s="72">
        <v>1521127906</v>
      </c>
      <c r="D29" s="72">
        <v>21401068.809999999</v>
      </c>
      <c r="E29" s="72">
        <v>6790048914.0200005</v>
      </c>
      <c r="F29" s="72">
        <v>142248603.00999999</v>
      </c>
      <c r="G29" s="72">
        <v>1897740552.3599999</v>
      </c>
      <c r="H29" s="72">
        <f t="shared" si="9"/>
        <v>4892308361.6600008</v>
      </c>
      <c r="I29" s="72">
        <f t="shared" si="7"/>
        <v>-5268921008.0200005</v>
      </c>
      <c r="K29" s="74"/>
    </row>
    <row r="30" spans="1:11" x14ac:dyDescent="0.2">
      <c r="A30" s="67"/>
      <c r="B30" s="68" t="s">
        <v>88</v>
      </c>
      <c r="C30" s="72">
        <v>18463825051</v>
      </c>
      <c r="D30" s="72">
        <v>2007780464.8</v>
      </c>
      <c r="E30" s="72">
        <v>41957891176.25</v>
      </c>
      <c r="F30" s="72">
        <v>2007780464.8</v>
      </c>
      <c r="G30" s="72">
        <v>41957891176.25</v>
      </c>
      <c r="H30" s="72">
        <f t="shared" si="9"/>
        <v>0</v>
      </c>
      <c r="I30" s="72">
        <f t="shared" si="7"/>
        <v>-23494066125.25</v>
      </c>
      <c r="K30" s="74"/>
    </row>
    <row r="31" spans="1:11" x14ac:dyDescent="0.2">
      <c r="A31" s="67">
        <v>3128</v>
      </c>
      <c r="B31" s="68" t="s">
        <v>89</v>
      </c>
      <c r="C31" s="70">
        <v>0</v>
      </c>
      <c r="D31" s="70">
        <v>134450782.12</v>
      </c>
      <c r="E31" s="70">
        <v>973007611.42999995</v>
      </c>
      <c r="F31" s="70">
        <v>134450782.12</v>
      </c>
      <c r="G31" s="70">
        <v>973007611.42999995</v>
      </c>
      <c r="H31" s="70">
        <f t="shared" si="9"/>
        <v>0</v>
      </c>
      <c r="I31" s="72">
        <f t="shared" si="7"/>
        <v>-973007611.42999995</v>
      </c>
      <c r="K31" s="74"/>
    </row>
    <row r="32" spans="1:11" x14ac:dyDescent="0.2">
      <c r="A32" s="67">
        <v>3200</v>
      </c>
      <c r="B32" s="68" t="s">
        <v>90</v>
      </c>
      <c r="C32" s="69">
        <f>SUM(C33:C35)</f>
        <v>447033000000</v>
      </c>
      <c r="D32" s="69">
        <f t="shared" ref="D32:I32" si="10">SUM(D33:D35)</f>
        <v>41231504.340000004</v>
      </c>
      <c r="E32" s="69">
        <f>SUM(E33:E35)</f>
        <v>631433139805.91992</v>
      </c>
      <c r="F32" s="69">
        <f t="shared" si="10"/>
        <v>41231504.340000004</v>
      </c>
      <c r="G32" s="69">
        <f t="shared" si="10"/>
        <v>631433139805.91992</v>
      </c>
      <c r="H32" s="69">
        <f t="shared" si="10"/>
        <v>0</v>
      </c>
      <c r="I32" s="69">
        <f t="shared" si="10"/>
        <v>-184400139805.92001</v>
      </c>
      <c r="K32" s="74"/>
    </row>
    <row r="33" spans="1:11" x14ac:dyDescent="0.2">
      <c r="A33" s="75">
        <v>3230</v>
      </c>
      <c r="B33" s="71" t="s">
        <v>91</v>
      </c>
      <c r="C33" s="72">
        <v>0</v>
      </c>
      <c r="D33" s="72">
        <v>40702930.520000003</v>
      </c>
      <c r="E33" s="72">
        <v>19628146501.689999</v>
      </c>
      <c r="F33" s="72">
        <v>40702930.520000003</v>
      </c>
      <c r="G33" s="72">
        <v>19628146501.689999</v>
      </c>
      <c r="H33" s="72">
        <f t="shared" si="9"/>
        <v>0</v>
      </c>
      <c r="I33" s="72">
        <f>+C33-E33</f>
        <v>-19628146501.689999</v>
      </c>
      <c r="K33" s="74"/>
    </row>
    <row r="34" spans="1:11" hidden="1" x14ac:dyDescent="0.2">
      <c r="A34" s="75">
        <v>3240</v>
      </c>
      <c r="B34" s="71" t="s">
        <v>92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  <c r="H34" s="76">
        <f t="shared" si="9"/>
        <v>0</v>
      </c>
      <c r="I34" s="72">
        <f>+C34-E34</f>
        <v>0</v>
      </c>
      <c r="K34" s="74"/>
    </row>
    <row r="35" spans="1:11" s="78" customFormat="1" x14ac:dyDescent="0.2">
      <c r="A35" s="67">
        <v>3250</v>
      </c>
      <c r="B35" s="68" t="s">
        <v>93</v>
      </c>
      <c r="C35" s="70">
        <f>SUM(C36:C38)</f>
        <v>447033000000</v>
      </c>
      <c r="D35" s="70">
        <f t="shared" ref="D35:I35" si="11">SUM(D36:D38)</f>
        <v>528573.81999999995</v>
      </c>
      <c r="E35" s="70">
        <f t="shared" si="11"/>
        <v>611804993304.22998</v>
      </c>
      <c r="F35" s="70">
        <f t="shared" si="11"/>
        <v>528573.81999999995</v>
      </c>
      <c r="G35" s="70">
        <f t="shared" si="11"/>
        <v>611804993304.22998</v>
      </c>
      <c r="H35" s="70">
        <f t="shared" si="11"/>
        <v>0</v>
      </c>
      <c r="I35" s="70">
        <f t="shared" si="11"/>
        <v>-164771993304.23001</v>
      </c>
      <c r="J35" s="77"/>
    </row>
    <row r="36" spans="1:11" hidden="1" x14ac:dyDescent="0.2">
      <c r="A36" s="75">
        <v>3251</v>
      </c>
      <c r="B36" s="71" t="s">
        <v>94</v>
      </c>
      <c r="C36" s="72">
        <v>0</v>
      </c>
      <c r="D36" s="72">
        <v>0</v>
      </c>
      <c r="E36" s="72">
        <v>0</v>
      </c>
      <c r="F36" s="72">
        <v>0</v>
      </c>
      <c r="G36" s="72">
        <v>0</v>
      </c>
      <c r="H36" s="76">
        <f t="shared" si="9"/>
        <v>0</v>
      </c>
      <c r="I36" s="72">
        <f>+C36-E36</f>
        <v>0</v>
      </c>
    </row>
    <row r="37" spans="1:11" x14ac:dyDescent="0.2">
      <c r="A37" s="75">
        <v>3252</v>
      </c>
      <c r="B37" s="79" t="s">
        <v>95</v>
      </c>
      <c r="C37" s="72">
        <v>447033000000</v>
      </c>
      <c r="D37" s="72">
        <v>0</v>
      </c>
      <c r="E37" s="72">
        <v>611420000000</v>
      </c>
      <c r="F37" s="72">
        <v>0</v>
      </c>
      <c r="G37" s="72">
        <v>611420000000</v>
      </c>
      <c r="H37" s="72">
        <f t="shared" si="9"/>
        <v>0</v>
      </c>
      <c r="I37" s="72">
        <f>+C37-E37</f>
        <v>-164387000000</v>
      </c>
    </row>
    <row r="38" spans="1:11" s="78" customFormat="1" x14ac:dyDescent="0.2">
      <c r="A38" s="67">
        <v>3255</v>
      </c>
      <c r="B38" s="68" t="s">
        <v>96</v>
      </c>
      <c r="C38" s="70">
        <f>+C39</f>
        <v>0</v>
      </c>
      <c r="D38" s="70">
        <f t="shared" ref="D38:I38" si="12">+D39</f>
        <v>528573.81999999995</v>
      </c>
      <c r="E38" s="70">
        <f t="shared" si="12"/>
        <v>384993304.23000002</v>
      </c>
      <c r="F38" s="70">
        <f t="shared" si="12"/>
        <v>528573.81999999995</v>
      </c>
      <c r="G38" s="70">
        <f t="shared" si="12"/>
        <v>384993304.23000002</v>
      </c>
      <c r="H38" s="70">
        <f t="shared" si="12"/>
        <v>0</v>
      </c>
      <c r="I38" s="70">
        <f t="shared" si="12"/>
        <v>-384993304.23000002</v>
      </c>
      <c r="J38" s="77"/>
    </row>
    <row r="39" spans="1:11" x14ac:dyDescent="0.2">
      <c r="A39" s="75">
        <v>32552</v>
      </c>
      <c r="B39" s="71" t="s">
        <v>97</v>
      </c>
      <c r="C39" s="72">
        <v>0</v>
      </c>
      <c r="D39" s="72">
        <v>528573.81999999995</v>
      </c>
      <c r="E39" s="72">
        <v>384993304.23000002</v>
      </c>
      <c r="F39" s="72">
        <v>528573.81999999995</v>
      </c>
      <c r="G39" s="72">
        <v>384993304.23000002</v>
      </c>
      <c r="H39" s="76">
        <f>+E39-G39</f>
        <v>0</v>
      </c>
      <c r="I39" s="80">
        <f t="shared" ref="I39" si="13">+C39-E39</f>
        <v>-384993304.23000002</v>
      </c>
    </row>
    <row r="40" spans="1:11" x14ac:dyDescent="0.2">
      <c r="A40" s="67"/>
      <c r="B40" s="81"/>
      <c r="C40" s="70"/>
      <c r="D40" s="70"/>
      <c r="E40" s="70"/>
      <c r="F40" s="70"/>
      <c r="G40" s="70"/>
      <c r="H40" s="80"/>
      <c r="I40" s="80"/>
    </row>
    <row r="41" spans="1:11" ht="13.5" thickBot="1" x14ac:dyDescent="0.25">
      <c r="A41" s="82"/>
      <c r="B41" s="83"/>
      <c r="C41" s="84"/>
      <c r="D41" s="84"/>
      <c r="E41" s="84"/>
      <c r="F41" s="84"/>
      <c r="G41" s="84"/>
      <c r="H41" s="85"/>
      <c r="I41" s="85"/>
    </row>
    <row r="42" spans="1:11" ht="13.5" thickBot="1" x14ac:dyDescent="0.25">
      <c r="A42" s="86"/>
      <c r="B42" s="81" t="s">
        <v>98</v>
      </c>
      <c r="C42" s="69">
        <f>+C14</f>
        <v>602781092000</v>
      </c>
      <c r="D42" s="69">
        <f t="shared" ref="D42:I42" si="14">+D14</f>
        <v>22468037912.860001</v>
      </c>
      <c r="E42" s="69">
        <f>+E14</f>
        <v>853096711834.7699</v>
      </c>
      <c r="F42" s="69">
        <f t="shared" si="14"/>
        <v>16252052516.32</v>
      </c>
      <c r="G42" s="69">
        <f t="shared" si="14"/>
        <v>840067194413.7699</v>
      </c>
      <c r="H42" s="69">
        <f t="shared" si="14"/>
        <v>13029517421.000004</v>
      </c>
      <c r="I42" s="69">
        <f t="shared" si="14"/>
        <v>-250315619834.77002</v>
      </c>
    </row>
    <row r="43" spans="1:11" x14ac:dyDescent="0.2">
      <c r="A43" s="87"/>
      <c r="B43" s="88"/>
      <c r="C43" s="89"/>
      <c r="D43" s="89"/>
      <c r="E43" s="89"/>
      <c r="F43" s="90"/>
      <c r="G43" s="91"/>
      <c r="H43" s="89"/>
      <c r="I43" s="92"/>
    </row>
    <row r="44" spans="1:11" x14ac:dyDescent="0.2">
      <c r="A44" s="43"/>
      <c r="B44" s="35"/>
      <c r="C44" s="41"/>
      <c r="D44" s="47"/>
      <c r="E44" s="47"/>
      <c r="F44" s="47"/>
      <c r="G44" s="47"/>
      <c r="H44" s="47"/>
      <c r="I44" s="47"/>
    </row>
    <row r="45" spans="1:11" x14ac:dyDescent="0.2">
      <c r="A45" s="43"/>
      <c r="B45" s="35"/>
      <c r="C45" s="93"/>
      <c r="D45" s="93"/>
      <c r="E45" s="93"/>
      <c r="F45" s="93"/>
      <c r="G45" s="93"/>
      <c r="H45" s="93"/>
      <c r="I45" s="94"/>
    </row>
    <row r="46" spans="1:11" x14ac:dyDescent="0.2">
      <c r="A46" s="43"/>
      <c r="B46" s="35"/>
      <c r="C46" s="95"/>
      <c r="D46" s="95"/>
      <c r="E46" s="95"/>
      <c r="F46" s="95"/>
      <c r="G46" s="95"/>
      <c r="H46" s="95"/>
      <c r="I46" s="96"/>
    </row>
    <row r="47" spans="1:11" x14ac:dyDescent="0.2">
      <c r="A47" s="43"/>
      <c r="B47" s="97"/>
      <c r="C47" s="97"/>
      <c r="D47" s="98"/>
      <c r="E47" s="97"/>
      <c r="F47" s="97"/>
      <c r="G47" s="97"/>
      <c r="H47" s="99"/>
      <c r="I47" s="96"/>
    </row>
    <row r="48" spans="1:11" x14ac:dyDescent="0.2">
      <c r="A48" s="100"/>
      <c r="B48" s="101"/>
      <c r="C48" s="102"/>
      <c r="D48" s="102"/>
      <c r="E48" s="103"/>
      <c r="F48" s="103"/>
      <c r="G48" s="103"/>
      <c r="H48" s="104"/>
      <c r="I48" s="96" t="s">
        <v>99</v>
      </c>
    </row>
    <row r="49" spans="1:9" ht="15" x14ac:dyDescent="0.25">
      <c r="A49" s="105"/>
      <c r="B49" s="218" t="s">
        <v>5</v>
      </c>
      <c r="C49" s="218"/>
      <c r="D49" s="218"/>
      <c r="E49" s="106"/>
      <c r="F49" s="107"/>
      <c r="G49" s="107"/>
      <c r="H49" s="108"/>
      <c r="I49" s="46"/>
    </row>
    <row r="50" spans="1:9" ht="13.5" thickBot="1" x14ac:dyDescent="0.25">
      <c r="A50" s="49"/>
      <c r="B50" s="50"/>
      <c r="C50" s="51"/>
      <c r="D50" s="51"/>
      <c r="E50" s="51"/>
      <c r="F50" s="51"/>
      <c r="G50" s="51"/>
      <c r="H50" s="51"/>
      <c r="I50" s="52"/>
    </row>
    <row r="61" spans="1:9" x14ac:dyDescent="0.2">
      <c r="E61" s="110"/>
    </row>
  </sheetData>
  <mergeCells count="7">
    <mergeCell ref="B49:D49"/>
    <mergeCell ref="B1:G1"/>
    <mergeCell ref="B2:G2"/>
    <mergeCell ref="B3:G3"/>
    <mergeCell ref="B4:G4"/>
    <mergeCell ref="B6:D6"/>
    <mergeCell ref="B10:B11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53"/>
  <sheetViews>
    <sheetView showGridLines="0" tabSelected="1" zoomScaleNormal="100" workbookViewId="0">
      <pane xSplit="8" ySplit="8" topLeftCell="M133" activePane="bottomRight" state="frozen"/>
      <selection activeCell="N7" sqref="N7"/>
      <selection pane="topRight" activeCell="N7" sqref="N7"/>
      <selection pane="bottomLeft" activeCell="N7" sqref="N7"/>
      <selection pane="bottomRight" activeCell="H133" sqref="H133"/>
    </sheetView>
  </sheetViews>
  <sheetFormatPr baseColWidth="10" defaultColWidth="11.42578125" defaultRowHeight="15" x14ac:dyDescent="0.2"/>
  <cols>
    <col min="1" max="6" width="4.7109375" style="185" customWidth="1"/>
    <col min="7" max="7" width="16.28515625" style="185" customWidth="1"/>
    <col min="8" max="8" width="42" style="186" customWidth="1"/>
    <col min="9" max="9" width="18.42578125" style="184" customWidth="1"/>
    <col min="10" max="10" width="15.42578125" style="184" hidden="1" customWidth="1"/>
    <col min="11" max="11" width="17.140625" style="184" customWidth="1"/>
    <col min="12" max="12" width="17.28515625" style="184" hidden="1" customWidth="1"/>
    <col min="13" max="13" width="16.42578125" style="184" customWidth="1"/>
    <col min="14" max="14" width="20.140625" style="184" hidden="1" customWidth="1"/>
    <col min="15" max="15" width="16.28515625" style="184" customWidth="1"/>
    <col min="16" max="16" width="15.7109375" style="184" hidden="1" customWidth="1"/>
    <col min="17" max="17" width="16.28515625" style="184" customWidth="1"/>
    <col min="18" max="18" width="12.85546875" style="184" customWidth="1"/>
    <col min="19" max="20" width="12.7109375" style="184" customWidth="1"/>
    <col min="21" max="16384" width="11.42578125" style="184"/>
  </cols>
  <sheetData>
    <row r="1" spans="1:20" s="112" customFormat="1" x14ac:dyDescent="0.2">
      <c r="A1" s="262" t="s">
        <v>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4"/>
      <c r="T1" s="111"/>
    </row>
    <row r="2" spans="1:20" s="112" customFormat="1" x14ac:dyDescent="0.2">
      <c r="A2" s="265" t="s">
        <v>389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7"/>
      <c r="T2" s="111"/>
    </row>
    <row r="3" spans="1:20" s="112" customFormat="1" x14ac:dyDescent="0.2">
      <c r="A3" s="268" t="s">
        <v>337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7"/>
      <c r="T3" s="111"/>
    </row>
    <row r="4" spans="1:20" s="112" customFormat="1" ht="13.5" thickBot="1" x14ac:dyDescent="0.25">
      <c r="A4" s="226"/>
      <c r="B4" s="227"/>
      <c r="C4" s="227"/>
      <c r="D4" s="227"/>
      <c r="E4" s="203"/>
      <c r="F4" s="116"/>
      <c r="G4" s="116"/>
      <c r="H4" s="228"/>
      <c r="I4" s="228"/>
      <c r="J4" s="228"/>
      <c r="K4" s="228"/>
      <c r="L4" s="228"/>
      <c r="M4" s="228"/>
      <c r="N4" s="228"/>
      <c r="O4" s="114"/>
      <c r="P4" s="117"/>
      <c r="Q4" s="115"/>
      <c r="R4" s="111"/>
      <c r="S4" s="113"/>
      <c r="T4" s="111"/>
    </row>
    <row r="5" spans="1:20" s="112" customFormat="1" ht="16.149999999999999" customHeight="1" thickBot="1" x14ac:dyDescent="0.25">
      <c r="A5" s="235" t="s">
        <v>100</v>
      </c>
      <c r="B5" s="236"/>
      <c r="C5" s="236"/>
      <c r="D5" s="236"/>
      <c r="E5" s="236"/>
      <c r="F5" s="236"/>
      <c r="G5" s="236"/>
      <c r="H5" s="237"/>
      <c r="I5" s="238" t="s">
        <v>101</v>
      </c>
      <c r="J5" s="241" t="s">
        <v>102</v>
      </c>
      <c r="K5" s="238" t="s">
        <v>103</v>
      </c>
      <c r="L5" s="238" t="s">
        <v>104</v>
      </c>
      <c r="M5" s="238" t="s">
        <v>105</v>
      </c>
      <c r="N5" s="238" t="s">
        <v>106</v>
      </c>
      <c r="O5" s="238" t="s">
        <v>107</v>
      </c>
      <c r="P5" s="241" t="s">
        <v>108</v>
      </c>
      <c r="Q5" s="229" t="s">
        <v>109</v>
      </c>
      <c r="R5" s="229" t="s">
        <v>110</v>
      </c>
      <c r="S5" s="232" t="s">
        <v>111</v>
      </c>
      <c r="T5" s="188"/>
    </row>
    <row r="6" spans="1:20" s="123" customFormat="1" x14ac:dyDescent="0.2">
      <c r="A6" s="118" t="s">
        <v>112</v>
      </c>
      <c r="B6" s="119" t="s">
        <v>113</v>
      </c>
      <c r="C6" s="118" t="s">
        <v>114</v>
      </c>
      <c r="D6" s="120" t="s">
        <v>115</v>
      </c>
      <c r="E6" s="121" t="s">
        <v>116</v>
      </c>
      <c r="F6" s="122" t="s">
        <v>117</v>
      </c>
      <c r="G6" s="122"/>
      <c r="H6" s="244" t="s">
        <v>118</v>
      </c>
      <c r="I6" s="239"/>
      <c r="J6" s="242"/>
      <c r="K6" s="239"/>
      <c r="L6" s="239"/>
      <c r="M6" s="239"/>
      <c r="N6" s="239"/>
      <c r="O6" s="239"/>
      <c r="P6" s="242"/>
      <c r="Q6" s="230"/>
      <c r="R6" s="230"/>
      <c r="S6" s="233"/>
      <c r="T6" s="188"/>
    </row>
    <row r="7" spans="1:20" s="123" customFormat="1" x14ac:dyDescent="0.2">
      <c r="A7" s="247" t="s">
        <v>119</v>
      </c>
      <c r="B7" s="249" t="s">
        <v>120</v>
      </c>
      <c r="C7" s="247" t="s">
        <v>121</v>
      </c>
      <c r="D7" s="251" t="s">
        <v>122</v>
      </c>
      <c r="E7" s="201"/>
      <c r="F7" s="124" t="s">
        <v>123</v>
      </c>
      <c r="G7" s="124"/>
      <c r="H7" s="245"/>
      <c r="I7" s="239"/>
      <c r="J7" s="242"/>
      <c r="K7" s="239"/>
      <c r="L7" s="239"/>
      <c r="M7" s="239"/>
      <c r="N7" s="239"/>
      <c r="O7" s="239"/>
      <c r="P7" s="242"/>
      <c r="Q7" s="230"/>
      <c r="R7" s="230"/>
      <c r="S7" s="233"/>
      <c r="T7" s="188"/>
    </row>
    <row r="8" spans="1:20" s="123" customFormat="1" ht="15.75" thickBot="1" x14ac:dyDescent="0.25">
      <c r="A8" s="248"/>
      <c r="B8" s="250"/>
      <c r="C8" s="248"/>
      <c r="D8" s="252"/>
      <c r="E8" s="202"/>
      <c r="F8" s="125" t="s">
        <v>124</v>
      </c>
      <c r="G8" s="125"/>
      <c r="H8" s="246"/>
      <c r="I8" s="240"/>
      <c r="J8" s="243"/>
      <c r="K8" s="240"/>
      <c r="L8" s="240"/>
      <c r="M8" s="240"/>
      <c r="N8" s="240"/>
      <c r="O8" s="240"/>
      <c r="P8" s="243"/>
      <c r="Q8" s="231"/>
      <c r="R8" s="231"/>
      <c r="S8" s="234"/>
      <c r="T8" s="188"/>
    </row>
    <row r="9" spans="1:20" s="129" customFormat="1" ht="30" customHeight="1" x14ac:dyDescent="0.2">
      <c r="A9" s="253" t="s">
        <v>125</v>
      </c>
      <c r="B9" s="254"/>
      <c r="C9" s="254"/>
      <c r="D9" s="254"/>
      <c r="E9" s="254"/>
      <c r="F9" s="254"/>
      <c r="G9" s="254"/>
      <c r="H9" s="255"/>
      <c r="I9" s="126">
        <f t="shared" ref="I9:Q9" si="0">+I10+I47+I109+I110+I120</f>
        <v>457935092000</v>
      </c>
      <c r="J9" s="126">
        <f t="shared" si="0"/>
        <v>942391631.01999998</v>
      </c>
      <c r="K9" s="126">
        <f t="shared" si="0"/>
        <v>322293698420.52002</v>
      </c>
      <c r="L9" s="126">
        <f t="shared" si="0"/>
        <v>5176266365.0200005</v>
      </c>
      <c r="M9" s="126">
        <f t="shared" si="0"/>
        <v>310669078274.21002</v>
      </c>
      <c r="N9" s="126">
        <f t="shared" si="0"/>
        <v>4274594287.3800001</v>
      </c>
      <c r="O9" s="126">
        <f t="shared" si="0"/>
        <v>283238318041.54999</v>
      </c>
      <c r="P9" s="126">
        <f t="shared" si="0"/>
        <v>4312433434.4799995</v>
      </c>
      <c r="Q9" s="126">
        <f t="shared" si="0"/>
        <v>282707544242.65002</v>
      </c>
      <c r="R9" s="127">
        <f>IFERROR((M9/I9),0)</f>
        <v>0.67841290982393199</v>
      </c>
      <c r="S9" s="128">
        <f>IFERROR((O9/I9),0)</f>
        <v>0.61851193103486812</v>
      </c>
      <c r="T9" s="189"/>
    </row>
    <row r="10" spans="1:20" s="137" customFormat="1" ht="30" customHeight="1" x14ac:dyDescent="0.2">
      <c r="A10" s="130">
        <v>1</v>
      </c>
      <c r="B10" s="131"/>
      <c r="C10" s="131"/>
      <c r="D10" s="132"/>
      <c r="E10" s="132"/>
      <c r="F10" s="132"/>
      <c r="G10" s="204" t="s">
        <v>338</v>
      </c>
      <c r="H10" s="133" t="s">
        <v>126</v>
      </c>
      <c r="I10" s="134">
        <f t="shared" ref="I10:Q10" si="1">+I11+I32+I36</f>
        <v>24841932000</v>
      </c>
      <c r="J10" s="134">
        <f t="shared" si="1"/>
        <v>113838490</v>
      </c>
      <c r="K10" s="134">
        <f t="shared" si="1"/>
        <v>19727077181</v>
      </c>
      <c r="L10" s="134">
        <f t="shared" si="1"/>
        <v>1838827215</v>
      </c>
      <c r="M10" s="134">
        <f t="shared" si="1"/>
        <v>12344634227.630001</v>
      </c>
      <c r="N10" s="134">
        <f t="shared" si="1"/>
        <v>2038908210</v>
      </c>
      <c r="O10" s="134">
        <f t="shared" si="1"/>
        <v>11477363042.630001</v>
      </c>
      <c r="P10" s="134">
        <f t="shared" si="1"/>
        <v>1918090054</v>
      </c>
      <c r="Q10" s="134">
        <f t="shared" si="1"/>
        <v>10984821404.630001</v>
      </c>
      <c r="R10" s="135">
        <f t="shared" ref="R10:R73" si="2">IFERROR((M10/I10),0)</f>
        <v>0.4969273012916226</v>
      </c>
      <c r="S10" s="136">
        <f t="shared" ref="S10:S73" si="3">IFERROR((O10/I10),0)</f>
        <v>0.46201571772396771</v>
      </c>
      <c r="T10" s="189"/>
    </row>
    <row r="11" spans="1:20" s="137" customFormat="1" ht="30" customHeight="1" x14ac:dyDescent="0.2">
      <c r="A11" s="130">
        <v>1</v>
      </c>
      <c r="B11" s="131">
        <v>0</v>
      </c>
      <c r="C11" s="131">
        <v>1</v>
      </c>
      <c r="D11" s="132"/>
      <c r="E11" s="132"/>
      <c r="F11" s="132"/>
      <c r="G11" s="204" t="s">
        <v>339</v>
      </c>
      <c r="H11" s="138" t="s">
        <v>127</v>
      </c>
      <c r="I11" s="134">
        <f t="shared" ref="I11:Q11" si="4">+I12+I16+I19+I27+I29</f>
        <v>18546626000</v>
      </c>
      <c r="J11" s="134">
        <f t="shared" si="4"/>
        <v>102000000</v>
      </c>
      <c r="K11" s="134">
        <f t="shared" si="4"/>
        <v>14400671803</v>
      </c>
      <c r="L11" s="134">
        <f t="shared" si="4"/>
        <v>1380773340</v>
      </c>
      <c r="M11" s="134">
        <f t="shared" si="4"/>
        <v>8062996209</v>
      </c>
      <c r="N11" s="134">
        <f t="shared" si="4"/>
        <v>1380773340</v>
      </c>
      <c r="O11" s="134">
        <f t="shared" si="4"/>
        <v>8057689214</v>
      </c>
      <c r="P11" s="134">
        <f t="shared" si="4"/>
        <v>1412305597</v>
      </c>
      <c r="Q11" s="134">
        <f t="shared" si="4"/>
        <v>8057689214</v>
      </c>
      <c r="R11" s="135">
        <f t="shared" si="2"/>
        <v>0.43474194222711993</v>
      </c>
      <c r="S11" s="136">
        <f t="shared" si="3"/>
        <v>0.43445579880674795</v>
      </c>
      <c r="T11" s="189"/>
    </row>
    <row r="12" spans="1:20" s="137" customFormat="1" ht="30" customHeight="1" x14ac:dyDescent="0.2">
      <c r="A12" s="130">
        <v>1</v>
      </c>
      <c r="B12" s="131">
        <v>0</v>
      </c>
      <c r="C12" s="131">
        <v>1</v>
      </c>
      <c r="D12" s="132" t="s">
        <v>128</v>
      </c>
      <c r="E12" s="132"/>
      <c r="F12" s="132"/>
      <c r="G12" s="204" t="s">
        <v>340</v>
      </c>
      <c r="H12" s="138" t="s">
        <v>129</v>
      </c>
      <c r="I12" s="134">
        <f t="shared" ref="I12:Q12" si="5">SUM(I13:I15)</f>
        <v>10359111000</v>
      </c>
      <c r="J12" s="134">
        <f t="shared" ref="J12" si="6">SUM(J13:J15)</f>
        <v>0</v>
      </c>
      <c r="K12" s="134">
        <f t="shared" si="5"/>
        <v>8345576067</v>
      </c>
      <c r="L12" s="134">
        <f t="shared" ref="L12" si="7">SUM(L13:L15)</f>
        <v>806180056</v>
      </c>
      <c r="M12" s="134">
        <f t="shared" si="5"/>
        <v>5874884004</v>
      </c>
      <c r="N12" s="134">
        <f t="shared" ref="N12" si="8">SUM(N13:N15)</f>
        <v>806180056</v>
      </c>
      <c r="O12" s="134">
        <f t="shared" si="5"/>
        <v>5869577009</v>
      </c>
      <c r="P12" s="134">
        <f t="shared" ref="P12" si="9">SUM(P13:P15)</f>
        <v>823305859</v>
      </c>
      <c r="Q12" s="134">
        <f t="shared" si="5"/>
        <v>5869577009</v>
      </c>
      <c r="R12" s="135">
        <f t="shared" si="2"/>
        <v>0.5671224107937447</v>
      </c>
      <c r="S12" s="136">
        <f t="shared" si="3"/>
        <v>0.56661010862804728</v>
      </c>
      <c r="T12" s="189"/>
    </row>
    <row r="13" spans="1:20" s="147" customFormat="1" ht="30" customHeight="1" x14ac:dyDescent="0.2">
      <c r="A13" s="139">
        <v>1</v>
      </c>
      <c r="B13" s="140">
        <v>0</v>
      </c>
      <c r="C13" s="140">
        <v>1</v>
      </c>
      <c r="D13" s="141">
        <v>1</v>
      </c>
      <c r="E13" s="141">
        <v>1</v>
      </c>
      <c r="F13" s="142" t="s">
        <v>130</v>
      </c>
      <c r="G13" s="205" t="s">
        <v>131</v>
      </c>
      <c r="H13" s="143" t="s">
        <v>132</v>
      </c>
      <c r="I13" s="144">
        <v>8962426668</v>
      </c>
      <c r="J13" s="144">
        <v>0</v>
      </c>
      <c r="K13" s="144">
        <v>7209941335</v>
      </c>
      <c r="L13" s="144">
        <v>769688999</v>
      </c>
      <c r="M13" s="144">
        <v>5460627948</v>
      </c>
      <c r="N13" s="144">
        <v>769688999</v>
      </c>
      <c r="O13" s="144">
        <v>5455320953</v>
      </c>
      <c r="P13" s="144">
        <v>779107646</v>
      </c>
      <c r="Q13" s="144">
        <v>5455320953</v>
      </c>
      <c r="R13" s="145">
        <f t="shared" si="2"/>
        <v>0.60928007003917395</v>
      </c>
      <c r="S13" s="146">
        <f t="shared" si="3"/>
        <v>0.60868793186091152</v>
      </c>
      <c r="T13" s="190"/>
    </row>
    <row r="14" spans="1:20" s="147" customFormat="1" ht="30" customHeight="1" x14ac:dyDescent="0.2">
      <c r="A14" s="139">
        <v>1</v>
      </c>
      <c r="B14" s="140">
        <v>0</v>
      </c>
      <c r="C14" s="140">
        <v>1</v>
      </c>
      <c r="D14" s="141">
        <v>1</v>
      </c>
      <c r="E14" s="141">
        <v>2</v>
      </c>
      <c r="F14" s="142" t="s">
        <v>130</v>
      </c>
      <c r="G14" s="205" t="s">
        <v>133</v>
      </c>
      <c r="H14" s="143" t="s">
        <v>134</v>
      </c>
      <c r="I14" s="144">
        <v>1305247999</v>
      </c>
      <c r="J14" s="144">
        <v>0</v>
      </c>
      <c r="K14" s="144">
        <v>1044198399</v>
      </c>
      <c r="L14" s="144">
        <v>31713369</v>
      </c>
      <c r="M14" s="144">
        <v>367116652</v>
      </c>
      <c r="N14" s="144">
        <v>31713369</v>
      </c>
      <c r="O14" s="144">
        <v>367116652</v>
      </c>
      <c r="P14" s="144">
        <v>39420525</v>
      </c>
      <c r="Q14" s="144">
        <v>367116652</v>
      </c>
      <c r="R14" s="145">
        <f t="shared" si="2"/>
        <v>0.28126199180635558</v>
      </c>
      <c r="S14" s="146">
        <f t="shared" si="3"/>
        <v>0.28126199180635558</v>
      </c>
      <c r="T14" s="190"/>
    </row>
    <row r="15" spans="1:20" s="147" customFormat="1" ht="30" customHeight="1" x14ac:dyDescent="0.2">
      <c r="A15" s="139">
        <v>1</v>
      </c>
      <c r="B15" s="140">
        <v>0</v>
      </c>
      <c r="C15" s="140">
        <v>1</v>
      </c>
      <c r="D15" s="141">
        <v>1</v>
      </c>
      <c r="E15" s="141">
        <v>4</v>
      </c>
      <c r="F15" s="142" t="s">
        <v>130</v>
      </c>
      <c r="G15" s="205" t="s">
        <v>135</v>
      </c>
      <c r="H15" s="143" t="s">
        <v>136</v>
      </c>
      <c r="I15" s="144">
        <v>91436333</v>
      </c>
      <c r="J15" s="144">
        <v>0</v>
      </c>
      <c r="K15" s="144">
        <v>91436333</v>
      </c>
      <c r="L15" s="144">
        <v>4777688</v>
      </c>
      <c r="M15" s="144">
        <v>47139404</v>
      </c>
      <c r="N15" s="144">
        <v>4777688</v>
      </c>
      <c r="O15" s="144">
        <v>47139404</v>
      </c>
      <c r="P15" s="144">
        <v>4777688</v>
      </c>
      <c r="Q15" s="144">
        <v>47139404</v>
      </c>
      <c r="R15" s="145">
        <f t="shared" si="2"/>
        <v>0.51554346563745068</v>
      </c>
      <c r="S15" s="146">
        <f t="shared" si="3"/>
        <v>0.51554346563745068</v>
      </c>
      <c r="T15" s="190"/>
    </row>
    <row r="16" spans="1:20" s="137" customFormat="1" ht="30" customHeight="1" x14ac:dyDescent="0.2">
      <c r="A16" s="130">
        <v>1</v>
      </c>
      <c r="B16" s="131">
        <v>0</v>
      </c>
      <c r="C16" s="131">
        <v>1</v>
      </c>
      <c r="D16" s="148">
        <v>4</v>
      </c>
      <c r="E16" s="132"/>
      <c r="F16" s="132"/>
      <c r="G16" s="204" t="s">
        <v>341</v>
      </c>
      <c r="H16" s="138" t="s">
        <v>137</v>
      </c>
      <c r="I16" s="134">
        <f t="shared" ref="I16:Q16" si="10">SUM(I17:I18)</f>
        <v>3367720000</v>
      </c>
      <c r="J16" s="134">
        <f t="shared" si="10"/>
        <v>100000000</v>
      </c>
      <c r="K16" s="134">
        <f t="shared" si="10"/>
        <v>3329176000</v>
      </c>
      <c r="L16" s="134">
        <f t="shared" si="10"/>
        <v>143472754</v>
      </c>
      <c r="M16" s="134">
        <f t="shared" si="10"/>
        <v>1032474388</v>
      </c>
      <c r="N16" s="134">
        <f t="shared" si="10"/>
        <v>143472754</v>
      </c>
      <c r="O16" s="134">
        <f t="shared" si="10"/>
        <v>1032474388</v>
      </c>
      <c r="P16" s="134">
        <f t="shared" si="10"/>
        <v>144621916</v>
      </c>
      <c r="Q16" s="134">
        <f t="shared" si="10"/>
        <v>1032474388</v>
      </c>
      <c r="R16" s="149">
        <f t="shared" si="2"/>
        <v>0.30657964082524675</v>
      </c>
      <c r="S16" s="146">
        <f t="shared" si="3"/>
        <v>0.30657964082524675</v>
      </c>
      <c r="T16" s="190"/>
    </row>
    <row r="17" spans="1:20" s="147" customFormat="1" ht="30" customHeight="1" x14ac:dyDescent="0.2">
      <c r="A17" s="139">
        <v>1</v>
      </c>
      <c r="B17" s="140">
        <v>0</v>
      </c>
      <c r="C17" s="140">
        <v>1</v>
      </c>
      <c r="D17" s="141">
        <v>4</v>
      </c>
      <c r="E17" s="141">
        <v>1</v>
      </c>
      <c r="F17" s="142" t="s">
        <v>130</v>
      </c>
      <c r="G17" s="205" t="s">
        <v>138</v>
      </c>
      <c r="H17" s="143" t="s">
        <v>139</v>
      </c>
      <c r="I17" s="144">
        <f>2143593600+470000000</f>
        <v>2613593600</v>
      </c>
      <c r="J17" s="144">
        <v>-250000000</v>
      </c>
      <c r="K17" s="144">
        <f>2120874880+455000000</f>
        <v>2575874880</v>
      </c>
      <c r="L17" s="144">
        <v>85706769</v>
      </c>
      <c r="M17" s="144">
        <v>614934502</v>
      </c>
      <c r="N17" s="144">
        <v>85706769</v>
      </c>
      <c r="O17" s="144">
        <v>614934502</v>
      </c>
      <c r="P17" s="144">
        <v>86855931</v>
      </c>
      <c r="Q17" s="144">
        <v>614934502</v>
      </c>
      <c r="R17" s="145">
        <f t="shared" si="2"/>
        <v>0.23528313736305445</v>
      </c>
      <c r="S17" s="146">
        <f t="shared" si="3"/>
        <v>0.23528313736305445</v>
      </c>
      <c r="T17" s="190"/>
    </row>
    <row r="18" spans="1:20" s="147" customFormat="1" ht="30" customHeight="1" x14ac:dyDescent="0.2">
      <c r="A18" s="139">
        <v>1</v>
      </c>
      <c r="B18" s="140">
        <v>0</v>
      </c>
      <c r="C18" s="140">
        <v>1</v>
      </c>
      <c r="D18" s="141">
        <v>4</v>
      </c>
      <c r="E18" s="141">
        <v>2</v>
      </c>
      <c r="F18" s="142" t="s">
        <v>130</v>
      </c>
      <c r="G18" s="205" t="s">
        <v>140</v>
      </c>
      <c r="H18" s="143" t="s">
        <v>141</v>
      </c>
      <c r="I18" s="144">
        <v>754126400</v>
      </c>
      <c r="J18" s="144">
        <v>350000000</v>
      </c>
      <c r="K18" s="144">
        <v>753301120</v>
      </c>
      <c r="L18" s="144">
        <v>57765985</v>
      </c>
      <c r="M18" s="144">
        <v>417539886</v>
      </c>
      <c r="N18" s="144">
        <v>57765985</v>
      </c>
      <c r="O18" s="144">
        <v>417539886</v>
      </c>
      <c r="P18" s="144">
        <v>57765985</v>
      </c>
      <c r="Q18" s="144">
        <v>417539886</v>
      </c>
      <c r="R18" s="145">
        <f t="shared" si="2"/>
        <v>0.55367360962300216</v>
      </c>
      <c r="S18" s="146">
        <f t="shared" si="3"/>
        <v>0.55367360962300216</v>
      </c>
      <c r="T18" s="190"/>
    </row>
    <row r="19" spans="1:20" s="137" customFormat="1" ht="30" customHeight="1" x14ac:dyDescent="0.2">
      <c r="A19" s="130">
        <v>1</v>
      </c>
      <c r="B19" s="131">
        <v>0</v>
      </c>
      <c r="C19" s="131">
        <v>1</v>
      </c>
      <c r="D19" s="148">
        <v>5</v>
      </c>
      <c r="E19" s="132"/>
      <c r="F19" s="132"/>
      <c r="G19" s="204" t="s">
        <v>342</v>
      </c>
      <c r="H19" s="133" t="s">
        <v>142</v>
      </c>
      <c r="I19" s="134">
        <f t="shared" ref="I19:Q19" si="11">SUM(I20:I26)</f>
        <v>3270950000</v>
      </c>
      <c r="J19" s="134">
        <f t="shared" si="11"/>
        <v>0</v>
      </c>
      <c r="K19" s="134">
        <f t="shared" si="11"/>
        <v>2616760000</v>
      </c>
      <c r="L19" s="134">
        <f t="shared" si="11"/>
        <v>426207105</v>
      </c>
      <c r="M19" s="134">
        <f t="shared" si="11"/>
        <v>1047462939</v>
      </c>
      <c r="N19" s="134">
        <f t="shared" si="11"/>
        <v>426207105</v>
      </c>
      <c r="O19" s="134">
        <f t="shared" si="11"/>
        <v>1047462939</v>
      </c>
      <c r="P19" s="134">
        <f t="shared" si="11"/>
        <v>436917967</v>
      </c>
      <c r="Q19" s="134">
        <f t="shared" si="11"/>
        <v>1047462939</v>
      </c>
      <c r="R19" s="149">
        <f t="shared" si="2"/>
        <v>0.32023202402971612</v>
      </c>
      <c r="S19" s="136">
        <f t="shared" si="3"/>
        <v>0.32023202402971612</v>
      </c>
      <c r="T19" s="191"/>
    </row>
    <row r="20" spans="1:20" s="147" customFormat="1" ht="30" customHeight="1" x14ac:dyDescent="0.2">
      <c r="A20" s="139">
        <v>1</v>
      </c>
      <c r="B20" s="140">
        <v>0</v>
      </c>
      <c r="C20" s="140">
        <v>1</v>
      </c>
      <c r="D20" s="141">
        <v>5</v>
      </c>
      <c r="E20" s="141">
        <v>2</v>
      </c>
      <c r="F20" s="142" t="s">
        <v>130</v>
      </c>
      <c r="G20" s="205" t="s">
        <v>143</v>
      </c>
      <c r="H20" s="150" t="s">
        <v>144</v>
      </c>
      <c r="I20" s="144">
        <v>392514000</v>
      </c>
      <c r="J20" s="144">
        <v>0</v>
      </c>
      <c r="K20" s="144">
        <v>314011200</v>
      </c>
      <c r="L20" s="144">
        <v>15004367</v>
      </c>
      <c r="M20" s="144">
        <v>180745666</v>
      </c>
      <c r="N20" s="144">
        <v>15004367</v>
      </c>
      <c r="O20" s="144">
        <v>180745666</v>
      </c>
      <c r="P20" s="144">
        <v>15985406</v>
      </c>
      <c r="Q20" s="144">
        <v>180745666</v>
      </c>
      <c r="R20" s="145">
        <f t="shared" si="2"/>
        <v>0.46048208726312945</v>
      </c>
      <c r="S20" s="146">
        <f t="shared" si="3"/>
        <v>0.46048208726312945</v>
      </c>
      <c r="T20" s="190"/>
    </row>
    <row r="21" spans="1:20" s="147" customFormat="1" ht="30" customHeight="1" x14ac:dyDescent="0.2">
      <c r="A21" s="139">
        <v>1</v>
      </c>
      <c r="B21" s="140">
        <v>0</v>
      </c>
      <c r="C21" s="140">
        <v>1</v>
      </c>
      <c r="D21" s="141">
        <v>5</v>
      </c>
      <c r="E21" s="141">
        <v>5</v>
      </c>
      <c r="F21" s="142" t="s">
        <v>130</v>
      </c>
      <c r="G21" s="205" t="s">
        <v>145</v>
      </c>
      <c r="H21" s="150" t="s">
        <v>146</v>
      </c>
      <c r="I21" s="144">
        <v>65419000</v>
      </c>
      <c r="J21" s="144">
        <v>0</v>
      </c>
      <c r="K21" s="144">
        <v>52335200</v>
      </c>
      <c r="L21" s="144">
        <v>3281128</v>
      </c>
      <c r="M21" s="144">
        <v>37887350</v>
      </c>
      <c r="N21" s="144">
        <v>3281128</v>
      </c>
      <c r="O21" s="144">
        <v>37887350</v>
      </c>
      <c r="P21" s="144">
        <v>4169284</v>
      </c>
      <c r="Q21" s="144">
        <v>37887350</v>
      </c>
      <c r="R21" s="145">
        <f t="shared" si="2"/>
        <v>0.57914902398385792</v>
      </c>
      <c r="S21" s="146">
        <f t="shared" si="3"/>
        <v>0.57914902398385792</v>
      </c>
      <c r="T21" s="190"/>
    </row>
    <row r="22" spans="1:20" s="147" customFormat="1" ht="30" customHeight="1" x14ac:dyDescent="0.2">
      <c r="A22" s="139">
        <v>1</v>
      </c>
      <c r="B22" s="140">
        <v>0</v>
      </c>
      <c r="C22" s="140">
        <v>1</v>
      </c>
      <c r="D22" s="141">
        <v>5</v>
      </c>
      <c r="E22" s="141">
        <v>14</v>
      </c>
      <c r="F22" s="142" t="s">
        <v>130</v>
      </c>
      <c r="G22" s="205" t="s">
        <v>147</v>
      </c>
      <c r="H22" s="150" t="s">
        <v>148</v>
      </c>
      <c r="I22" s="144">
        <v>588771000</v>
      </c>
      <c r="J22" s="144">
        <v>0</v>
      </c>
      <c r="K22" s="144">
        <v>471016800</v>
      </c>
      <c r="L22" s="144">
        <v>371274187</v>
      </c>
      <c r="M22" s="144">
        <v>415050686</v>
      </c>
      <c r="N22" s="144">
        <v>371274187</v>
      </c>
      <c r="O22" s="144">
        <v>415050686</v>
      </c>
      <c r="P22" s="144">
        <v>372215486</v>
      </c>
      <c r="Q22" s="144">
        <v>415050686</v>
      </c>
      <c r="R22" s="145">
        <f t="shared" si="2"/>
        <v>0.70494417354115602</v>
      </c>
      <c r="S22" s="146">
        <f t="shared" si="3"/>
        <v>0.70494417354115602</v>
      </c>
      <c r="T22" s="190"/>
    </row>
    <row r="23" spans="1:20" s="147" customFormat="1" ht="30" customHeight="1" x14ac:dyDescent="0.2">
      <c r="A23" s="139">
        <v>1</v>
      </c>
      <c r="B23" s="140">
        <v>0</v>
      </c>
      <c r="C23" s="140">
        <v>1</v>
      </c>
      <c r="D23" s="141">
        <v>5</v>
      </c>
      <c r="E23" s="141">
        <v>15</v>
      </c>
      <c r="F23" s="142" t="s">
        <v>130</v>
      </c>
      <c r="G23" s="205" t="s">
        <v>149</v>
      </c>
      <c r="H23" s="150" t="s">
        <v>150</v>
      </c>
      <c r="I23" s="144">
        <v>621480500</v>
      </c>
      <c r="J23" s="144">
        <v>0</v>
      </c>
      <c r="K23" s="144">
        <v>497184400</v>
      </c>
      <c r="L23" s="144">
        <v>29329020</v>
      </c>
      <c r="M23" s="144">
        <v>325243472</v>
      </c>
      <c r="N23" s="144">
        <v>29329020</v>
      </c>
      <c r="O23" s="144">
        <v>325243472</v>
      </c>
      <c r="P23" s="144">
        <v>36300360</v>
      </c>
      <c r="Q23" s="144">
        <v>325243472</v>
      </c>
      <c r="R23" s="145">
        <f t="shared" si="2"/>
        <v>0.52333656808218443</v>
      </c>
      <c r="S23" s="146">
        <f t="shared" si="3"/>
        <v>0.52333656808218443</v>
      </c>
      <c r="T23" s="190"/>
    </row>
    <row r="24" spans="1:20" s="147" customFormat="1" ht="30" customHeight="1" x14ac:dyDescent="0.2">
      <c r="A24" s="139">
        <v>1</v>
      </c>
      <c r="B24" s="140">
        <v>0</v>
      </c>
      <c r="C24" s="140">
        <v>1</v>
      </c>
      <c r="D24" s="141">
        <v>5</v>
      </c>
      <c r="E24" s="141">
        <v>16</v>
      </c>
      <c r="F24" s="142" t="s">
        <v>130</v>
      </c>
      <c r="G24" s="205" t="s">
        <v>151</v>
      </c>
      <c r="H24" s="150" t="s">
        <v>152</v>
      </c>
      <c r="I24" s="144">
        <v>1308380000</v>
      </c>
      <c r="J24" s="144">
        <v>0</v>
      </c>
      <c r="K24" s="144">
        <v>1046704000</v>
      </c>
      <c r="L24" s="144">
        <v>7318403</v>
      </c>
      <c r="M24" s="144">
        <v>48177955</v>
      </c>
      <c r="N24" s="144">
        <v>7318403</v>
      </c>
      <c r="O24" s="144">
        <v>48177955</v>
      </c>
      <c r="P24" s="144">
        <v>8247431</v>
      </c>
      <c r="Q24" s="144">
        <v>48177955</v>
      </c>
      <c r="R24" s="145">
        <f t="shared" si="2"/>
        <v>3.6822601232057967E-2</v>
      </c>
      <c r="S24" s="146">
        <f t="shared" si="3"/>
        <v>3.6822601232057967E-2</v>
      </c>
      <c r="T24" s="190"/>
    </row>
    <row r="25" spans="1:20" s="147" customFormat="1" ht="30" customHeight="1" x14ac:dyDescent="0.2">
      <c r="A25" s="139">
        <v>1</v>
      </c>
      <c r="B25" s="140">
        <v>0</v>
      </c>
      <c r="C25" s="140">
        <v>1</v>
      </c>
      <c r="D25" s="141">
        <v>5</v>
      </c>
      <c r="E25" s="141">
        <v>47</v>
      </c>
      <c r="F25" s="142" t="s">
        <v>130</v>
      </c>
      <c r="G25" s="205" t="s">
        <v>153</v>
      </c>
      <c r="H25" s="150" t="s">
        <v>154</v>
      </c>
      <c r="I25" s="144">
        <v>228966500</v>
      </c>
      <c r="J25" s="144">
        <v>0</v>
      </c>
      <c r="K25" s="144">
        <v>183173200</v>
      </c>
      <c r="L25" s="144">
        <v>0</v>
      </c>
      <c r="M25" s="144">
        <v>3336828</v>
      </c>
      <c r="N25" s="144">
        <v>0</v>
      </c>
      <c r="O25" s="144">
        <v>3336828</v>
      </c>
      <c r="P25" s="144">
        <v>0</v>
      </c>
      <c r="Q25" s="144">
        <v>3336828</v>
      </c>
      <c r="R25" s="145">
        <f t="shared" si="2"/>
        <v>1.4573433231498931E-2</v>
      </c>
      <c r="S25" s="146">
        <f t="shared" si="3"/>
        <v>1.4573433231498931E-2</v>
      </c>
      <c r="T25" s="190"/>
    </row>
    <row r="26" spans="1:20" s="147" customFormat="1" ht="30" customHeight="1" x14ac:dyDescent="0.2">
      <c r="A26" s="139">
        <v>1</v>
      </c>
      <c r="B26" s="140">
        <v>0</v>
      </c>
      <c r="C26" s="140">
        <v>1</v>
      </c>
      <c r="D26" s="141">
        <v>5</v>
      </c>
      <c r="E26" s="141">
        <v>92</v>
      </c>
      <c r="F26" s="142" t="s">
        <v>130</v>
      </c>
      <c r="G26" s="205" t="s">
        <v>155</v>
      </c>
      <c r="H26" s="150" t="s">
        <v>156</v>
      </c>
      <c r="I26" s="144">
        <v>65419000</v>
      </c>
      <c r="J26" s="144">
        <v>0</v>
      </c>
      <c r="K26" s="144">
        <v>52335200</v>
      </c>
      <c r="L26" s="144">
        <v>0</v>
      </c>
      <c r="M26" s="144">
        <v>37020982</v>
      </c>
      <c r="N26" s="144">
        <v>0</v>
      </c>
      <c r="O26" s="144">
        <v>37020982</v>
      </c>
      <c r="P26" s="144">
        <v>0</v>
      </c>
      <c r="Q26" s="144">
        <v>37020982</v>
      </c>
      <c r="R26" s="145">
        <f t="shared" si="2"/>
        <v>0.56590565432061024</v>
      </c>
      <c r="S26" s="146">
        <f t="shared" si="3"/>
        <v>0.56590565432061024</v>
      </c>
      <c r="T26" s="190"/>
    </row>
    <row r="27" spans="1:20" s="152" customFormat="1" ht="30" customHeight="1" x14ac:dyDescent="0.25">
      <c r="A27" s="130">
        <v>1</v>
      </c>
      <c r="B27" s="131">
        <v>0</v>
      </c>
      <c r="C27" s="131">
        <v>1</v>
      </c>
      <c r="D27" s="148">
        <v>0</v>
      </c>
      <c r="E27" s="132"/>
      <c r="F27" s="132"/>
      <c r="G27" s="204" t="s">
        <v>157</v>
      </c>
      <c r="H27" s="133" t="s">
        <v>158</v>
      </c>
      <c r="I27" s="134">
        <f>+I28</f>
        <v>1439651000</v>
      </c>
      <c r="J27" s="134">
        <f t="shared" ref="J27:Q27" si="12">+J28</f>
        <v>0</v>
      </c>
      <c r="K27" s="134">
        <f t="shared" si="12"/>
        <v>0</v>
      </c>
      <c r="L27" s="134">
        <f t="shared" si="12"/>
        <v>0</v>
      </c>
      <c r="M27" s="134">
        <f t="shared" si="12"/>
        <v>0</v>
      </c>
      <c r="N27" s="134">
        <f t="shared" si="12"/>
        <v>0</v>
      </c>
      <c r="O27" s="134">
        <f t="shared" si="12"/>
        <v>0</v>
      </c>
      <c r="P27" s="134">
        <f t="shared" si="12"/>
        <v>0</v>
      </c>
      <c r="Q27" s="134">
        <f t="shared" si="12"/>
        <v>0</v>
      </c>
      <c r="R27" s="149">
        <f t="shared" si="2"/>
        <v>0</v>
      </c>
      <c r="S27" s="151">
        <f t="shared" si="3"/>
        <v>0</v>
      </c>
      <c r="T27" s="192"/>
    </row>
    <row r="28" spans="1:20" s="147" customFormat="1" ht="30" customHeight="1" x14ac:dyDescent="0.2">
      <c r="A28" s="139">
        <v>1</v>
      </c>
      <c r="B28" s="140">
        <v>0</v>
      </c>
      <c r="C28" s="140">
        <v>1</v>
      </c>
      <c r="D28" s="141">
        <v>0</v>
      </c>
      <c r="E28" s="141"/>
      <c r="F28" s="142" t="s">
        <v>130</v>
      </c>
      <c r="G28" s="205" t="s">
        <v>157</v>
      </c>
      <c r="H28" s="150" t="s">
        <v>159</v>
      </c>
      <c r="I28" s="144">
        <v>1439651000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5">
        <f t="shared" si="2"/>
        <v>0</v>
      </c>
      <c r="S28" s="153">
        <f t="shared" si="3"/>
        <v>0</v>
      </c>
      <c r="T28" s="190"/>
    </row>
    <row r="29" spans="1:20" s="152" customFormat="1" ht="30" customHeight="1" x14ac:dyDescent="0.25">
      <c r="A29" s="130">
        <v>1</v>
      </c>
      <c r="B29" s="131">
        <v>0</v>
      </c>
      <c r="C29" s="131">
        <v>1</v>
      </c>
      <c r="D29" s="148">
        <v>9</v>
      </c>
      <c r="E29" s="132"/>
      <c r="F29" s="132"/>
      <c r="G29" s="204" t="s">
        <v>343</v>
      </c>
      <c r="H29" s="133" t="s">
        <v>160</v>
      </c>
      <c r="I29" s="134">
        <f t="shared" ref="I29:Q29" si="13">SUM(I30:I31)</f>
        <v>109194000</v>
      </c>
      <c r="J29" s="134">
        <f t="shared" si="13"/>
        <v>2000000</v>
      </c>
      <c r="K29" s="134">
        <f t="shared" si="13"/>
        <v>109159736</v>
      </c>
      <c r="L29" s="134">
        <f t="shared" si="13"/>
        <v>4913425</v>
      </c>
      <c r="M29" s="134">
        <f t="shared" si="13"/>
        <v>108174878</v>
      </c>
      <c r="N29" s="134">
        <f t="shared" si="13"/>
        <v>4913425</v>
      </c>
      <c r="O29" s="134">
        <f t="shared" si="13"/>
        <v>108174878</v>
      </c>
      <c r="P29" s="134">
        <f t="shared" si="13"/>
        <v>7459855</v>
      </c>
      <c r="Q29" s="134">
        <f t="shared" si="13"/>
        <v>108174878</v>
      </c>
      <c r="R29" s="149">
        <f t="shared" si="2"/>
        <v>0.99066686814293825</v>
      </c>
      <c r="S29" s="136">
        <f t="shared" si="3"/>
        <v>0.99066686814293825</v>
      </c>
      <c r="T29" s="193"/>
    </row>
    <row r="30" spans="1:20" s="147" customFormat="1" ht="30" customHeight="1" x14ac:dyDescent="0.2">
      <c r="A30" s="139">
        <v>1</v>
      </c>
      <c r="B30" s="140">
        <v>0</v>
      </c>
      <c r="C30" s="140">
        <v>1</v>
      </c>
      <c r="D30" s="141">
        <v>9</v>
      </c>
      <c r="E30" s="141">
        <v>1</v>
      </c>
      <c r="F30" s="142" t="s">
        <v>130</v>
      </c>
      <c r="G30" s="205" t="s">
        <v>161</v>
      </c>
      <c r="H30" s="143" t="s">
        <v>162</v>
      </c>
      <c r="I30" s="144">
        <v>32022680</v>
      </c>
      <c r="J30" s="144">
        <v>2000000</v>
      </c>
      <c r="K30" s="144">
        <v>32022680</v>
      </c>
      <c r="L30" s="144">
        <v>4913425</v>
      </c>
      <c r="M30" s="144">
        <v>31520647</v>
      </c>
      <c r="N30" s="144">
        <v>4913425</v>
      </c>
      <c r="O30" s="144">
        <v>31520647</v>
      </c>
      <c r="P30" s="144">
        <v>4913425</v>
      </c>
      <c r="Q30" s="144">
        <v>31520647</v>
      </c>
      <c r="R30" s="145">
        <f t="shared" si="2"/>
        <v>0.984322580121339</v>
      </c>
      <c r="S30" s="146">
        <f t="shared" si="3"/>
        <v>0.984322580121339</v>
      </c>
      <c r="T30" s="190"/>
    </row>
    <row r="31" spans="1:20" s="147" customFormat="1" ht="30" customHeight="1" x14ac:dyDescent="0.2">
      <c r="A31" s="139">
        <v>1</v>
      </c>
      <c r="B31" s="140">
        <v>0</v>
      </c>
      <c r="C31" s="140">
        <v>1</v>
      </c>
      <c r="D31" s="141">
        <v>9</v>
      </c>
      <c r="E31" s="141">
        <v>3</v>
      </c>
      <c r="F31" s="142" t="s">
        <v>130</v>
      </c>
      <c r="G31" s="205" t="s">
        <v>163</v>
      </c>
      <c r="H31" s="143" t="s">
        <v>164</v>
      </c>
      <c r="I31" s="144">
        <v>77171320</v>
      </c>
      <c r="J31" s="144">
        <v>0</v>
      </c>
      <c r="K31" s="144">
        <v>77137056</v>
      </c>
      <c r="L31" s="144">
        <v>0</v>
      </c>
      <c r="M31" s="144">
        <v>76654231</v>
      </c>
      <c r="N31" s="144">
        <v>0</v>
      </c>
      <c r="O31" s="144">
        <v>76654231</v>
      </c>
      <c r="P31" s="144">
        <v>2546430</v>
      </c>
      <c r="Q31" s="144">
        <v>76654231</v>
      </c>
      <c r="R31" s="145">
        <f t="shared" si="2"/>
        <v>0.99329946669306679</v>
      </c>
      <c r="S31" s="146">
        <f t="shared" si="3"/>
        <v>0.99329946669306679</v>
      </c>
      <c r="T31" s="190"/>
    </row>
    <row r="32" spans="1:20" s="137" customFormat="1" ht="30" customHeight="1" x14ac:dyDescent="0.2">
      <c r="A32" s="130">
        <v>1</v>
      </c>
      <c r="B32" s="131">
        <v>0</v>
      </c>
      <c r="C32" s="131">
        <v>2</v>
      </c>
      <c r="D32" s="132"/>
      <c r="E32" s="132"/>
      <c r="F32" s="148">
        <v>20</v>
      </c>
      <c r="G32" s="206" t="s">
        <v>344</v>
      </c>
      <c r="H32" s="138" t="s">
        <v>165</v>
      </c>
      <c r="I32" s="134">
        <f>SUM(I33:I35)</f>
        <v>1573836000</v>
      </c>
      <c r="J32" s="134">
        <f t="shared" ref="J32:Q32" si="14">SUM(J33:J35)</f>
        <v>11838490</v>
      </c>
      <c r="K32" s="134">
        <f t="shared" si="14"/>
        <v>1549229378</v>
      </c>
      <c r="L32" s="134">
        <f t="shared" si="14"/>
        <v>1337102</v>
      </c>
      <c r="M32" s="134">
        <f t="shared" si="14"/>
        <v>1504051060</v>
      </c>
      <c r="N32" s="134">
        <f t="shared" si="14"/>
        <v>136918097</v>
      </c>
      <c r="O32" s="134">
        <f t="shared" si="14"/>
        <v>642086870</v>
      </c>
      <c r="P32" s="134">
        <f t="shared" si="14"/>
        <v>136918097</v>
      </c>
      <c r="Q32" s="134">
        <f t="shared" si="14"/>
        <v>642082970</v>
      </c>
      <c r="R32" s="149">
        <f t="shared" si="2"/>
        <v>0.9556593317219837</v>
      </c>
      <c r="S32" s="136">
        <f t="shared" si="3"/>
        <v>0.40797571665662752</v>
      </c>
      <c r="T32" s="191"/>
    </row>
    <row r="33" spans="1:20" s="147" customFormat="1" ht="30" customHeight="1" x14ac:dyDescent="0.2">
      <c r="A33" s="139">
        <v>1</v>
      </c>
      <c r="B33" s="140">
        <v>0</v>
      </c>
      <c r="C33" s="140">
        <v>2</v>
      </c>
      <c r="D33" s="141">
        <v>12</v>
      </c>
      <c r="E33" s="142"/>
      <c r="F33" s="141">
        <v>20</v>
      </c>
      <c r="G33" s="207" t="s">
        <v>166</v>
      </c>
      <c r="H33" s="143" t="s">
        <v>167</v>
      </c>
      <c r="I33" s="144">
        <v>1492486400</v>
      </c>
      <c r="J33" s="144">
        <v>-3357755</v>
      </c>
      <c r="K33" s="144">
        <v>1468499746</v>
      </c>
      <c r="L33" s="144">
        <v>1333202</v>
      </c>
      <c r="M33" s="144">
        <v>1439498173</v>
      </c>
      <c r="N33" s="144">
        <v>130835699</v>
      </c>
      <c r="O33" s="144">
        <v>618240078</v>
      </c>
      <c r="P33" s="144">
        <v>130835699</v>
      </c>
      <c r="Q33" s="144">
        <v>618240078</v>
      </c>
      <c r="R33" s="145">
        <f t="shared" si="2"/>
        <v>0.96449667682063966</v>
      </c>
      <c r="S33" s="146">
        <f t="shared" si="3"/>
        <v>0.41423498264372793</v>
      </c>
      <c r="T33" s="190"/>
    </row>
    <row r="34" spans="1:20" s="147" customFormat="1" ht="30" customHeight="1" x14ac:dyDescent="0.2">
      <c r="A34" s="139">
        <v>1</v>
      </c>
      <c r="B34" s="140">
        <v>0</v>
      </c>
      <c r="C34" s="140">
        <v>2</v>
      </c>
      <c r="D34" s="141">
        <v>14</v>
      </c>
      <c r="E34" s="142"/>
      <c r="F34" s="141">
        <v>20</v>
      </c>
      <c r="G34" s="207" t="s">
        <v>168</v>
      </c>
      <c r="H34" s="143" t="s">
        <v>169</v>
      </c>
      <c r="I34" s="144">
        <v>80349600</v>
      </c>
      <c r="J34" s="144">
        <v>15196245</v>
      </c>
      <c r="K34" s="144">
        <v>79729632</v>
      </c>
      <c r="L34" s="144">
        <v>0</v>
      </c>
      <c r="M34" s="144">
        <v>64533387</v>
      </c>
      <c r="N34" s="144">
        <v>6078498</v>
      </c>
      <c r="O34" s="144">
        <v>23827292</v>
      </c>
      <c r="P34" s="144">
        <v>6078498</v>
      </c>
      <c r="Q34" s="144">
        <v>23827292</v>
      </c>
      <c r="R34" s="145">
        <f t="shared" si="2"/>
        <v>0.80315753905433251</v>
      </c>
      <c r="S34" s="146">
        <f t="shared" si="3"/>
        <v>0.2965452472694326</v>
      </c>
      <c r="T34" s="190"/>
    </row>
    <row r="35" spans="1:20" s="147" customFormat="1" ht="30" customHeight="1" x14ac:dyDescent="0.2">
      <c r="A35" s="139">
        <v>1</v>
      </c>
      <c r="B35" s="140">
        <v>0</v>
      </c>
      <c r="C35" s="140">
        <v>2</v>
      </c>
      <c r="D35" s="141">
        <v>100</v>
      </c>
      <c r="E35" s="142"/>
      <c r="F35" s="141">
        <v>20</v>
      </c>
      <c r="G35" s="207" t="s">
        <v>170</v>
      </c>
      <c r="H35" s="143" t="s">
        <v>171</v>
      </c>
      <c r="I35" s="144">
        <v>1000000</v>
      </c>
      <c r="J35" s="144">
        <v>0</v>
      </c>
      <c r="K35" s="144">
        <v>1000000</v>
      </c>
      <c r="L35" s="144">
        <v>3900</v>
      </c>
      <c r="M35" s="144">
        <v>19500</v>
      </c>
      <c r="N35" s="144">
        <v>3900</v>
      </c>
      <c r="O35" s="144">
        <v>19500</v>
      </c>
      <c r="P35" s="144">
        <v>3900</v>
      </c>
      <c r="Q35" s="144">
        <v>15600</v>
      </c>
      <c r="R35" s="145">
        <f t="shared" si="2"/>
        <v>1.95E-2</v>
      </c>
      <c r="S35" s="146">
        <f t="shared" si="3"/>
        <v>1.95E-2</v>
      </c>
      <c r="T35" s="190"/>
    </row>
    <row r="36" spans="1:20" s="152" customFormat="1" ht="30" customHeight="1" x14ac:dyDescent="0.25">
      <c r="A36" s="130">
        <v>1</v>
      </c>
      <c r="B36" s="131">
        <v>0</v>
      </c>
      <c r="C36" s="131">
        <v>5</v>
      </c>
      <c r="D36" s="132"/>
      <c r="E36" s="132"/>
      <c r="F36" s="132"/>
      <c r="G36" s="206" t="s">
        <v>345</v>
      </c>
      <c r="H36" s="138" t="s">
        <v>172</v>
      </c>
      <c r="I36" s="134">
        <f t="shared" ref="I36:Q36" si="15">I37+I42+I45+I46</f>
        <v>4721470000</v>
      </c>
      <c r="J36" s="134">
        <f t="shared" si="15"/>
        <v>0</v>
      </c>
      <c r="K36" s="134">
        <f t="shared" si="15"/>
        <v>3777176000</v>
      </c>
      <c r="L36" s="134">
        <f t="shared" si="15"/>
        <v>456716773</v>
      </c>
      <c r="M36" s="134">
        <f t="shared" si="15"/>
        <v>2777586958.6300001</v>
      </c>
      <c r="N36" s="134">
        <f t="shared" si="15"/>
        <v>521216773</v>
      </c>
      <c r="O36" s="134">
        <f t="shared" si="15"/>
        <v>2777586958.6300001</v>
      </c>
      <c r="P36" s="134">
        <f t="shared" si="15"/>
        <v>368866360</v>
      </c>
      <c r="Q36" s="134">
        <f t="shared" si="15"/>
        <v>2285049220.6300001</v>
      </c>
      <c r="R36" s="149">
        <f t="shared" si="2"/>
        <v>0.58828859626980579</v>
      </c>
      <c r="S36" s="136">
        <f t="shared" si="3"/>
        <v>0.58828859626980579</v>
      </c>
      <c r="T36" s="193"/>
    </row>
    <row r="37" spans="1:20" s="137" customFormat="1" ht="30" customHeight="1" x14ac:dyDescent="0.2">
      <c r="A37" s="130">
        <v>1</v>
      </c>
      <c r="B37" s="131">
        <v>0</v>
      </c>
      <c r="C37" s="131">
        <v>5</v>
      </c>
      <c r="D37" s="148">
        <v>1</v>
      </c>
      <c r="E37" s="132"/>
      <c r="F37" s="132"/>
      <c r="G37" s="206" t="s">
        <v>346</v>
      </c>
      <c r="H37" s="138" t="s">
        <v>173</v>
      </c>
      <c r="I37" s="134">
        <f t="shared" ref="I37" si="16">SUM(I38:I41)</f>
        <v>2360735000</v>
      </c>
      <c r="J37" s="134">
        <f t="shared" ref="J37:Q37" si="17">SUM(J38:J41)</f>
        <v>0</v>
      </c>
      <c r="K37" s="134">
        <f t="shared" si="17"/>
        <v>1888588000</v>
      </c>
      <c r="L37" s="134">
        <f t="shared" si="17"/>
        <v>224466242</v>
      </c>
      <c r="M37" s="134">
        <f t="shared" si="17"/>
        <v>1351103523.6300001</v>
      </c>
      <c r="N37" s="134">
        <f t="shared" si="17"/>
        <v>288966242</v>
      </c>
      <c r="O37" s="134">
        <f t="shared" si="17"/>
        <v>1351103523.6300001</v>
      </c>
      <c r="P37" s="134">
        <f t="shared" si="17"/>
        <v>187823003</v>
      </c>
      <c r="Q37" s="134">
        <f t="shared" si="17"/>
        <v>1090816316.6300001</v>
      </c>
      <c r="R37" s="149">
        <f t="shared" si="2"/>
        <v>0.5723232483230859</v>
      </c>
      <c r="S37" s="136">
        <f t="shared" si="3"/>
        <v>0.5723232483230859</v>
      </c>
      <c r="T37" s="191"/>
    </row>
    <row r="38" spans="1:20" s="147" customFormat="1" ht="30" customHeight="1" x14ac:dyDescent="0.2">
      <c r="A38" s="139">
        <v>1</v>
      </c>
      <c r="B38" s="140">
        <v>0</v>
      </c>
      <c r="C38" s="140">
        <v>5</v>
      </c>
      <c r="D38" s="141">
        <v>1</v>
      </c>
      <c r="E38" s="141">
        <v>1</v>
      </c>
      <c r="F38" s="141">
        <v>20</v>
      </c>
      <c r="G38" s="207" t="s">
        <v>174</v>
      </c>
      <c r="H38" s="143" t="s">
        <v>175</v>
      </c>
      <c r="I38" s="144">
        <v>424932300</v>
      </c>
      <c r="J38" s="144">
        <v>0</v>
      </c>
      <c r="K38" s="144">
        <v>339945840</v>
      </c>
      <c r="L38" s="144">
        <v>17319535</v>
      </c>
      <c r="M38" s="144">
        <v>312855295</v>
      </c>
      <c r="N38" s="144">
        <v>81819535</v>
      </c>
      <c r="O38" s="144">
        <v>312855295</v>
      </c>
      <c r="P38" s="144">
        <v>67173535</v>
      </c>
      <c r="Q38" s="144">
        <v>259714795</v>
      </c>
      <c r="R38" s="145">
        <f t="shared" si="2"/>
        <v>0.73624738576003756</v>
      </c>
      <c r="S38" s="146">
        <f t="shared" si="3"/>
        <v>0.73624738576003756</v>
      </c>
      <c r="T38" s="190"/>
    </row>
    <row r="39" spans="1:20" s="147" customFormat="1" ht="30" customHeight="1" x14ac:dyDescent="0.2">
      <c r="A39" s="139">
        <v>1</v>
      </c>
      <c r="B39" s="140">
        <v>0</v>
      </c>
      <c r="C39" s="140">
        <v>5</v>
      </c>
      <c r="D39" s="141">
        <v>1</v>
      </c>
      <c r="E39" s="141">
        <v>3</v>
      </c>
      <c r="F39" s="141">
        <v>20</v>
      </c>
      <c r="G39" s="207" t="s">
        <v>176</v>
      </c>
      <c r="H39" s="143" t="s">
        <v>177</v>
      </c>
      <c r="I39" s="144">
        <v>755435200</v>
      </c>
      <c r="J39" s="144">
        <v>0</v>
      </c>
      <c r="K39" s="144">
        <v>604348160</v>
      </c>
      <c r="L39" s="144">
        <v>82363949</v>
      </c>
      <c r="M39" s="144">
        <v>390332266.63</v>
      </c>
      <c r="N39" s="144">
        <v>82363949</v>
      </c>
      <c r="O39" s="144">
        <v>390332266.63</v>
      </c>
      <c r="P39" s="144">
        <v>46976983</v>
      </c>
      <c r="Q39" s="144">
        <v>307968317.63</v>
      </c>
      <c r="R39" s="145">
        <f t="shared" si="2"/>
        <v>0.51669854228397083</v>
      </c>
      <c r="S39" s="146">
        <f t="shared" si="3"/>
        <v>0.51669854228397083</v>
      </c>
      <c r="T39" s="190"/>
    </row>
    <row r="40" spans="1:20" s="147" customFormat="1" ht="30" customHeight="1" x14ac:dyDescent="0.2">
      <c r="A40" s="139">
        <v>1</v>
      </c>
      <c r="B40" s="140">
        <v>0</v>
      </c>
      <c r="C40" s="140">
        <v>5</v>
      </c>
      <c r="D40" s="141">
        <v>1</v>
      </c>
      <c r="E40" s="141">
        <v>4</v>
      </c>
      <c r="F40" s="141">
        <v>20</v>
      </c>
      <c r="G40" s="207" t="s">
        <v>178</v>
      </c>
      <c r="H40" s="143" t="s">
        <v>179</v>
      </c>
      <c r="I40" s="144">
        <v>944294000</v>
      </c>
      <c r="J40" s="144">
        <v>0</v>
      </c>
      <c r="K40" s="144">
        <v>755435200</v>
      </c>
      <c r="L40" s="144">
        <v>118884658</v>
      </c>
      <c r="M40" s="144">
        <v>568916046</v>
      </c>
      <c r="N40" s="144">
        <v>118884658</v>
      </c>
      <c r="O40" s="144">
        <v>568916046</v>
      </c>
      <c r="P40" s="144">
        <v>69182985</v>
      </c>
      <c r="Q40" s="144">
        <v>450031388</v>
      </c>
      <c r="R40" s="145">
        <f t="shared" si="2"/>
        <v>0.60247766691305882</v>
      </c>
      <c r="S40" s="146">
        <f t="shared" si="3"/>
        <v>0.60247766691305882</v>
      </c>
      <c r="T40" s="190"/>
    </row>
    <row r="41" spans="1:20" s="147" customFormat="1" ht="30" customHeight="1" x14ac:dyDescent="0.2">
      <c r="A41" s="139">
        <v>1</v>
      </c>
      <c r="B41" s="140">
        <v>0</v>
      </c>
      <c r="C41" s="140">
        <v>5</v>
      </c>
      <c r="D41" s="141">
        <v>1</v>
      </c>
      <c r="E41" s="141">
        <v>5</v>
      </c>
      <c r="F41" s="141">
        <v>20</v>
      </c>
      <c r="G41" s="207" t="s">
        <v>180</v>
      </c>
      <c r="H41" s="143" t="s">
        <v>181</v>
      </c>
      <c r="I41" s="144">
        <v>236073500</v>
      </c>
      <c r="J41" s="144">
        <v>0</v>
      </c>
      <c r="K41" s="144">
        <v>188858800</v>
      </c>
      <c r="L41" s="144">
        <v>5898100</v>
      </c>
      <c r="M41" s="144">
        <v>78999916</v>
      </c>
      <c r="N41" s="144">
        <v>5898100</v>
      </c>
      <c r="O41" s="144">
        <v>78999916</v>
      </c>
      <c r="P41" s="144">
        <v>4489500</v>
      </c>
      <c r="Q41" s="144">
        <v>73101816</v>
      </c>
      <c r="R41" s="145">
        <f t="shared" si="2"/>
        <v>0.33464118590184838</v>
      </c>
      <c r="S41" s="146">
        <f t="shared" si="3"/>
        <v>0.33464118590184838</v>
      </c>
      <c r="T41" s="190"/>
    </row>
    <row r="42" spans="1:20" s="137" customFormat="1" ht="30" customHeight="1" x14ac:dyDescent="0.2">
      <c r="A42" s="130">
        <v>1</v>
      </c>
      <c r="B42" s="131">
        <v>0</v>
      </c>
      <c r="C42" s="131">
        <v>5</v>
      </c>
      <c r="D42" s="148">
        <v>2</v>
      </c>
      <c r="E42" s="132"/>
      <c r="F42" s="132"/>
      <c r="G42" s="206" t="s">
        <v>347</v>
      </c>
      <c r="H42" s="138" t="s">
        <v>182</v>
      </c>
      <c r="I42" s="134">
        <f>+I43+I44</f>
        <v>1746943900</v>
      </c>
      <c r="J42" s="134">
        <f t="shared" ref="J42:Q42" si="18">+J43+J44</f>
        <v>0</v>
      </c>
      <c r="K42" s="134">
        <f t="shared" si="18"/>
        <v>1397555120</v>
      </c>
      <c r="L42" s="134">
        <f t="shared" si="18"/>
        <v>165819631</v>
      </c>
      <c r="M42" s="134">
        <f t="shared" si="18"/>
        <v>1069655515</v>
      </c>
      <c r="N42" s="134">
        <f t="shared" si="18"/>
        <v>165819631</v>
      </c>
      <c r="O42" s="134">
        <f t="shared" si="18"/>
        <v>1069655515</v>
      </c>
      <c r="P42" s="134">
        <f t="shared" si="18"/>
        <v>131335057</v>
      </c>
      <c r="Q42" s="134">
        <f t="shared" si="18"/>
        <v>903835884</v>
      </c>
      <c r="R42" s="149">
        <f t="shared" si="2"/>
        <v>0.61230101035299411</v>
      </c>
      <c r="S42" s="136">
        <f t="shared" si="3"/>
        <v>0.61230101035299411</v>
      </c>
      <c r="T42" s="191"/>
    </row>
    <row r="43" spans="1:20" s="147" customFormat="1" ht="30" customHeight="1" x14ac:dyDescent="0.2">
      <c r="A43" s="139">
        <v>1</v>
      </c>
      <c r="B43" s="140">
        <v>0</v>
      </c>
      <c r="C43" s="140">
        <v>5</v>
      </c>
      <c r="D43" s="141">
        <v>2</v>
      </c>
      <c r="E43" s="141">
        <v>2</v>
      </c>
      <c r="F43" s="141">
        <v>20</v>
      </c>
      <c r="G43" s="207" t="s">
        <v>183</v>
      </c>
      <c r="H43" s="143" t="s">
        <v>184</v>
      </c>
      <c r="I43" s="144">
        <v>1133152800</v>
      </c>
      <c r="J43" s="144">
        <v>0</v>
      </c>
      <c r="K43" s="144">
        <v>906522240</v>
      </c>
      <c r="L43" s="144">
        <v>79958982</v>
      </c>
      <c r="M43" s="144">
        <v>657054154</v>
      </c>
      <c r="N43" s="144">
        <v>79958982</v>
      </c>
      <c r="O43" s="144">
        <v>657054154</v>
      </c>
      <c r="P43" s="144">
        <v>82183825</v>
      </c>
      <c r="Q43" s="144">
        <v>577095172</v>
      </c>
      <c r="R43" s="145">
        <f t="shared" si="2"/>
        <v>0.57984603135605362</v>
      </c>
      <c r="S43" s="146">
        <f t="shared" si="3"/>
        <v>0.57984603135605362</v>
      </c>
      <c r="T43" s="190"/>
    </row>
    <row r="44" spans="1:20" s="147" customFormat="1" ht="30" customHeight="1" x14ac:dyDescent="0.2">
      <c r="A44" s="139">
        <v>1</v>
      </c>
      <c r="B44" s="140">
        <v>0</v>
      </c>
      <c r="C44" s="140">
        <v>5</v>
      </c>
      <c r="D44" s="141">
        <v>2</v>
      </c>
      <c r="E44" s="141">
        <v>3</v>
      </c>
      <c r="F44" s="141">
        <v>20</v>
      </c>
      <c r="G44" s="207" t="s">
        <v>185</v>
      </c>
      <c r="H44" s="143" t="s">
        <v>186</v>
      </c>
      <c r="I44" s="144">
        <v>613791100</v>
      </c>
      <c r="J44" s="144">
        <v>0</v>
      </c>
      <c r="K44" s="144">
        <v>491032880</v>
      </c>
      <c r="L44" s="144">
        <v>85860649</v>
      </c>
      <c r="M44" s="144">
        <v>412601361</v>
      </c>
      <c r="N44" s="144">
        <v>85860649</v>
      </c>
      <c r="O44" s="144">
        <v>412601361</v>
      </c>
      <c r="P44" s="144">
        <v>49151232</v>
      </c>
      <c r="Q44" s="144">
        <v>326740712</v>
      </c>
      <c r="R44" s="145">
        <f t="shared" si="2"/>
        <v>0.67221789465503812</v>
      </c>
      <c r="S44" s="146">
        <f t="shared" si="3"/>
        <v>0.67221789465503812</v>
      </c>
      <c r="T44" s="190"/>
    </row>
    <row r="45" spans="1:20" s="137" customFormat="1" ht="30" customHeight="1" x14ac:dyDescent="0.2">
      <c r="A45" s="130">
        <v>1</v>
      </c>
      <c r="B45" s="131">
        <v>0</v>
      </c>
      <c r="C45" s="131">
        <v>5</v>
      </c>
      <c r="D45" s="148">
        <v>6</v>
      </c>
      <c r="E45" s="132"/>
      <c r="F45" s="148">
        <v>20</v>
      </c>
      <c r="G45" s="206" t="s">
        <v>187</v>
      </c>
      <c r="H45" s="138" t="s">
        <v>188</v>
      </c>
      <c r="I45" s="134">
        <v>377717600</v>
      </c>
      <c r="J45" s="134">
        <v>0</v>
      </c>
      <c r="K45" s="134">
        <v>302174080</v>
      </c>
      <c r="L45" s="134">
        <v>39857400</v>
      </c>
      <c r="M45" s="134">
        <v>213141120</v>
      </c>
      <c r="N45" s="134">
        <v>39857400</v>
      </c>
      <c r="O45" s="134">
        <v>213141120</v>
      </c>
      <c r="P45" s="134">
        <v>28872800</v>
      </c>
      <c r="Q45" s="134">
        <v>173283720</v>
      </c>
      <c r="R45" s="149">
        <f t="shared" si="2"/>
        <v>0.56428696994791872</v>
      </c>
      <c r="S45" s="136">
        <f t="shared" si="3"/>
        <v>0.56428696994791872</v>
      </c>
      <c r="T45" s="189"/>
    </row>
    <row r="46" spans="1:20" s="137" customFormat="1" ht="30" customHeight="1" x14ac:dyDescent="0.2">
      <c r="A46" s="130">
        <v>1</v>
      </c>
      <c r="B46" s="131">
        <v>0</v>
      </c>
      <c r="C46" s="131">
        <v>5</v>
      </c>
      <c r="D46" s="148">
        <v>7</v>
      </c>
      <c r="E46" s="132"/>
      <c r="F46" s="148">
        <v>20</v>
      </c>
      <c r="G46" s="206" t="s">
        <v>189</v>
      </c>
      <c r="H46" s="138" t="s">
        <v>190</v>
      </c>
      <c r="I46" s="134">
        <v>236073500</v>
      </c>
      <c r="J46" s="134">
        <v>0</v>
      </c>
      <c r="K46" s="134">
        <v>188858800</v>
      </c>
      <c r="L46" s="134">
        <v>26573500</v>
      </c>
      <c r="M46" s="134">
        <v>143686800</v>
      </c>
      <c r="N46" s="134">
        <v>26573500</v>
      </c>
      <c r="O46" s="134">
        <v>143686800</v>
      </c>
      <c r="P46" s="134">
        <v>20835500</v>
      </c>
      <c r="Q46" s="134">
        <v>117113300</v>
      </c>
      <c r="R46" s="149">
        <f t="shared" si="2"/>
        <v>0.60865281363643098</v>
      </c>
      <c r="S46" s="136">
        <f t="shared" si="3"/>
        <v>0.60865281363643098</v>
      </c>
      <c r="T46" s="189"/>
    </row>
    <row r="47" spans="1:20" s="137" customFormat="1" ht="30" customHeight="1" x14ac:dyDescent="0.2">
      <c r="A47" s="130">
        <v>2</v>
      </c>
      <c r="B47" s="131"/>
      <c r="C47" s="131"/>
      <c r="D47" s="132"/>
      <c r="E47" s="132"/>
      <c r="F47" s="132"/>
      <c r="G47" s="206" t="s">
        <v>348</v>
      </c>
      <c r="H47" s="138" t="s">
        <v>191</v>
      </c>
      <c r="I47" s="134">
        <f>I48+I56</f>
        <v>8304732000</v>
      </c>
      <c r="J47" s="134">
        <f t="shared" ref="J47:Q47" si="19">J48+J56</f>
        <v>265864111.01999998</v>
      </c>
      <c r="K47" s="134">
        <f t="shared" si="19"/>
        <v>6754304476.5200005</v>
      </c>
      <c r="L47" s="134">
        <f t="shared" si="19"/>
        <v>1345254024.02</v>
      </c>
      <c r="M47" s="134">
        <f t="shared" si="19"/>
        <v>6464084113.0200005</v>
      </c>
      <c r="N47" s="134">
        <f t="shared" si="19"/>
        <v>259132417</v>
      </c>
      <c r="O47" s="134">
        <f t="shared" si="19"/>
        <v>2387476647</v>
      </c>
      <c r="P47" s="134">
        <f t="shared" si="19"/>
        <v>454203391</v>
      </c>
      <c r="Q47" s="134">
        <f t="shared" si="19"/>
        <v>2387476647</v>
      </c>
      <c r="R47" s="135">
        <f t="shared" si="2"/>
        <v>0.77836155495686077</v>
      </c>
      <c r="S47" s="136">
        <f t="shared" si="3"/>
        <v>0.28748388834221261</v>
      </c>
      <c r="T47" s="191"/>
    </row>
    <row r="48" spans="1:20" s="137" customFormat="1" ht="30" customHeight="1" x14ac:dyDescent="0.2">
      <c r="A48" s="130">
        <v>2</v>
      </c>
      <c r="B48" s="131">
        <v>0</v>
      </c>
      <c r="C48" s="131">
        <v>3</v>
      </c>
      <c r="D48" s="132"/>
      <c r="E48" s="132"/>
      <c r="F48" s="132"/>
      <c r="G48" s="206" t="s">
        <v>349</v>
      </c>
      <c r="H48" s="138" t="s">
        <v>192</v>
      </c>
      <c r="I48" s="134">
        <f>+I49+I54</f>
        <v>886066000</v>
      </c>
      <c r="J48" s="134">
        <f t="shared" ref="J48:Q48" si="20">+J49+J54</f>
        <v>761000</v>
      </c>
      <c r="K48" s="134">
        <f t="shared" si="20"/>
        <v>375356000</v>
      </c>
      <c r="L48" s="134">
        <f t="shared" si="20"/>
        <v>772092</v>
      </c>
      <c r="M48" s="134">
        <f t="shared" si="20"/>
        <v>373029258</v>
      </c>
      <c r="N48" s="134">
        <f t="shared" si="20"/>
        <v>8937856</v>
      </c>
      <c r="O48" s="134">
        <f t="shared" si="20"/>
        <v>298215115</v>
      </c>
      <c r="P48" s="134">
        <f t="shared" si="20"/>
        <v>8937856</v>
      </c>
      <c r="Q48" s="134">
        <f t="shared" si="20"/>
        <v>298215115</v>
      </c>
      <c r="R48" s="135">
        <f t="shared" si="2"/>
        <v>0.42099488977119087</v>
      </c>
      <c r="S48" s="136">
        <f t="shared" si="3"/>
        <v>0.33656083745454629</v>
      </c>
      <c r="T48" s="191"/>
    </row>
    <row r="49" spans="1:20" s="137" customFormat="1" ht="30" customHeight="1" x14ac:dyDescent="0.2">
      <c r="A49" s="130">
        <v>2</v>
      </c>
      <c r="B49" s="131">
        <v>0</v>
      </c>
      <c r="C49" s="131">
        <v>3</v>
      </c>
      <c r="D49" s="148">
        <v>50</v>
      </c>
      <c r="E49" s="132"/>
      <c r="F49" s="132"/>
      <c r="G49" s="206" t="s">
        <v>350</v>
      </c>
      <c r="H49" s="138" t="s">
        <v>193</v>
      </c>
      <c r="I49" s="134">
        <f t="shared" ref="I49:J49" si="21">SUM(I50:I53)</f>
        <v>877205340</v>
      </c>
      <c r="J49" s="134">
        <f t="shared" si="21"/>
        <v>761000</v>
      </c>
      <c r="K49" s="134">
        <f t="shared" ref="K49:Q49" si="22">SUM(K50:K53)</f>
        <v>375356000</v>
      </c>
      <c r="L49" s="134">
        <f t="shared" si="22"/>
        <v>772092</v>
      </c>
      <c r="M49" s="134">
        <f t="shared" si="22"/>
        <v>373029258</v>
      </c>
      <c r="N49" s="134">
        <f t="shared" si="22"/>
        <v>8937856</v>
      </c>
      <c r="O49" s="134">
        <f t="shared" si="22"/>
        <v>298215115</v>
      </c>
      <c r="P49" s="134">
        <f t="shared" si="22"/>
        <v>8937856</v>
      </c>
      <c r="Q49" s="134">
        <f t="shared" si="22"/>
        <v>298215115</v>
      </c>
      <c r="R49" s="135">
        <f t="shared" si="2"/>
        <v>0.42524736340524327</v>
      </c>
      <c r="S49" s="136">
        <f t="shared" si="3"/>
        <v>0.33996044187327906</v>
      </c>
      <c r="T49" s="191"/>
    </row>
    <row r="50" spans="1:20" s="147" customFormat="1" ht="30" customHeight="1" x14ac:dyDescent="0.2">
      <c r="A50" s="139">
        <v>2</v>
      </c>
      <c r="B50" s="140">
        <v>0</v>
      </c>
      <c r="C50" s="140">
        <v>3</v>
      </c>
      <c r="D50" s="141">
        <v>50</v>
      </c>
      <c r="E50" s="141">
        <v>2</v>
      </c>
      <c r="F50" s="141">
        <v>20</v>
      </c>
      <c r="G50" s="207" t="s">
        <v>194</v>
      </c>
      <c r="H50" s="143" t="s">
        <v>195</v>
      </c>
      <c r="I50" s="144">
        <v>8860660</v>
      </c>
      <c r="J50" s="144">
        <v>0</v>
      </c>
      <c r="K50" s="144">
        <v>343000</v>
      </c>
      <c r="L50" s="144">
        <v>0</v>
      </c>
      <c r="M50" s="144">
        <v>343000</v>
      </c>
      <c r="N50" s="144">
        <v>0</v>
      </c>
      <c r="O50" s="144">
        <v>343000</v>
      </c>
      <c r="P50" s="144">
        <v>0</v>
      </c>
      <c r="Q50" s="144">
        <v>343000</v>
      </c>
      <c r="R50" s="145">
        <f t="shared" si="2"/>
        <v>3.8710434662880641E-2</v>
      </c>
      <c r="S50" s="146">
        <f t="shared" si="3"/>
        <v>3.8710434662880641E-2</v>
      </c>
      <c r="T50" s="190"/>
    </row>
    <row r="51" spans="1:20" s="147" customFormat="1" ht="30" customHeight="1" x14ac:dyDescent="0.2">
      <c r="A51" s="139">
        <v>2</v>
      </c>
      <c r="B51" s="140">
        <v>0</v>
      </c>
      <c r="C51" s="140">
        <v>3</v>
      </c>
      <c r="D51" s="141">
        <v>50</v>
      </c>
      <c r="E51" s="141">
        <v>3</v>
      </c>
      <c r="F51" s="141">
        <v>20</v>
      </c>
      <c r="G51" s="207" t="s">
        <v>196</v>
      </c>
      <c r="H51" s="143" t="s">
        <v>197</v>
      </c>
      <c r="I51" s="144">
        <v>407590360</v>
      </c>
      <c r="J51" s="144">
        <v>0</v>
      </c>
      <c r="K51" s="144">
        <v>259895000</v>
      </c>
      <c r="L51" s="144">
        <v>0</v>
      </c>
      <c r="M51" s="144">
        <v>259895000</v>
      </c>
      <c r="N51" s="144">
        <v>0</v>
      </c>
      <c r="O51" s="144">
        <v>259895000</v>
      </c>
      <c r="P51" s="144">
        <v>0</v>
      </c>
      <c r="Q51" s="144">
        <v>259895000</v>
      </c>
      <c r="R51" s="145">
        <f t="shared" si="2"/>
        <v>0.63763774982313126</v>
      </c>
      <c r="S51" s="146">
        <f t="shared" si="3"/>
        <v>0.63763774982313126</v>
      </c>
      <c r="T51" s="190"/>
    </row>
    <row r="52" spans="1:20" s="147" customFormat="1" ht="30" customHeight="1" x14ac:dyDescent="0.2">
      <c r="A52" s="139">
        <v>2</v>
      </c>
      <c r="B52" s="140">
        <v>0</v>
      </c>
      <c r="C52" s="140">
        <v>3</v>
      </c>
      <c r="D52" s="141">
        <v>50</v>
      </c>
      <c r="E52" s="141">
        <v>8</v>
      </c>
      <c r="F52" s="141">
        <v>20</v>
      </c>
      <c r="G52" s="207" t="s">
        <v>198</v>
      </c>
      <c r="H52" s="143" t="s">
        <v>199</v>
      </c>
      <c r="I52" s="144">
        <v>8860660</v>
      </c>
      <c r="J52" s="144">
        <v>0</v>
      </c>
      <c r="K52" s="144">
        <v>1200000</v>
      </c>
      <c r="L52" s="144">
        <v>0</v>
      </c>
      <c r="M52" s="144">
        <v>192483</v>
      </c>
      <c r="N52" s="144">
        <v>0</v>
      </c>
      <c r="O52" s="144">
        <v>192483</v>
      </c>
      <c r="P52" s="144">
        <v>0</v>
      </c>
      <c r="Q52" s="144">
        <v>192483</v>
      </c>
      <c r="R52" s="145">
        <f t="shared" si="2"/>
        <v>2.1723325350481791E-2</v>
      </c>
      <c r="S52" s="146">
        <f t="shared" si="3"/>
        <v>2.1723325350481791E-2</v>
      </c>
      <c r="T52" s="190"/>
    </row>
    <row r="53" spans="1:20" s="147" customFormat="1" ht="30" customHeight="1" x14ac:dyDescent="0.2">
      <c r="A53" s="139">
        <v>2</v>
      </c>
      <c r="B53" s="140">
        <v>0</v>
      </c>
      <c r="C53" s="140">
        <v>3</v>
      </c>
      <c r="D53" s="141">
        <v>50</v>
      </c>
      <c r="E53" s="141">
        <v>90</v>
      </c>
      <c r="F53" s="141">
        <v>20</v>
      </c>
      <c r="G53" s="207" t="s">
        <v>200</v>
      </c>
      <c r="H53" s="143" t="s">
        <v>201</v>
      </c>
      <c r="I53" s="144">
        <v>451893660</v>
      </c>
      <c r="J53" s="144">
        <v>761000</v>
      </c>
      <c r="K53" s="144">
        <v>113918000</v>
      </c>
      <c r="L53" s="144">
        <v>772092</v>
      </c>
      <c r="M53" s="144">
        <v>112598775</v>
      </c>
      <c r="N53" s="144">
        <v>8937856</v>
      </c>
      <c r="O53" s="144">
        <v>37784632</v>
      </c>
      <c r="P53" s="144">
        <v>8937856</v>
      </c>
      <c r="Q53" s="144">
        <v>37784632</v>
      </c>
      <c r="R53" s="145">
        <f t="shared" si="2"/>
        <v>0.24917095539689582</v>
      </c>
      <c r="S53" s="146">
        <f t="shared" si="3"/>
        <v>8.3613990070141725E-2</v>
      </c>
      <c r="T53" s="190"/>
    </row>
    <row r="54" spans="1:20" s="137" customFormat="1" ht="30" customHeight="1" x14ac:dyDescent="0.2">
      <c r="A54" s="130">
        <v>2</v>
      </c>
      <c r="B54" s="131">
        <v>0</v>
      </c>
      <c r="C54" s="131">
        <v>3</v>
      </c>
      <c r="D54" s="148">
        <v>51</v>
      </c>
      <c r="E54" s="132"/>
      <c r="F54" s="132"/>
      <c r="G54" s="206" t="s">
        <v>351</v>
      </c>
      <c r="H54" s="138" t="s">
        <v>202</v>
      </c>
      <c r="I54" s="134">
        <f>+I55</f>
        <v>8860660</v>
      </c>
      <c r="J54" s="134">
        <f t="shared" ref="J54:Q54" si="23">+J55</f>
        <v>0</v>
      </c>
      <c r="K54" s="134">
        <f t="shared" si="23"/>
        <v>0</v>
      </c>
      <c r="L54" s="134">
        <f t="shared" si="23"/>
        <v>0</v>
      </c>
      <c r="M54" s="134">
        <f t="shared" si="23"/>
        <v>0</v>
      </c>
      <c r="N54" s="134">
        <f t="shared" si="23"/>
        <v>0</v>
      </c>
      <c r="O54" s="134">
        <f t="shared" si="23"/>
        <v>0</v>
      </c>
      <c r="P54" s="134">
        <f t="shared" si="23"/>
        <v>0</v>
      </c>
      <c r="Q54" s="134">
        <f t="shared" si="23"/>
        <v>0</v>
      </c>
      <c r="R54" s="135">
        <f t="shared" si="2"/>
        <v>0</v>
      </c>
      <c r="S54" s="136">
        <f t="shared" si="3"/>
        <v>0</v>
      </c>
      <c r="T54" s="191"/>
    </row>
    <row r="55" spans="1:20" s="147" customFormat="1" ht="30" customHeight="1" x14ac:dyDescent="0.2">
      <c r="A55" s="139">
        <v>2</v>
      </c>
      <c r="B55" s="140">
        <v>0</v>
      </c>
      <c r="C55" s="140">
        <v>3</v>
      </c>
      <c r="D55" s="141">
        <v>51</v>
      </c>
      <c r="E55" s="141">
        <v>1</v>
      </c>
      <c r="F55" s="141">
        <v>20</v>
      </c>
      <c r="G55" s="207" t="s">
        <v>203</v>
      </c>
      <c r="H55" s="143" t="s">
        <v>204</v>
      </c>
      <c r="I55" s="144">
        <v>8860660</v>
      </c>
      <c r="J55" s="144">
        <v>0</v>
      </c>
      <c r="K55" s="144">
        <v>0</v>
      </c>
      <c r="L55" s="144">
        <v>0</v>
      </c>
      <c r="M55" s="144">
        <v>0</v>
      </c>
      <c r="N55" s="144">
        <v>0</v>
      </c>
      <c r="O55" s="144">
        <v>0</v>
      </c>
      <c r="P55" s="144">
        <v>0</v>
      </c>
      <c r="Q55" s="144">
        <v>0</v>
      </c>
      <c r="R55" s="145">
        <f t="shared" si="2"/>
        <v>0</v>
      </c>
      <c r="S55" s="146">
        <f t="shared" si="3"/>
        <v>0</v>
      </c>
      <c r="T55" s="190"/>
    </row>
    <row r="56" spans="1:20" s="137" customFormat="1" ht="30" customHeight="1" x14ac:dyDescent="0.2">
      <c r="A56" s="130">
        <v>2</v>
      </c>
      <c r="B56" s="131">
        <v>0</v>
      </c>
      <c r="C56" s="131">
        <v>4</v>
      </c>
      <c r="D56" s="132"/>
      <c r="E56" s="132"/>
      <c r="F56" s="132"/>
      <c r="G56" s="206" t="s">
        <v>352</v>
      </c>
      <c r="H56" s="138" t="s">
        <v>205</v>
      </c>
      <c r="I56" s="134">
        <f t="shared" ref="I56:Q56" si="24">I57+I59+I61+I67+I75+I81+I84+I89+I92+I95+I101+I105+I107+I98</f>
        <v>7418666000</v>
      </c>
      <c r="J56" s="134">
        <f t="shared" si="24"/>
        <v>265103111.01999998</v>
      </c>
      <c r="K56" s="134">
        <f t="shared" si="24"/>
        <v>6378948476.5200005</v>
      </c>
      <c r="L56" s="134">
        <f t="shared" si="24"/>
        <v>1344481932.02</v>
      </c>
      <c r="M56" s="134">
        <f t="shared" si="24"/>
        <v>6091054855.0200005</v>
      </c>
      <c r="N56" s="134">
        <f t="shared" si="24"/>
        <v>250194561</v>
      </c>
      <c r="O56" s="134">
        <f t="shared" si="24"/>
        <v>2089261532</v>
      </c>
      <c r="P56" s="134">
        <f t="shared" si="24"/>
        <v>445265535</v>
      </c>
      <c r="Q56" s="134">
        <f t="shared" si="24"/>
        <v>2089261532</v>
      </c>
      <c r="R56" s="135">
        <f t="shared" si="2"/>
        <v>0.82104449169432892</v>
      </c>
      <c r="S56" s="136">
        <f t="shared" si="3"/>
        <v>0.28162226632119575</v>
      </c>
      <c r="T56" s="191"/>
    </row>
    <row r="57" spans="1:20" s="137" customFormat="1" ht="30" customHeight="1" x14ac:dyDescent="0.2">
      <c r="A57" s="130">
        <v>2</v>
      </c>
      <c r="B57" s="131">
        <v>0</v>
      </c>
      <c r="C57" s="131">
        <v>4</v>
      </c>
      <c r="D57" s="148">
        <v>1</v>
      </c>
      <c r="E57" s="132"/>
      <c r="F57" s="132"/>
      <c r="G57" s="206" t="s">
        <v>353</v>
      </c>
      <c r="H57" s="138" t="s">
        <v>206</v>
      </c>
      <c r="I57" s="134">
        <f t="shared" ref="I57:Q57" si="25">SUM(I58:I58)</f>
        <v>22255998</v>
      </c>
      <c r="J57" s="134">
        <f t="shared" si="25"/>
        <v>0</v>
      </c>
      <c r="K57" s="134">
        <f t="shared" si="25"/>
        <v>4000000</v>
      </c>
      <c r="L57" s="134">
        <f t="shared" si="25"/>
        <v>0</v>
      </c>
      <c r="M57" s="134">
        <f t="shared" si="25"/>
        <v>888900</v>
      </c>
      <c r="N57" s="134">
        <f t="shared" si="25"/>
        <v>0</v>
      </c>
      <c r="O57" s="134">
        <f t="shared" si="25"/>
        <v>888900</v>
      </c>
      <c r="P57" s="134">
        <f t="shared" si="25"/>
        <v>0</v>
      </c>
      <c r="Q57" s="134">
        <f t="shared" si="25"/>
        <v>888900</v>
      </c>
      <c r="R57" s="135">
        <f t="shared" si="2"/>
        <v>3.9939795106020408E-2</v>
      </c>
      <c r="S57" s="136">
        <f t="shared" si="3"/>
        <v>3.9939795106020408E-2</v>
      </c>
      <c r="T57" s="191"/>
    </row>
    <row r="58" spans="1:20" s="147" customFormat="1" ht="30" customHeight="1" x14ac:dyDescent="0.2">
      <c r="A58" s="139">
        <v>2</v>
      </c>
      <c r="B58" s="140">
        <v>0</v>
      </c>
      <c r="C58" s="140">
        <v>4</v>
      </c>
      <c r="D58" s="141">
        <v>1</v>
      </c>
      <c r="E58" s="141">
        <v>25</v>
      </c>
      <c r="F58" s="141">
        <v>20</v>
      </c>
      <c r="G58" s="207" t="s">
        <v>207</v>
      </c>
      <c r="H58" s="143" t="s">
        <v>208</v>
      </c>
      <c r="I58" s="144">
        <v>22255998</v>
      </c>
      <c r="J58" s="144">
        <v>0</v>
      </c>
      <c r="K58" s="144">
        <v>4000000</v>
      </c>
      <c r="L58" s="144">
        <v>0</v>
      </c>
      <c r="M58" s="144">
        <v>888900</v>
      </c>
      <c r="N58" s="144">
        <v>0</v>
      </c>
      <c r="O58" s="144">
        <v>888900</v>
      </c>
      <c r="P58" s="144">
        <v>0</v>
      </c>
      <c r="Q58" s="144">
        <v>888900</v>
      </c>
      <c r="R58" s="145">
        <f t="shared" si="2"/>
        <v>3.9939795106020408E-2</v>
      </c>
      <c r="S58" s="153">
        <f t="shared" si="3"/>
        <v>3.9939795106020408E-2</v>
      </c>
      <c r="T58" s="190"/>
    </row>
    <row r="59" spans="1:20" s="137" customFormat="1" ht="30" customHeight="1" x14ac:dyDescent="0.2">
      <c r="A59" s="130">
        <v>2</v>
      </c>
      <c r="B59" s="131">
        <v>0</v>
      </c>
      <c r="C59" s="131">
        <v>4</v>
      </c>
      <c r="D59" s="148">
        <v>2</v>
      </c>
      <c r="E59" s="132"/>
      <c r="F59" s="132"/>
      <c r="G59" s="206" t="s">
        <v>354</v>
      </c>
      <c r="H59" s="138" t="s">
        <v>209</v>
      </c>
      <c r="I59" s="134">
        <f>SUM(I60:I60)</f>
        <v>37093330</v>
      </c>
      <c r="J59" s="134">
        <f t="shared" ref="J59:O59" si="26">SUM(J60:J60)</f>
        <v>0</v>
      </c>
      <c r="K59" s="134">
        <f t="shared" si="26"/>
        <v>0</v>
      </c>
      <c r="L59" s="134">
        <f t="shared" si="26"/>
        <v>0</v>
      </c>
      <c r="M59" s="134">
        <f t="shared" si="26"/>
        <v>0</v>
      </c>
      <c r="N59" s="134">
        <f t="shared" si="26"/>
        <v>0</v>
      </c>
      <c r="O59" s="134">
        <f t="shared" si="26"/>
        <v>0</v>
      </c>
      <c r="P59" s="134">
        <f>SUM(P60:P60)</f>
        <v>0</v>
      </c>
      <c r="Q59" s="134">
        <f>SUM(Q60:Q60)</f>
        <v>0</v>
      </c>
      <c r="R59" s="135">
        <f t="shared" si="2"/>
        <v>0</v>
      </c>
      <c r="S59" s="136">
        <f t="shared" si="3"/>
        <v>0</v>
      </c>
      <c r="T59" s="191"/>
    </row>
    <row r="60" spans="1:20" s="147" customFormat="1" ht="30" customHeight="1" x14ac:dyDescent="0.2">
      <c r="A60" s="139">
        <v>2</v>
      </c>
      <c r="B60" s="140">
        <v>0</v>
      </c>
      <c r="C60" s="140">
        <v>4</v>
      </c>
      <c r="D60" s="141">
        <v>2</v>
      </c>
      <c r="E60" s="141">
        <v>2</v>
      </c>
      <c r="F60" s="141">
        <v>20</v>
      </c>
      <c r="G60" s="207" t="s">
        <v>210</v>
      </c>
      <c r="H60" s="143" t="s">
        <v>211</v>
      </c>
      <c r="I60" s="144">
        <v>37093330</v>
      </c>
      <c r="J60" s="144">
        <v>0</v>
      </c>
      <c r="K60" s="144">
        <v>0</v>
      </c>
      <c r="L60" s="144">
        <v>0</v>
      </c>
      <c r="M60" s="144">
        <v>0</v>
      </c>
      <c r="N60" s="144">
        <v>0</v>
      </c>
      <c r="O60" s="144">
        <v>0</v>
      </c>
      <c r="P60" s="144">
        <v>0</v>
      </c>
      <c r="Q60" s="144">
        <v>0</v>
      </c>
      <c r="R60" s="145">
        <f t="shared" si="2"/>
        <v>0</v>
      </c>
      <c r="S60" s="146">
        <f t="shared" si="3"/>
        <v>0</v>
      </c>
      <c r="T60" s="190"/>
    </row>
    <row r="61" spans="1:20" s="137" customFormat="1" ht="30" customHeight="1" x14ac:dyDescent="0.2">
      <c r="A61" s="130">
        <v>2</v>
      </c>
      <c r="B61" s="131">
        <v>0</v>
      </c>
      <c r="C61" s="131">
        <v>4</v>
      </c>
      <c r="D61" s="148">
        <v>4</v>
      </c>
      <c r="E61" s="132"/>
      <c r="F61" s="132"/>
      <c r="G61" s="206" t="s">
        <v>355</v>
      </c>
      <c r="H61" s="138" t="s">
        <v>212</v>
      </c>
      <c r="I61" s="134">
        <f>SUM(I62:I66)</f>
        <v>315281757</v>
      </c>
      <c r="J61" s="134">
        <f t="shared" ref="J61:O61" si="27">SUM(J62:J66)</f>
        <v>72928111.019999996</v>
      </c>
      <c r="K61" s="134">
        <f t="shared" si="27"/>
        <v>128558174.02</v>
      </c>
      <c r="L61" s="134">
        <f t="shared" si="27"/>
        <v>28267576.02</v>
      </c>
      <c r="M61" s="134">
        <f t="shared" si="27"/>
        <v>70932742.019999996</v>
      </c>
      <c r="N61" s="134">
        <f t="shared" si="27"/>
        <v>4399734</v>
      </c>
      <c r="O61" s="134">
        <f t="shared" si="27"/>
        <v>22739885</v>
      </c>
      <c r="P61" s="134">
        <f>SUM(P62:P66)</f>
        <v>4399734</v>
      </c>
      <c r="Q61" s="134">
        <f>SUM(Q62:Q66)</f>
        <v>22739885</v>
      </c>
      <c r="R61" s="135">
        <f t="shared" si="2"/>
        <v>0.22498206903864723</v>
      </c>
      <c r="S61" s="136">
        <f t="shared" si="3"/>
        <v>7.2125597168630345E-2</v>
      </c>
      <c r="T61" s="191"/>
    </row>
    <row r="62" spans="1:20" s="147" customFormat="1" ht="30" customHeight="1" x14ac:dyDescent="0.2">
      <c r="A62" s="139">
        <v>2</v>
      </c>
      <c r="B62" s="140">
        <v>0</v>
      </c>
      <c r="C62" s="140">
        <v>4</v>
      </c>
      <c r="D62" s="141">
        <v>4</v>
      </c>
      <c r="E62" s="141">
        <v>1</v>
      </c>
      <c r="F62" s="141">
        <v>20</v>
      </c>
      <c r="G62" s="207" t="s">
        <v>213</v>
      </c>
      <c r="H62" s="143" t="s">
        <v>214</v>
      </c>
      <c r="I62" s="144">
        <v>44511996</v>
      </c>
      <c r="J62" s="144">
        <v>0</v>
      </c>
      <c r="K62" s="144">
        <v>37230063</v>
      </c>
      <c r="L62" s="144">
        <v>0</v>
      </c>
      <c r="M62" s="144">
        <v>36063079</v>
      </c>
      <c r="N62" s="144">
        <v>2991434</v>
      </c>
      <c r="O62" s="144">
        <v>14729498</v>
      </c>
      <c r="P62" s="144">
        <v>2991434</v>
      </c>
      <c r="Q62" s="144">
        <v>14729498</v>
      </c>
      <c r="R62" s="145">
        <f t="shared" si="2"/>
        <v>0.81018786486231709</v>
      </c>
      <c r="S62" s="146">
        <f t="shared" si="3"/>
        <v>0.33091075044129675</v>
      </c>
      <c r="T62" s="190"/>
    </row>
    <row r="63" spans="1:20" s="147" customFormat="1" ht="30" customHeight="1" x14ac:dyDescent="0.2">
      <c r="A63" s="139">
        <v>2</v>
      </c>
      <c r="B63" s="140">
        <v>0</v>
      </c>
      <c r="C63" s="140">
        <v>4</v>
      </c>
      <c r="D63" s="141">
        <v>4</v>
      </c>
      <c r="E63" s="141">
        <v>15</v>
      </c>
      <c r="F63" s="141">
        <v>20</v>
      </c>
      <c r="G63" s="207" t="s">
        <v>215</v>
      </c>
      <c r="H63" s="143" t="s">
        <v>216</v>
      </c>
      <c r="I63" s="144">
        <v>100140443</v>
      </c>
      <c r="J63" s="144">
        <v>26859276.02</v>
      </c>
      <c r="K63" s="144">
        <v>30059276.02</v>
      </c>
      <c r="L63" s="144">
        <v>26859276.02</v>
      </c>
      <c r="M63" s="144">
        <v>27545376.02</v>
      </c>
      <c r="N63" s="144">
        <v>0</v>
      </c>
      <c r="O63" s="144">
        <v>686100</v>
      </c>
      <c r="P63" s="144">
        <v>0</v>
      </c>
      <c r="Q63" s="144">
        <v>686100</v>
      </c>
      <c r="R63" s="145">
        <f t="shared" si="2"/>
        <v>0.27506744722509363</v>
      </c>
      <c r="S63" s="146">
        <f t="shared" si="3"/>
        <v>6.8513777195892776E-3</v>
      </c>
      <c r="T63" s="190"/>
    </row>
    <row r="64" spans="1:20" s="147" customFormat="1" ht="30" customHeight="1" x14ac:dyDescent="0.2">
      <c r="A64" s="139">
        <v>2</v>
      </c>
      <c r="B64" s="140">
        <v>0</v>
      </c>
      <c r="C64" s="140">
        <v>4</v>
      </c>
      <c r="D64" s="141">
        <v>4</v>
      </c>
      <c r="E64" s="141">
        <v>17</v>
      </c>
      <c r="F64" s="141">
        <v>20</v>
      </c>
      <c r="G64" s="207" t="s">
        <v>217</v>
      </c>
      <c r="H64" s="143" t="s">
        <v>218</v>
      </c>
      <c r="I64" s="144">
        <v>74186660</v>
      </c>
      <c r="J64" s="144">
        <v>21122190</v>
      </c>
      <c r="K64" s="144">
        <v>22722190</v>
      </c>
      <c r="L64" s="144">
        <v>40000</v>
      </c>
      <c r="M64" s="144">
        <v>382420</v>
      </c>
      <c r="N64" s="144">
        <v>40000</v>
      </c>
      <c r="O64" s="144">
        <v>382420</v>
      </c>
      <c r="P64" s="144">
        <v>40000</v>
      </c>
      <c r="Q64" s="144">
        <v>382420</v>
      </c>
      <c r="R64" s="145">
        <f t="shared" si="2"/>
        <v>5.1548351145610273E-3</v>
      </c>
      <c r="S64" s="146">
        <f t="shared" si="3"/>
        <v>5.1548351145610273E-3</v>
      </c>
      <c r="T64" s="190"/>
    </row>
    <row r="65" spans="1:20" s="147" customFormat="1" ht="30" customHeight="1" x14ac:dyDescent="0.2">
      <c r="A65" s="139">
        <v>2</v>
      </c>
      <c r="B65" s="140">
        <v>0</v>
      </c>
      <c r="C65" s="140">
        <v>4</v>
      </c>
      <c r="D65" s="141">
        <v>4</v>
      </c>
      <c r="E65" s="141">
        <v>18</v>
      </c>
      <c r="F65" s="141">
        <v>20</v>
      </c>
      <c r="G65" s="207" t="s">
        <v>219</v>
      </c>
      <c r="H65" s="143" t="s">
        <v>220</v>
      </c>
      <c r="I65" s="144">
        <v>74186660</v>
      </c>
      <c r="J65" s="144">
        <v>24946645</v>
      </c>
      <c r="K65" s="144">
        <v>26546645</v>
      </c>
      <c r="L65" s="144">
        <v>0</v>
      </c>
      <c r="M65" s="144">
        <v>244800</v>
      </c>
      <c r="N65" s="144">
        <v>0</v>
      </c>
      <c r="O65" s="144">
        <v>244800</v>
      </c>
      <c r="P65" s="144">
        <v>0</v>
      </c>
      <c r="Q65" s="144">
        <v>244800</v>
      </c>
      <c r="R65" s="145">
        <f t="shared" si="2"/>
        <v>3.2997846243516017E-3</v>
      </c>
      <c r="S65" s="146">
        <f t="shared" si="3"/>
        <v>3.2997846243516017E-3</v>
      </c>
      <c r="T65" s="190"/>
    </row>
    <row r="66" spans="1:20" s="147" customFormat="1" ht="30" customHeight="1" x14ac:dyDescent="0.2">
      <c r="A66" s="139">
        <v>2</v>
      </c>
      <c r="B66" s="140">
        <v>0</v>
      </c>
      <c r="C66" s="140">
        <v>4</v>
      </c>
      <c r="D66" s="141">
        <v>4</v>
      </c>
      <c r="E66" s="141">
        <v>23</v>
      </c>
      <c r="F66" s="141">
        <v>20</v>
      </c>
      <c r="G66" s="207" t="s">
        <v>221</v>
      </c>
      <c r="H66" s="143" t="s">
        <v>222</v>
      </c>
      <c r="I66" s="144">
        <v>22255998</v>
      </c>
      <c r="J66" s="144">
        <v>0</v>
      </c>
      <c r="K66" s="144">
        <v>12000000</v>
      </c>
      <c r="L66" s="144">
        <v>1368300</v>
      </c>
      <c r="M66" s="144">
        <v>6697067</v>
      </c>
      <c r="N66" s="144">
        <v>1368300</v>
      </c>
      <c r="O66" s="144">
        <v>6697067</v>
      </c>
      <c r="P66" s="144">
        <v>1368300</v>
      </c>
      <c r="Q66" s="144">
        <v>6697067</v>
      </c>
      <c r="R66" s="145">
        <f t="shared" si="2"/>
        <v>0.30091065788197863</v>
      </c>
      <c r="S66" s="146">
        <f t="shared" si="3"/>
        <v>0.30091065788197863</v>
      </c>
      <c r="T66" s="190"/>
    </row>
    <row r="67" spans="1:20" s="137" customFormat="1" ht="30" customHeight="1" x14ac:dyDescent="0.2">
      <c r="A67" s="130">
        <v>2</v>
      </c>
      <c r="B67" s="131">
        <v>0</v>
      </c>
      <c r="C67" s="131">
        <v>4</v>
      </c>
      <c r="D67" s="148">
        <v>5</v>
      </c>
      <c r="E67" s="132"/>
      <c r="F67" s="132"/>
      <c r="G67" s="206" t="s">
        <v>356</v>
      </c>
      <c r="H67" s="138" t="s">
        <v>223</v>
      </c>
      <c r="I67" s="134">
        <f t="shared" ref="I67:Q67" si="28">SUM(I68:I74)</f>
        <v>1271335888</v>
      </c>
      <c r="J67" s="134">
        <f t="shared" si="28"/>
        <v>-27325000</v>
      </c>
      <c r="K67" s="134">
        <f t="shared" si="28"/>
        <v>1029693854.5</v>
      </c>
      <c r="L67" s="134">
        <f t="shared" si="28"/>
        <v>-10019571</v>
      </c>
      <c r="M67" s="134">
        <f t="shared" si="28"/>
        <v>981348140</v>
      </c>
      <c r="N67" s="134">
        <f t="shared" si="28"/>
        <v>17659662</v>
      </c>
      <c r="O67" s="134">
        <f t="shared" si="28"/>
        <v>613984486</v>
      </c>
      <c r="P67" s="134">
        <f t="shared" si="28"/>
        <v>17659662</v>
      </c>
      <c r="Q67" s="134">
        <f t="shared" si="28"/>
        <v>613984486</v>
      </c>
      <c r="R67" s="135">
        <f t="shared" si="2"/>
        <v>0.77190312116792847</v>
      </c>
      <c r="S67" s="136">
        <f t="shared" si="3"/>
        <v>0.48294435152451232</v>
      </c>
      <c r="T67" s="191"/>
    </row>
    <row r="68" spans="1:20" s="147" customFormat="1" ht="30" customHeight="1" x14ac:dyDescent="0.2">
      <c r="A68" s="139">
        <v>2</v>
      </c>
      <c r="B68" s="140">
        <v>0</v>
      </c>
      <c r="C68" s="140">
        <v>4</v>
      </c>
      <c r="D68" s="141">
        <v>5</v>
      </c>
      <c r="E68" s="141">
        <v>1</v>
      </c>
      <c r="F68" s="141">
        <v>20</v>
      </c>
      <c r="G68" s="207" t="s">
        <v>224</v>
      </c>
      <c r="H68" s="154" t="s">
        <v>225</v>
      </c>
      <c r="I68" s="144">
        <v>534143952</v>
      </c>
      <c r="J68" s="144">
        <v>-11625000</v>
      </c>
      <c r="K68" s="144">
        <v>509281620</v>
      </c>
      <c r="L68" s="144">
        <v>-11625000</v>
      </c>
      <c r="M68" s="144">
        <v>507881620</v>
      </c>
      <c r="N68" s="144">
        <v>0</v>
      </c>
      <c r="O68" s="144">
        <v>467670447</v>
      </c>
      <c r="P68" s="144">
        <v>0</v>
      </c>
      <c r="Q68" s="144">
        <v>467670447</v>
      </c>
      <c r="R68" s="145">
        <f t="shared" si="2"/>
        <v>0.95083285713211629</v>
      </c>
      <c r="S68" s="146">
        <f t="shared" si="3"/>
        <v>0.87555132890468446</v>
      </c>
      <c r="T68" s="190"/>
    </row>
    <row r="69" spans="1:20" s="147" customFormat="1" ht="30" customHeight="1" x14ac:dyDescent="0.2">
      <c r="A69" s="139">
        <v>2</v>
      </c>
      <c r="B69" s="140">
        <v>0</v>
      </c>
      <c r="C69" s="140">
        <v>4</v>
      </c>
      <c r="D69" s="141">
        <v>5</v>
      </c>
      <c r="E69" s="141">
        <v>2</v>
      </c>
      <c r="F69" s="141">
        <v>20</v>
      </c>
      <c r="G69" s="207" t="s">
        <v>226</v>
      </c>
      <c r="H69" s="154" t="s">
        <v>227</v>
      </c>
      <c r="I69" s="144">
        <v>148373320</v>
      </c>
      <c r="J69" s="144">
        <v>-15700000</v>
      </c>
      <c r="K69" s="144">
        <v>25700000</v>
      </c>
      <c r="L69" s="144">
        <v>0</v>
      </c>
      <c r="M69" s="144">
        <v>2270000</v>
      </c>
      <c r="N69" s="144">
        <v>0</v>
      </c>
      <c r="O69" s="144">
        <v>270000</v>
      </c>
      <c r="P69" s="144">
        <v>0</v>
      </c>
      <c r="Q69" s="144">
        <v>270000</v>
      </c>
      <c r="R69" s="145">
        <f t="shared" si="2"/>
        <v>1.5299246522218415E-2</v>
      </c>
      <c r="S69" s="146">
        <f t="shared" si="3"/>
        <v>1.8197341678409568E-3</v>
      </c>
      <c r="T69" s="190"/>
    </row>
    <row r="70" spans="1:20" s="147" customFormat="1" ht="30" customHeight="1" x14ac:dyDescent="0.2">
      <c r="A70" s="139">
        <v>2</v>
      </c>
      <c r="B70" s="140">
        <v>0</v>
      </c>
      <c r="C70" s="140">
        <v>4</v>
      </c>
      <c r="D70" s="141">
        <v>5</v>
      </c>
      <c r="E70" s="141">
        <v>6</v>
      </c>
      <c r="F70" s="141">
        <v>20</v>
      </c>
      <c r="G70" s="207" t="s">
        <v>228</v>
      </c>
      <c r="H70" s="154" t="s">
        <v>229</v>
      </c>
      <c r="I70" s="144">
        <v>49093330</v>
      </c>
      <c r="J70" s="144">
        <v>0</v>
      </c>
      <c r="K70" s="144">
        <v>36600000</v>
      </c>
      <c r="L70" s="144">
        <v>0</v>
      </c>
      <c r="M70" s="144">
        <v>35200000</v>
      </c>
      <c r="N70" s="144">
        <v>0</v>
      </c>
      <c r="O70" s="144">
        <v>14612242</v>
      </c>
      <c r="P70" s="144">
        <v>0</v>
      </c>
      <c r="Q70" s="144">
        <v>14612242</v>
      </c>
      <c r="R70" s="145">
        <f t="shared" si="2"/>
        <v>0.71700167823205307</v>
      </c>
      <c r="S70" s="146">
        <f t="shared" si="3"/>
        <v>0.29764210331627533</v>
      </c>
      <c r="T70" s="190"/>
    </row>
    <row r="71" spans="1:20" s="147" customFormat="1" ht="30" customHeight="1" x14ac:dyDescent="0.2">
      <c r="A71" s="139">
        <v>2</v>
      </c>
      <c r="B71" s="140">
        <v>0</v>
      </c>
      <c r="C71" s="140">
        <v>4</v>
      </c>
      <c r="D71" s="141">
        <v>5</v>
      </c>
      <c r="E71" s="141">
        <v>8</v>
      </c>
      <c r="F71" s="141">
        <v>20</v>
      </c>
      <c r="G71" s="207" t="s">
        <v>230</v>
      </c>
      <c r="H71" s="154" t="s">
        <v>231</v>
      </c>
      <c r="I71" s="144">
        <v>148373320</v>
      </c>
      <c r="J71" s="144">
        <v>0</v>
      </c>
      <c r="K71" s="144">
        <v>92781928</v>
      </c>
      <c r="L71" s="144">
        <v>0</v>
      </c>
      <c r="M71" s="144">
        <v>92781928</v>
      </c>
      <c r="N71" s="144">
        <v>0</v>
      </c>
      <c r="O71" s="144">
        <v>44644192</v>
      </c>
      <c r="P71" s="144">
        <v>0</v>
      </c>
      <c r="Q71" s="144">
        <v>44644192</v>
      </c>
      <c r="R71" s="145">
        <f t="shared" si="2"/>
        <v>0.62532757236947989</v>
      </c>
      <c r="S71" s="146">
        <f t="shared" si="3"/>
        <v>0.30089096880759963</v>
      </c>
      <c r="T71" s="190"/>
    </row>
    <row r="72" spans="1:20" s="147" customFormat="1" ht="30" customHeight="1" x14ac:dyDescent="0.2">
      <c r="A72" s="139">
        <v>2</v>
      </c>
      <c r="B72" s="140">
        <v>0</v>
      </c>
      <c r="C72" s="140">
        <v>4</v>
      </c>
      <c r="D72" s="141">
        <v>5</v>
      </c>
      <c r="E72" s="141">
        <v>9</v>
      </c>
      <c r="F72" s="141">
        <v>20</v>
      </c>
      <c r="G72" s="207" t="s">
        <v>232</v>
      </c>
      <c r="H72" s="154" t="s">
        <v>233</v>
      </c>
      <c r="I72" s="144">
        <v>59349328</v>
      </c>
      <c r="J72" s="144">
        <v>0</v>
      </c>
      <c r="K72" s="144">
        <v>55247086</v>
      </c>
      <c r="L72" s="144">
        <v>1605429</v>
      </c>
      <c r="M72" s="144">
        <v>37866687</v>
      </c>
      <c r="N72" s="144">
        <v>1605429</v>
      </c>
      <c r="O72" s="144">
        <v>25241793</v>
      </c>
      <c r="P72" s="144">
        <v>1605429</v>
      </c>
      <c r="Q72" s="144">
        <v>25241793</v>
      </c>
      <c r="R72" s="145">
        <f t="shared" si="2"/>
        <v>0.63803059404480533</v>
      </c>
      <c r="S72" s="146">
        <f t="shared" si="3"/>
        <v>0.42530882573767304</v>
      </c>
      <c r="T72" s="190"/>
    </row>
    <row r="73" spans="1:20" s="147" customFormat="1" ht="30" customHeight="1" x14ac:dyDescent="0.2">
      <c r="A73" s="139">
        <v>2</v>
      </c>
      <c r="B73" s="140">
        <v>0</v>
      </c>
      <c r="C73" s="140">
        <v>4</v>
      </c>
      <c r="D73" s="141">
        <v>5</v>
      </c>
      <c r="E73" s="141">
        <v>10</v>
      </c>
      <c r="F73" s="141">
        <v>20</v>
      </c>
      <c r="G73" s="207" t="s">
        <v>234</v>
      </c>
      <c r="H73" s="154" t="s">
        <v>235</v>
      </c>
      <c r="I73" s="144">
        <v>309746640</v>
      </c>
      <c r="J73" s="144">
        <v>0</v>
      </c>
      <c r="K73" s="144">
        <v>308083220.5</v>
      </c>
      <c r="L73" s="144">
        <v>0</v>
      </c>
      <c r="M73" s="144">
        <v>305047906</v>
      </c>
      <c r="N73" s="144">
        <v>16054233</v>
      </c>
      <c r="O73" s="144">
        <v>61245813</v>
      </c>
      <c r="P73" s="144">
        <v>16054233</v>
      </c>
      <c r="Q73" s="144">
        <v>61245813</v>
      </c>
      <c r="R73" s="145">
        <f t="shared" si="2"/>
        <v>0.98483039557749519</v>
      </c>
      <c r="S73" s="146">
        <f t="shared" si="3"/>
        <v>0.19772874049578068</v>
      </c>
      <c r="T73" s="190"/>
    </row>
    <row r="74" spans="1:20" s="147" customFormat="1" ht="30" customHeight="1" x14ac:dyDescent="0.2">
      <c r="A74" s="139">
        <v>2</v>
      </c>
      <c r="B74" s="140">
        <v>0</v>
      </c>
      <c r="C74" s="140">
        <v>4</v>
      </c>
      <c r="D74" s="141">
        <v>5</v>
      </c>
      <c r="E74" s="141">
        <v>12</v>
      </c>
      <c r="F74" s="141">
        <v>20</v>
      </c>
      <c r="G74" s="207" t="s">
        <v>236</v>
      </c>
      <c r="H74" s="154" t="s">
        <v>237</v>
      </c>
      <c r="I74" s="144">
        <v>22255998</v>
      </c>
      <c r="J74" s="144">
        <v>0</v>
      </c>
      <c r="K74" s="144">
        <v>2000000</v>
      </c>
      <c r="L74" s="144">
        <v>0</v>
      </c>
      <c r="M74" s="144">
        <v>299999</v>
      </c>
      <c r="N74" s="144">
        <v>0</v>
      </c>
      <c r="O74" s="144">
        <v>299999</v>
      </c>
      <c r="P74" s="144">
        <v>0</v>
      </c>
      <c r="Q74" s="144">
        <v>299999</v>
      </c>
      <c r="R74" s="145">
        <f t="shared" ref="R74:R142" si="29">IFERROR((M74/I74),0)</f>
        <v>1.347946742266961E-2</v>
      </c>
      <c r="S74" s="146">
        <f t="shared" ref="S74:S142" si="30">IFERROR((O74/I74),0)</f>
        <v>1.347946742266961E-2</v>
      </c>
      <c r="T74" s="190"/>
    </row>
    <row r="75" spans="1:20" s="137" customFormat="1" ht="30" customHeight="1" x14ac:dyDescent="0.2">
      <c r="A75" s="130">
        <v>2</v>
      </c>
      <c r="B75" s="131">
        <v>0</v>
      </c>
      <c r="C75" s="131">
        <v>4</v>
      </c>
      <c r="D75" s="148">
        <v>6</v>
      </c>
      <c r="E75" s="132"/>
      <c r="F75" s="132"/>
      <c r="G75" s="206" t="s">
        <v>357</v>
      </c>
      <c r="H75" s="138" t="s">
        <v>238</v>
      </c>
      <c r="I75" s="134">
        <f t="shared" ref="I75:J75" si="31">SUM(I76:I80)</f>
        <v>301421304</v>
      </c>
      <c r="J75" s="134">
        <f t="shared" si="31"/>
        <v>70000000</v>
      </c>
      <c r="K75" s="134">
        <f t="shared" ref="K75:Q75" si="32">SUM(K76:K80)</f>
        <v>269070097</v>
      </c>
      <c r="L75" s="134">
        <f t="shared" si="32"/>
        <v>70113600</v>
      </c>
      <c r="M75" s="134">
        <f t="shared" si="32"/>
        <v>266348047</v>
      </c>
      <c r="N75" s="134">
        <f t="shared" si="32"/>
        <v>113600</v>
      </c>
      <c r="O75" s="134">
        <f t="shared" si="32"/>
        <v>4177950</v>
      </c>
      <c r="P75" s="134">
        <f t="shared" si="32"/>
        <v>113600</v>
      </c>
      <c r="Q75" s="134">
        <f t="shared" si="32"/>
        <v>4177950</v>
      </c>
      <c r="R75" s="135">
        <f t="shared" si="29"/>
        <v>0.88364041779873659</v>
      </c>
      <c r="S75" s="136">
        <f t="shared" si="30"/>
        <v>1.3860831814329885E-2</v>
      </c>
      <c r="T75" s="191"/>
    </row>
    <row r="76" spans="1:20" s="147" customFormat="1" ht="30" customHeight="1" x14ac:dyDescent="0.2">
      <c r="A76" s="139">
        <v>2</v>
      </c>
      <c r="B76" s="140">
        <v>0</v>
      </c>
      <c r="C76" s="140">
        <v>4</v>
      </c>
      <c r="D76" s="141">
        <v>6</v>
      </c>
      <c r="E76" s="141">
        <v>2</v>
      </c>
      <c r="F76" s="141">
        <v>20</v>
      </c>
      <c r="G76" s="207" t="s">
        <v>239</v>
      </c>
      <c r="H76" s="143" t="s">
        <v>240</v>
      </c>
      <c r="I76" s="144">
        <v>271746640</v>
      </c>
      <c r="J76" s="144">
        <v>70000000</v>
      </c>
      <c r="K76" s="144">
        <v>262970097</v>
      </c>
      <c r="L76" s="144">
        <v>70000000</v>
      </c>
      <c r="M76" s="144">
        <v>262404097</v>
      </c>
      <c r="N76" s="144">
        <v>0</v>
      </c>
      <c r="O76" s="144">
        <v>234000</v>
      </c>
      <c r="P76" s="144">
        <v>0</v>
      </c>
      <c r="Q76" s="144">
        <v>234000</v>
      </c>
      <c r="R76" s="145">
        <f t="shared" si="29"/>
        <v>0.96562039184734727</v>
      </c>
      <c r="S76" s="146">
        <f t="shared" si="30"/>
        <v>8.6109620343419885E-4</v>
      </c>
      <c r="T76" s="190"/>
    </row>
    <row r="77" spans="1:20" s="147" customFormat="1" ht="30" customHeight="1" x14ac:dyDescent="0.2">
      <c r="A77" s="139">
        <v>2</v>
      </c>
      <c r="B77" s="140">
        <v>0</v>
      </c>
      <c r="C77" s="140">
        <v>4</v>
      </c>
      <c r="D77" s="141">
        <v>6</v>
      </c>
      <c r="E77" s="141">
        <v>3</v>
      </c>
      <c r="F77" s="141">
        <v>20</v>
      </c>
      <c r="G77" s="207" t="s">
        <v>241</v>
      </c>
      <c r="H77" s="143" t="s">
        <v>242</v>
      </c>
      <c r="I77" s="144">
        <v>7418666</v>
      </c>
      <c r="J77" s="144">
        <v>0</v>
      </c>
      <c r="K77" s="144">
        <v>2100000</v>
      </c>
      <c r="L77" s="144">
        <v>0</v>
      </c>
      <c r="M77" s="144">
        <v>2100000</v>
      </c>
      <c r="N77" s="144">
        <v>0</v>
      </c>
      <c r="O77" s="144">
        <v>2100000</v>
      </c>
      <c r="P77" s="144">
        <v>0</v>
      </c>
      <c r="Q77" s="144">
        <v>2100000</v>
      </c>
      <c r="R77" s="145">
        <f t="shared" si="29"/>
        <v>0.28306975944192664</v>
      </c>
      <c r="S77" s="146">
        <f t="shared" si="30"/>
        <v>0.28306975944192664</v>
      </c>
      <c r="T77" s="190"/>
    </row>
    <row r="78" spans="1:20" s="147" customFormat="1" ht="30" customHeight="1" x14ac:dyDescent="0.2">
      <c r="A78" s="139">
        <v>2</v>
      </c>
      <c r="B78" s="140">
        <v>0</v>
      </c>
      <c r="C78" s="140">
        <v>4</v>
      </c>
      <c r="D78" s="141">
        <v>6</v>
      </c>
      <c r="E78" s="141">
        <v>5</v>
      </c>
      <c r="F78" s="141">
        <v>20</v>
      </c>
      <c r="G78" s="207" t="s">
        <v>243</v>
      </c>
      <c r="H78" s="143" t="s">
        <v>244</v>
      </c>
      <c r="I78" s="144">
        <v>0</v>
      </c>
      <c r="J78" s="144">
        <v>0</v>
      </c>
      <c r="K78" s="144">
        <v>0</v>
      </c>
      <c r="L78" s="144">
        <v>0</v>
      </c>
      <c r="M78" s="144">
        <v>0</v>
      </c>
      <c r="N78" s="144">
        <v>0</v>
      </c>
      <c r="O78" s="144">
        <v>0</v>
      </c>
      <c r="P78" s="144">
        <v>0</v>
      </c>
      <c r="Q78" s="144">
        <v>0</v>
      </c>
      <c r="R78" s="145">
        <f t="shared" si="29"/>
        <v>0</v>
      </c>
      <c r="S78" s="146">
        <f t="shared" si="30"/>
        <v>0</v>
      </c>
      <c r="T78" s="190"/>
    </row>
    <row r="79" spans="1:20" s="147" customFormat="1" ht="30" customHeight="1" x14ac:dyDescent="0.2">
      <c r="A79" s="139">
        <v>2</v>
      </c>
      <c r="B79" s="140">
        <v>0</v>
      </c>
      <c r="C79" s="140">
        <v>4</v>
      </c>
      <c r="D79" s="141">
        <v>6</v>
      </c>
      <c r="E79" s="141">
        <v>7</v>
      </c>
      <c r="F79" s="141">
        <v>20</v>
      </c>
      <c r="G79" s="207" t="s">
        <v>245</v>
      </c>
      <c r="H79" s="143" t="s">
        <v>246</v>
      </c>
      <c r="I79" s="144">
        <v>22255998</v>
      </c>
      <c r="J79" s="144">
        <v>0</v>
      </c>
      <c r="K79" s="144">
        <v>4000000</v>
      </c>
      <c r="L79" s="144">
        <v>113600</v>
      </c>
      <c r="M79" s="144">
        <v>1843950</v>
      </c>
      <c r="N79" s="144">
        <v>113600</v>
      </c>
      <c r="O79" s="144">
        <v>1843950</v>
      </c>
      <c r="P79" s="144">
        <v>113600</v>
      </c>
      <c r="Q79" s="144">
        <v>1843950</v>
      </c>
      <c r="R79" s="145">
        <f t="shared" si="29"/>
        <v>8.2851822686181048E-2</v>
      </c>
      <c r="S79" s="146">
        <f t="shared" si="30"/>
        <v>8.2851822686181048E-2</v>
      </c>
      <c r="T79" s="190"/>
    </row>
    <row r="80" spans="1:20" s="147" customFormat="1" ht="30" customHeight="1" x14ac:dyDescent="0.2">
      <c r="A80" s="139">
        <v>2</v>
      </c>
      <c r="B80" s="140">
        <v>0</v>
      </c>
      <c r="C80" s="140">
        <v>4</v>
      </c>
      <c r="D80" s="141">
        <v>6</v>
      </c>
      <c r="E80" s="141">
        <v>8</v>
      </c>
      <c r="F80" s="141">
        <v>20</v>
      </c>
      <c r="G80" s="207" t="s">
        <v>247</v>
      </c>
      <c r="H80" s="143" t="s">
        <v>248</v>
      </c>
      <c r="I80" s="144">
        <v>0</v>
      </c>
      <c r="J80" s="144">
        <v>0</v>
      </c>
      <c r="K80" s="144">
        <v>0</v>
      </c>
      <c r="L80" s="144">
        <v>0</v>
      </c>
      <c r="M80" s="144">
        <v>0</v>
      </c>
      <c r="N80" s="144">
        <v>0</v>
      </c>
      <c r="O80" s="144">
        <v>0</v>
      </c>
      <c r="P80" s="144">
        <v>0</v>
      </c>
      <c r="Q80" s="144">
        <v>0</v>
      </c>
      <c r="R80" s="145">
        <f t="shared" si="29"/>
        <v>0</v>
      </c>
      <c r="S80" s="146">
        <f t="shared" si="30"/>
        <v>0</v>
      </c>
      <c r="T80" s="190"/>
    </row>
    <row r="81" spans="1:20" s="137" customFormat="1" ht="30" customHeight="1" x14ac:dyDescent="0.2">
      <c r="A81" s="130">
        <v>2</v>
      </c>
      <c r="B81" s="131">
        <v>0</v>
      </c>
      <c r="C81" s="131">
        <v>4</v>
      </c>
      <c r="D81" s="148">
        <v>7</v>
      </c>
      <c r="E81" s="132"/>
      <c r="F81" s="132"/>
      <c r="G81" s="206" t="s">
        <v>358</v>
      </c>
      <c r="H81" s="138" t="s">
        <v>249</v>
      </c>
      <c r="I81" s="134">
        <f>SUM(I82:I83)</f>
        <v>44511996</v>
      </c>
      <c r="J81" s="134">
        <f t="shared" ref="J81:O81" si="33">SUM(J82:J83)</f>
        <v>0</v>
      </c>
      <c r="K81" s="134">
        <f t="shared" si="33"/>
        <v>11128666</v>
      </c>
      <c r="L81" s="134">
        <f t="shared" si="33"/>
        <v>0</v>
      </c>
      <c r="M81" s="134">
        <f t="shared" si="33"/>
        <v>11127999</v>
      </c>
      <c r="N81" s="134">
        <f t="shared" si="33"/>
        <v>0</v>
      </c>
      <c r="O81" s="134">
        <f t="shared" si="33"/>
        <v>0</v>
      </c>
      <c r="P81" s="134">
        <f>SUM(P82:P83)</f>
        <v>0</v>
      </c>
      <c r="Q81" s="134">
        <f>SUM(Q82:Q83)</f>
        <v>0</v>
      </c>
      <c r="R81" s="135">
        <f t="shared" si="29"/>
        <v>0.25</v>
      </c>
      <c r="S81" s="136">
        <f t="shared" si="30"/>
        <v>0</v>
      </c>
      <c r="T81" s="191"/>
    </row>
    <row r="82" spans="1:20" s="147" customFormat="1" ht="30" customHeight="1" x14ac:dyDescent="0.2">
      <c r="A82" s="139">
        <v>2</v>
      </c>
      <c r="B82" s="140">
        <v>0</v>
      </c>
      <c r="C82" s="140">
        <v>4</v>
      </c>
      <c r="D82" s="141">
        <v>7</v>
      </c>
      <c r="E82" s="141">
        <v>5</v>
      </c>
      <c r="F82" s="141">
        <v>20</v>
      </c>
      <c r="G82" s="207" t="s">
        <v>250</v>
      </c>
      <c r="H82" s="143" t="s">
        <v>251</v>
      </c>
      <c r="I82" s="144">
        <v>18545998</v>
      </c>
      <c r="J82" s="144">
        <v>0</v>
      </c>
      <c r="K82" s="144">
        <v>0</v>
      </c>
      <c r="L82" s="144">
        <v>0</v>
      </c>
      <c r="M82" s="144">
        <v>0</v>
      </c>
      <c r="N82" s="144">
        <v>0</v>
      </c>
      <c r="O82" s="144">
        <v>0</v>
      </c>
      <c r="P82" s="144">
        <v>0</v>
      </c>
      <c r="Q82" s="144">
        <v>0</v>
      </c>
      <c r="R82" s="145">
        <f t="shared" si="29"/>
        <v>0</v>
      </c>
      <c r="S82" s="146">
        <f t="shared" si="30"/>
        <v>0</v>
      </c>
      <c r="T82" s="190"/>
    </row>
    <row r="83" spans="1:20" s="147" customFormat="1" ht="30" customHeight="1" x14ac:dyDescent="0.2">
      <c r="A83" s="139">
        <v>2</v>
      </c>
      <c r="B83" s="140">
        <v>0</v>
      </c>
      <c r="C83" s="140">
        <v>4</v>
      </c>
      <c r="D83" s="141">
        <v>7</v>
      </c>
      <c r="E83" s="141">
        <v>6</v>
      </c>
      <c r="F83" s="141">
        <v>20</v>
      </c>
      <c r="G83" s="207" t="s">
        <v>252</v>
      </c>
      <c r="H83" s="143" t="s">
        <v>253</v>
      </c>
      <c r="I83" s="144">
        <v>25965998</v>
      </c>
      <c r="J83" s="144">
        <v>0</v>
      </c>
      <c r="K83" s="144">
        <v>11128666</v>
      </c>
      <c r="L83" s="144">
        <v>0</v>
      </c>
      <c r="M83" s="144">
        <v>11127999</v>
      </c>
      <c r="N83" s="144">
        <v>0</v>
      </c>
      <c r="O83" s="144">
        <v>0</v>
      </c>
      <c r="P83" s="144">
        <v>0</v>
      </c>
      <c r="Q83" s="144">
        <v>0</v>
      </c>
      <c r="R83" s="145">
        <f t="shared" si="29"/>
        <v>0.42856041966882996</v>
      </c>
      <c r="S83" s="146">
        <f t="shared" si="30"/>
        <v>0</v>
      </c>
      <c r="T83" s="190"/>
    </row>
    <row r="84" spans="1:20" s="137" customFormat="1" ht="30" customHeight="1" x14ac:dyDescent="0.2">
      <c r="A84" s="130">
        <v>2</v>
      </c>
      <c r="B84" s="131">
        <v>0</v>
      </c>
      <c r="C84" s="131">
        <v>4</v>
      </c>
      <c r="D84" s="148">
        <v>8</v>
      </c>
      <c r="E84" s="132"/>
      <c r="F84" s="132"/>
      <c r="G84" s="206" t="s">
        <v>359</v>
      </c>
      <c r="H84" s="138" t="s">
        <v>254</v>
      </c>
      <c r="I84" s="134">
        <f t="shared" ref="I84:Q84" si="34">SUM(I85:I88)</f>
        <v>408026630</v>
      </c>
      <c r="J84" s="134">
        <f t="shared" si="34"/>
        <v>0</v>
      </c>
      <c r="K84" s="134">
        <f t="shared" si="34"/>
        <v>378246640</v>
      </c>
      <c r="L84" s="134">
        <f t="shared" si="34"/>
        <v>0</v>
      </c>
      <c r="M84" s="134">
        <f t="shared" si="34"/>
        <v>378246640</v>
      </c>
      <c r="N84" s="134">
        <f t="shared" si="34"/>
        <v>29067309</v>
      </c>
      <c r="O84" s="134">
        <f t="shared" si="34"/>
        <v>231649512</v>
      </c>
      <c r="P84" s="134">
        <f t="shared" si="34"/>
        <v>29067309</v>
      </c>
      <c r="Q84" s="134">
        <f t="shared" si="34"/>
        <v>231649512</v>
      </c>
      <c r="R84" s="135">
        <f t="shared" si="29"/>
        <v>0.92701459216032056</v>
      </c>
      <c r="S84" s="136">
        <f t="shared" si="30"/>
        <v>0.56773135616172898</v>
      </c>
      <c r="T84" s="191"/>
    </row>
    <row r="85" spans="1:20" s="147" customFormat="1" ht="30" customHeight="1" x14ac:dyDescent="0.2">
      <c r="A85" s="139">
        <v>2</v>
      </c>
      <c r="B85" s="140">
        <v>0</v>
      </c>
      <c r="C85" s="140">
        <v>4</v>
      </c>
      <c r="D85" s="141">
        <v>8</v>
      </c>
      <c r="E85" s="141">
        <v>1</v>
      </c>
      <c r="F85" s="141">
        <v>20</v>
      </c>
      <c r="G85" s="207" t="s">
        <v>255</v>
      </c>
      <c r="H85" s="143" t="s">
        <v>256</v>
      </c>
      <c r="I85" s="144">
        <v>29674664</v>
      </c>
      <c r="J85" s="144">
        <v>0</v>
      </c>
      <c r="K85" s="144">
        <v>25000000</v>
      </c>
      <c r="L85" s="144">
        <v>0</v>
      </c>
      <c r="M85" s="144">
        <v>25000000</v>
      </c>
      <c r="N85" s="144">
        <v>1318447</v>
      </c>
      <c r="O85" s="144">
        <v>10225164</v>
      </c>
      <c r="P85" s="144">
        <v>1318447</v>
      </c>
      <c r="Q85" s="144">
        <v>10225164</v>
      </c>
      <c r="R85" s="145">
        <f t="shared" si="29"/>
        <v>0.84246952214859117</v>
      </c>
      <c r="S85" s="146">
        <f t="shared" si="30"/>
        <v>0.34457556115883908</v>
      </c>
      <c r="T85" s="190"/>
    </row>
    <row r="86" spans="1:20" s="147" customFormat="1" ht="30" customHeight="1" x14ac:dyDescent="0.2">
      <c r="A86" s="139">
        <v>2</v>
      </c>
      <c r="B86" s="140">
        <v>0</v>
      </c>
      <c r="C86" s="140">
        <v>4</v>
      </c>
      <c r="D86" s="141">
        <v>8</v>
      </c>
      <c r="E86" s="141">
        <v>2</v>
      </c>
      <c r="F86" s="141">
        <v>20</v>
      </c>
      <c r="G86" s="207" t="s">
        <v>257</v>
      </c>
      <c r="H86" s="143" t="s">
        <v>258</v>
      </c>
      <c r="I86" s="144">
        <v>296746640</v>
      </c>
      <c r="J86" s="144">
        <v>0</v>
      </c>
      <c r="K86" s="144">
        <v>296746640</v>
      </c>
      <c r="L86" s="144">
        <v>0</v>
      </c>
      <c r="M86" s="144">
        <v>296746640</v>
      </c>
      <c r="N86" s="144">
        <v>22649440</v>
      </c>
      <c r="O86" s="144">
        <v>185396330</v>
      </c>
      <c r="P86" s="144">
        <v>22649440</v>
      </c>
      <c r="Q86" s="144">
        <v>185396330</v>
      </c>
      <c r="R86" s="145">
        <f t="shared" si="29"/>
        <v>1</v>
      </c>
      <c r="S86" s="146">
        <f t="shared" si="30"/>
        <v>0.6247630301728101</v>
      </c>
      <c r="T86" s="190"/>
    </row>
    <row r="87" spans="1:20" s="147" customFormat="1" ht="30" customHeight="1" x14ac:dyDescent="0.2">
      <c r="A87" s="139">
        <v>2</v>
      </c>
      <c r="B87" s="140">
        <v>0</v>
      </c>
      <c r="C87" s="140">
        <v>4</v>
      </c>
      <c r="D87" s="141">
        <v>8</v>
      </c>
      <c r="E87" s="141">
        <v>5</v>
      </c>
      <c r="F87" s="141">
        <v>20</v>
      </c>
      <c r="G87" s="207" t="s">
        <v>259</v>
      </c>
      <c r="H87" s="143" t="s">
        <v>260</v>
      </c>
      <c r="I87" s="144">
        <v>37093330</v>
      </c>
      <c r="J87" s="144">
        <v>0</v>
      </c>
      <c r="K87" s="144">
        <v>16500000</v>
      </c>
      <c r="L87" s="144">
        <v>0</v>
      </c>
      <c r="M87" s="144">
        <v>16500000</v>
      </c>
      <c r="N87" s="144">
        <v>1359784</v>
      </c>
      <c r="O87" s="144">
        <v>11640508</v>
      </c>
      <c r="P87" s="144">
        <v>1359784</v>
      </c>
      <c r="Q87" s="144">
        <v>11640508</v>
      </c>
      <c r="R87" s="145">
        <f t="shared" si="29"/>
        <v>0.44482390769445612</v>
      </c>
      <c r="S87" s="146">
        <f t="shared" si="30"/>
        <v>0.31381674279445926</v>
      </c>
      <c r="T87" s="190"/>
    </row>
    <row r="88" spans="1:20" s="147" customFormat="1" ht="30" customHeight="1" x14ac:dyDescent="0.2">
      <c r="A88" s="139">
        <v>2</v>
      </c>
      <c r="B88" s="140">
        <v>0</v>
      </c>
      <c r="C88" s="140">
        <v>4</v>
      </c>
      <c r="D88" s="141">
        <v>8</v>
      </c>
      <c r="E88" s="141">
        <v>6</v>
      </c>
      <c r="F88" s="141">
        <v>20</v>
      </c>
      <c r="G88" s="207" t="s">
        <v>261</v>
      </c>
      <c r="H88" s="143" t="s">
        <v>262</v>
      </c>
      <c r="I88" s="144">
        <v>44511996</v>
      </c>
      <c r="J88" s="144">
        <v>0</v>
      </c>
      <c r="K88" s="144">
        <v>40000000</v>
      </c>
      <c r="L88" s="144">
        <v>0</v>
      </c>
      <c r="M88" s="144">
        <v>40000000</v>
      </c>
      <c r="N88" s="144">
        <v>3739638</v>
      </c>
      <c r="O88" s="144">
        <v>24387510</v>
      </c>
      <c r="P88" s="144">
        <v>3739638</v>
      </c>
      <c r="Q88" s="144">
        <v>24387510</v>
      </c>
      <c r="R88" s="145">
        <f t="shared" si="29"/>
        <v>0.89863415695849724</v>
      </c>
      <c r="S88" s="146">
        <f t="shared" si="30"/>
        <v>0.54788623722917296</v>
      </c>
      <c r="T88" s="190"/>
    </row>
    <row r="89" spans="1:20" s="137" customFormat="1" ht="30" customHeight="1" x14ac:dyDescent="0.2">
      <c r="A89" s="130">
        <v>2</v>
      </c>
      <c r="B89" s="131">
        <v>0</v>
      </c>
      <c r="C89" s="131">
        <v>4</v>
      </c>
      <c r="D89" s="148">
        <v>9</v>
      </c>
      <c r="E89" s="132"/>
      <c r="F89" s="132"/>
      <c r="G89" s="206" t="s">
        <v>360</v>
      </c>
      <c r="H89" s="138" t="s">
        <v>263</v>
      </c>
      <c r="I89" s="134">
        <f t="shared" ref="I89:Q89" si="35">SUM(I90:I91)</f>
        <v>1251999920</v>
      </c>
      <c r="J89" s="134">
        <f t="shared" si="35"/>
        <v>0</v>
      </c>
      <c r="K89" s="134">
        <f t="shared" si="35"/>
        <v>1251999141</v>
      </c>
      <c r="L89" s="134">
        <f t="shared" si="35"/>
        <v>1251854862</v>
      </c>
      <c r="M89" s="134">
        <f t="shared" si="35"/>
        <v>1251854862</v>
      </c>
      <c r="N89" s="134">
        <f t="shared" si="35"/>
        <v>0</v>
      </c>
      <c r="O89" s="134">
        <f t="shared" si="35"/>
        <v>0</v>
      </c>
      <c r="P89" s="134">
        <f t="shared" si="35"/>
        <v>0</v>
      </c>
      <c r="Q89" s="134">
        <f t="shared" si="35"/>
        <v>0</v>
      </c>
      <c r="R89" s="135">
        <f t="shared" si="29"/>
        <v>0.99988413897023254</v>
      </c>
      <c r="S89" s="136">
        <f t="shared" si="30"/>
        <v>0</v>
      </c>
      <c r="T89" s="190"/>
    </row>
    <row r="90" spans="1:20" s="147" customFormat="1" ht="30" customHeight="1" x14ac:dyDescent="0.2">
      <c r="A90" s="139">
        <v>2</v>
      </c>
      <c r="B90" s="140">
        <v>0</v>
      </c>
      <c r="C90" s="140">
        <v>4</v>
      </c>
      <c r="D90" s="141">
        <v>9</v>
      </c>
      <c r="E90" s="141">
        <v>5</v>
      </c>
      <c r="F90" s="141">
        <v>20</v>
      </c>
      <c r="G90" s="207" t="s">
        <v>264</v>
      </c>
      <c r="H90" s="143" t="s">
        <v>265</v>
      </c>
      <c r="I90" s="144">
        <v>285600779</v>
      </c>
      <c r="J90" s="144">
        <v>0</v>
      </c>
      <c r="K90" s="144">
        <v>285600000</v>
      </c>
      <c r="L90" s="144">
        <v>285600000</v>
      </c>
      <c r="M90" s="144">
        <v>285600000</v>
      </c>
      <c r="N90" s="144">
        <v>0</v>
      </c>
      <c r="O90" s="144">
        <v>0</v>
      </c>
      <c r="P90" s="144">
        <v>0</v>
      </c>
      <c r="Q90" s="144">
        <v>0</v>
      </c>
      <c r="R90" s="145">
        <f t="shared" si="29"/>
        <v>0.99999727241640335</v>
      </c>
      <c r="S90" s="146">
        <f t="shared" si="30"/>
        <v>0</v>
      </c>
      <c r="T90" s="190"/>
    </row>
    <row r="91" spans="1:20" s="147" customFormat="1" ht="30" customHeight="1" x14ac:dyDescent="0.2">
      <c r="A91" s="139">
        <v>2</v>
      </c>
      <c r="B91" s="140">
        <v>0</v>
      </c>
      <c r="C91" s="140">
        <v>4</v>
      </c>
      <c r="D91" s="141">
        <v>9</v>
      </c>
      <c r="E91" s="141">
        <v>13</v>
      </c>
      <c r="F91" s="141">
        <v>20</v>
      </c>
      <c r="G91" s="207" t="s">
        <v>266</v>
      </c>
      <c r="H91" s="143" t="s">
        <v>267</v>
      </c>
      <c r="I91" s="144">
        <v>966399141</v>
      </c>
      <c r="J91" s="144">
        <v>0</v>
      </c>
      <c r="K91" s="144">
        <v>966399141</v>
      </c>
      <c r="L91" s="144">
        <v>966254862</v>
      </c>
      <c r="M91" s="144">
        <v>966254862</v>
      </c>
      <c r="N91" s="144">
        <v>0</v>
      </c>
      <c r="O91" s="144">
        <v>0</v>
      </c>
      <c r="P91" s="144">
        <v>0</v>
      </c>
      <c r="Q91" s="144">
        <v>0</v>
      </c>
      <c r="R91" s="145">
        <f t="shared" si="29"/>
        <v>0.99985070454444869</v>
      </c>
      <c r="S91" s="146">
        <f t="shared" si="30"/>
        <v>0</v>
      </c>
      <c r="T91" s="190"/>
    </row>
    <row r="92" spans="1:20" s="137" customFormat="1" ht="30" customHeight="1" x14ac:dyDescent="0.2">
      <c r="A92" s="130">
        <v>2</v>
      </c>
      <c r="B92" s="131">
        <v>0</v>
      </c>
      <c r="C92" s="131">
        <v>4</v>
      </c>
      <c r="D92" s="148">
        <v>10</v>
      </c>
      <c r="E92" s="132"/>
      <c r="F92" s="132"/>
      <c r="G92" s="207" t="s">
        <v>361</v>
      </c>
      <c r="H92" s="138" t="s">
        <v>268</v>
      </c>
      <c r="I92" s="134">
        <f t="shared" ref="I92:Q92" si="36">SUM(I93:I94)</f>
        <v>0</v>
      </c>
      <c r="J92" s="134">
        <f t="shared" si="36"/>
        <v>0</v>
      </c>
      <c r="K92" s="134">
        <f t="shared" si="36"/>
        <v>0</v>
      </c>
      <c r="L92" s="134">
        <f t="shared" si="36"/>
        <v>0</v>
      </c>
      <c r="M92" s="134">
        <f t="shared" si="36"/>
        <v>0</v>
      </c>
      <c r="N92" s="134">
        <f t="shared" si="36"/>
        <v>0</v>
      </c>
      <c r="O92" s="134">
        <f t="shared" si="36"/>
        <v>0</v>
      </c>
      <c r="P92" s="134">
        <f t="shared" si="36"/>
        <v>0</v>
      </c>
      <c r="Q92" s="134">
        <f t="shared" si="36"/>
        <v>0</v>
      </c>
      <c r="R92" s="135">
        <f t="shared" si="29"/>
        <v>0</v>
      </c>
      <c r="S92" s="136">
        <f t="shared" si="30"/>
        <v>0</v>
      </c>
      <c r="T92" s="191"/>
    </row>
    <row r="93" spans="1:20" s="147" customFormat="1" ht="30" customHeight="1" x14ac:dyDescent="0.2">
      <c r="A93" s="139">
        <v>2</v>
      </c>
      <c r="B93" s="140">
        <v>0</v>
      </c>
      <c r="C93" s="140">
        <v>4</v>
      </c>
      <c r="D93" s="141">
        <v>10</v>
      </c>
      <c r="E93" s="141">
        <v>1</v>
      </c>
      <c r="F93" s="141">
        <v>20</v>
      </c>
      <c r="G93" s="207" t="s">
        <v>269</v>
      </c>
      <c r="H93" s="143" t="s">
        <v>270</v>
      </c>
      <c r="I93" s="144">
        <v>0</v>
      </c>
      <c r="J93" s="144">
        <v>0</v>
      </c>
      <c r="K93" s="144">
        <v>0</v>
      </c>
      <c r="L93" s="144">
        <v>0</v>
      </c>
      <c r="M93" s="144">
        <v>0</v>
      </c>
      <c r="N93" s="144">
        <v>0</v>
      </c>
      <c r="O93" s="144">
        <v>0</v>
      </c>
      <c r="P93" s="144">
        <v>0</v>
      </c>
      <c r="Q93" s="144">
        <v>0</v>
      </c>
      <c r="R93" s="145">
        <f t="shared" si="29"/>
        <v>0</v>
      </c>
      <c r="S93" s="146">
        <f t="shared" si="30"/>
        <v>0</v>
      </c>
      <c r="T93" s="190"/>
    </row>
    <row r="94" spans="1:20" s="147" customFormat="1" ht="30" customHeight="1" x14ac:dyDescent="0.2">
      <c r="A94" s="139">
        <v>2</v>
      </c>
      <c r="B94" s="140">
        <v>0</v>
      </c>
      <c r="C94" s="140">
        <v>4</v>
      </c>
      <c r="D94" s="141">
        <v>10</v>
      </c>
      <c r="E94" s="141">
        <v>2</v>
      </c>
      <c r="F94" s="141">
        <v>20</v>
      </c>
      <c r="G94" s="207" t="s">
        <v>271</v>
      </c>
      <c r="H94" s="143" t="s">
        <v>272</v>
      </c>
      <c r="I94" s="144">
        <v>0</v>
      </c>
      <c r="J94" s="144">
        <v>0</v>
      </c>
      <c r="K94" s="144">
        <v>0</v>
      </c>
      <c r="L94" s="144">
        <v>0</v>
      </c>
      <c r="M94" s="144">
        <v>0</v>
      </c>
      <c r="N94" s="144">
        <v>0</v>
      </c>
      <c r="O94" s="144">
        <v>0</v>
      </c>
      <c r="P94" s="144">
        <v>0</v>
      </c>
      <c r="Q94" s="144">
        <v>0</v>
      </c>
      <c r="R94" s="145">
        <f t="shared" si="29"/>
        <v>0</v>
      </c>
      <c r="S94" s="146">
        <f t="shared" si="30"/>
        <v>0</v>
      </c>
      <c r="T94" s="190"/>
    </row>
    <row r="95" spans="1:20" s="137" customFormat="1" ht="30" customHeight="1" x14ac:dyDescent="0.2">
      <c r="A95" s="130">
        <v>2</v>
      </c>
      <c r="B95" s="131">
        <v>0</v>
      </c>
      <c r="C95" s="131">
        <v>4</v>
      </c>
      <c r="D95" s="148">
        <v>11</v>
      </c>
      <c r="E95" s="132"/>
      <c r="F95" s="132"/>
      <c r="G95" s="206" t="s">
        <v>362</v>
      </c>
      <c r="H95" s="138" t="s">
        <v>273</v>
      </c>
      <c r="I95" s="134">
        <f>SUM(I96:I97)</f>
        <v>128698656</v>
      </c>
      <c r="J95" s="134">
        <f t="shared" ref="J95:O95" si="37">SUM(J96:J97)</f>
        <v>0</v>
      </c>
      <c r="K95" s="134">
        <f t="shared" si="37"/>
        <v>128698656</v>
      </c>
      <c r="L95" s="134">
        <f t="shared" si="37"/>
        <v>4265465</v>
      </c>
      <c r="M95" s="134">
        <f t="shared" si="37"/>
        <v>110149127</v>
      </c>
      <c r="N95" s="134">
        <f t="shared" si="37"/>
        <v>3883282</v>
      </c>
      <c r="O95" s="134">
        <f t="shared" si="37"/>
        <v>39689813</v>
      </c>
      <c r="P95" s="134">
        <f>SUM(P96:P97)</f>
        <v>3883282</v>
      </c>
      <c r="Q95" s="134">
        <f>SUM(Q96:Q97)</f>
        <v>39689813</v>
      </c>
      <c r="R95" s="135">
        <f t="shared" si="29"/>
        <v>0.85586851039066014</v>
      </c>
      <c r="S95" s="136">
        <f t="shared" si="30"/>
        <v>0.30839337591839344</v>
      </c>
      <c r="T95" s="191"/>
    </row>
    <row r="96" spans="1:20" s="137" customFormat="1" ht="30" customHeight="1" x14ac:dyDescent="0.2">
      <c r="A96" s="139">
        <v>2</v>
      </c>
      <c r="B96" s="140">
        <v>0</v>
      </c>
      <c r="C96" s="140">
        <v>4</v>
      </c>
      <c r="D96" s="141">
        <v>11</v>
      </c>
      <c r="E96" s="141">
        <v>1</v>
      </c>
      <c r="F96" s="141">
        <v>20</v>
      </c>
      <c r="G96" s="207" t="s">
        <v>274</v>
      </c>
      <c r="H96" s="143" t="s">
        <v>275</v>
      </c>
      <c r="I96" s="144">
        <v>78767994</v>
      </c>
      <c r="J96" s="144">
        <v>0</v>
      </c>
      <c r="K96" s="144">
        <v>78767994</v>
      </c>
      <c r="L96" s="144">
        <v>0</v>
      </c>
      <c r="M96" s="144">
        <v>70744745</v>
      </c>
      <c r="N96" s="144">
        <v>0</v>
      </c>
      <c r="O96" s="144">
        <v>20744745</v>
      </c>
      <c r="P96" s="144">
        <v>0</v>
      </c>
      <c r="Q96" s="144">
        <v>20744745</v>
      </c>
      <c r="R96" s="145">
        <f t="shared" si="29"/>
        <v>0.89814074737005489</v>
      </c>
      <c r="S96" s="146">
        <f t="shared" si="30"/>
        <v>0.26336515564938723</v>
      </c>
      <c r="T96" s="191"/>
    </row>
    <row r="97" spans="1:20" s="147" customFormat="1" ht="30" customHeight="1" x14ac:dyDescent="0.2">
      <c r="A97" s="139">
        <v>2</v>
      </c>
      <c r="B97" s="140">
        <v>0</v>
      </c>
      <c r="C97" s="140">
        <v>4</v>
      </c>
      <c r="D97" s="141">
        <v>11</v>
      </c>
      <c r="E97" s="141">
        <v>2</v>
      </c>
      <c r="F97" s="141">
        <v>20</v>
      </c>
      <c r="G97" s="207" t="s">
        <v>276</v>
      </c>
      <c r="H97" s="143" t="s">
        <v>277</v>
      </c>
      <c r="I97" s="144">
        <v>49930662</v>
      </c>
      <c r="J97" s="144">
        <v>0</v>
      </c>
      <c r="K97" s="144">
        <v>49930662</v>
      </c>
      <c r="L97" s="144">
        <v>4265465</v>
      </c>
      <c r="M97" s="144">
        <v>39404382</v>
      </c>
      <c r="N97" s="144">
        <v>3883282</v>
      </c>
      <c r="O97" s="144">
        <v>18945068</v>
      </c>
      <c r="P97" s="144">
        <v>3883282</v>
      </c>
      <c r="Q97" s="144">
        <v>18945068</v>
      </c>
      <c r="R97" s="145">
        <f t="shared" si="29"/>
        <v>0.7891820460942417</v>
      </c>
      <c r="S97" s="146">
        <f t="shared" si="30"/>
        <v>0.3794275349283372</v>
      </c>
      <c r="T97" s="190"/>
    </row>
    <row r="98" spans="1:20" s="137" customFormat="1" ht="30" customHeight="1" x14ac:dyDescent="0.2">
      <c r="A98" s="130">
        <v>2</v>
      </c>
      <c r="B98" s="131">
        <v>0</v>
      </c>
      <c r="C98" s="131">
        <v>4</v>
      </c>
      <c r="D98" s="148">
        <v>17</v>
      </c>
      <c r="E98" s="132"/>
      <c r="F98" s="132"/>
      <c r="G98" s="206" t="s">
        <v>363</v>
      </c>
      <c r="H98" s="138" t="s">
        <v>278</v>
      </c>
      <c r="I98" s="134">
        <f t="shared" ref="I98:Q98" si="38">SUM(I99:I100)</f>
        <v>14837332</v>
      </c>
      <c r="J98" s="134">
        <f t="shared" si="38"/>
        <v>0</v>
      </c>
      <c r="K98" s="134">
        <f t="shared" si="38"/>
        <v>0</v>
      </c>
      <c r="L98" s="134">
        <f t="shared" si="38"/>
        <v>0</v>
      </c>
      <c r="M98" s="134">
        <f t="shared" si="38"/>
        <v>0</v>
      </c>
      <c r="N98" s="134">
        <f t="shared" si="38"/>
        <v>0</v>
      </c>
      <c r="O98" s="134">
        <f t="shared" si="38"/>
        <v>0</v>
      </c>
      <c r="P98" s="134">
        <f t="shared" si="38"/>
        <v>0</v>
      </c>
      <c r="Q98" s="134">
        <f t="shared" si="38"/>
        <v>0</v>
      </c>
      <c r="R98" s="155">
        <f t="shared" si="29"/>
        <v>0</v>
      </c>
      <c r="S98" s="155">
        <f t="shared" si="30"/>
        <v>0</v>
      </c>
      <c r="T98" s="190"/>
    </row>
    <row r="99" spans="1:20" s="147" customFormat="1" ht="30" customHeight="1" x14ac:dyDescent="0.2">
      <c r="A99" s="139">
        <v>2</v>
      </c>
      <c r="B99" s="140">
        <v>0</v>
      </c>
      <c r="C99" s="140">
        <v>4</v>
      </c>
      <c r="D99" s="141">
        <v>17</v>
      </c>
      <c r="E99" s="141">
        <v>1</v>
      </c>
      <c r="F99" s="141">
        <v>20</v>
      </c>
      <c r="G99" s="207" t="s">
        <v>279</v>
      </c>
      <c r="H99" s="143" t="s">
        <v>280</v>
      </c>
      <c r="I99" s="144">
        <v>7418666</v>
      </c>
      <c r="J99" s="144">
        <v>0</v>
      </c>
      <c r="K99" s="144">
        <v>0</v>
      </c>
      <c r="L99" s="144">
        <v>0</v>
      </c>
      <c r="M99" s="144">
        <v>0</v>
      </c>
      <c r="N99" s="144">
        <v>0</v>
      </c>
      <c r="O99" s="144">
        <v>0</v>
      </c>
      <c r="P99" s="144">
        <v>0</v>
      </c>
      <c r="Q99" s="144">
        <v>0</v>
      </c>
      <c r="R99" s="145">
        <f t="shared" si="29"/>
        <v>0</v>
      </c>
      <c r="S99" s="146">
        <f t="shared" si="30"/>
        <v>0</v>
      </c>
      <c r="T99" s="190"/>
    </row>
    <row r="100" spans="1:20" s="147" customFormat="1" ht="30" customHeight="1" x14ac:dyDescent="0.2">
      <c r="A100" s="139">
        <v>2</v>
      </c>
      <c r="B100" s="140">
        <v>0</v>
      </c>
      <c r="C100" s="140">
        <v>4</v>
      </c>
      <c r="D100" s="141">
        <v>17</v>
      </c>
      <c r="E100" s="141">
        <v>2</v>
      </c>
      <c r="F100" s="141">
        <v>20</v>
      </c>
      <c r="G100" s="207" t="s">
        <v>281</v>
      </c>
      <c r="H100" s="143" t="s">
        <v>282</v>
      </c>
      <c r="I100" s="144">
        <v>7418666</v>
      </c>
      <c r="J100" s="144">
        <v>0</v>
      </c>
      <c r="K100" s="144">
        <v>0</v>
      </c>
      <c r="L100" s="144">
        <v>0</v>
      </c>
      <c r="M100" s="144">
        <v>0</v>
      </c>
      <c r="N100" s="144">
        <v>0</v>
      </c>
      <c r="O100" s="144">
        <v>0</v>
      </c>
      <c r="P100" s="144">
        <v>0</v>
      </c>
      <c r="Q100" s="144">
        <v>0</v>
      </c>
      <c r="R100" s="145">
        <f t="shared" si="29"/>
        <v>0</v>
      </c>
      <c r="S100" s="146">
        <f t="shared" si="30"/>
        <v>0</v>
      </c>
      <c r="T100" s="190"/>
    </row>
    <row r="101" spans="1:20" s="137" customFormat="1" ht="30" customHeight="1" x14ac:dyDescent="0.2">
      <c r="A101" s="130">
        <v>2</v>
      </c>
      <c r="B101" s="131">
        <v>0</v>
      </c>
      <c r="C101" s="131">
        <v>4</v>
      </c>
      <c r="D101" s="148">
        <v>21</v>
      </c>
      <c r="E101" s="132"/>
      <c r="F101" s="132"/>
      <c r="G101" s="206" t="s">
        <v>364</v>
      </c>
      <c r="H101" s="138" t="s">
        <v>283</v>
      </c>
      <c r="I101" s="134">
        <f t="shared" ref="I101:Q101" si="39">SUM(I102:I104)</f>
        <v>581912609</v>
      </c>
      <c r="J101" s="134">
        <f t="shared" si="39"/>
        <v>149500000</v>
      </c>
      <c r="K101" s="134">
        <f t="shared" si="39"/>
        <v>149500000</v>
      </c>
      <c r="L101" s="134">
        <f t="shared" si="39"/>
        <v>0</v>
      </c>
      <c r="M101" s="134">
        <f t="shared" si="39"/>
        <v>0</v>
      </c>
      <c r="N101" s="134">
        <f t="shared" si="39"/>
        <v>0</v>
      </c>
      <c r="O101" s="134">
        <f t="shared" si="39"/>
        <v>0</v>
      </c>
      <c r="P101" s="134">
        <f t="shared" si="39"/>
        <v>0</v>
      </c>
      <c r="Q101" s="134">
        <f t="shared" si="39"/>
        <v>0</v>
      </c>
      <c r="R101" s="135">
        <f t="shared" si="29"/>
        <v>0</v>
      </c>
      <c r="S101" s="136">
        <f t="shared" si="30"/>
        <v>0</v>
      </c>
      <c r="T101" s="191"/>
    </row>
    <row r="102" spans="1:20" s="147" customFormat="1" ht="30" customHeight="1" x14ac:dyDescent="0.2">
      <c r="A102" s="139">
        <v>2</v>
      </c>
      <c r="B102" s="140">
        <v>0</v>
      </c>
      <c r="C102" s="140">
        <v>4</v>
      </c>
      <c r="D102" s="141">
        <v>21</v>
      </c>
      <c r="E102" s="141">
        <v>1</v>
      </c>
      <c r="F102" s="141">
        <v>20</v>
      </c>
      <c r="G102" s="207" t="s">
        <v>284</v>
      </c>
      <c r="H102" s="143" t="s">
        <v>285</v>
      </c>
      <c r="I102" s="144">
        <v>29674664</v>
      </c>
      <c r="J102" s="144">
        <v>0</v>
      </c>
      <c r="K102" s="144">
        <v>0</v>
      </c>
      <c r="L102" s="144">
        <v>0</v>
      </c>
      <c r="M102" s="144">
        <v>0</v>
      </c>
      <c r="N102" s="144">
        <v>0</v>
      </c>
      <c r="O102" s="144">
        <v>0</v>
      </c>
      <c r="P102" s="144">
        <v>0</v>
      </c>
      <c r="Q102" s="144">
        <v>0</v>
      </c>
      <c r="R102" s="145">
        <f t="shared" si="29"/>
        <v>0</v>
      </c>
      <c r="S102" s="146">
        <f t="shared" si="30"/>
        <v>0</v>
      </c>
      <c r="T102" s="190"/>
    </row>
    <row r="103" spans="1:20" s="147" customFormat="1" ht="30" customHeight="1" x14ac:dyDescent="0.2">
      <c r="A103" s="139">
        <v>2</v>
      </c>
      <c r="B103" s="140">
        <v>0</v>
      </c>
      <c r="C103" s="140">
        <v>4</v>
      </c>
      <c r="D103" s="141">
        <v>21</v>
      </c>
      <c r="E103" s="141">
        <v>4</v>
      </c>
      <c r="F103" s="141">
        <v>20</v>
      </c>
      <c r="G103" s="207" t="s">
        <v>286</v>
      </c>
      <c r="H103" s="143" t="s">
        <v>287</v>
      </c>
      <c r="I103" s="144">
        <v>494092303</v>
      </c>
      <c r="J103" s="144">
        <v>149500000</v>
      </c>
      <c r="K103" s="144">
        <v>149500000</v>
      </c>
      <c r="L103" s="144">
        <v>0</v>
      </c>
      <c r="M103" s="144">
        <v>0</v>
      </c>
      <c r="N103" s="144">
        <v>0</v>
      </c>
      <c r="O103" s="144">
        <v>0</v>
      </c>
      <c r="P103" s="144">
        <v>0</v>
      </c>
      <c r="Q103" s="144">
        <v>0</v>
      </c>
      <c r="R103" s="145">
        <f t="shared" si="29"/>
        <v>0</v>
      </c>
      <c r="S103" s="146">
        <f t="shared" si="30"/>
        <v>0</v>
      </c>
      <c r="T103" s="190"/>
    </row>
    <row r="104" spans="1:20" s="147" customFormat="1" ht="30" customHeight="1" x14ac:dyDescent="0.2">
      <c r="A104" s="139">
        <v>2</v>
      </c>
      <c r="B104" s="140">
        <v>0</v>
      </c>
      <c r="C104" s="140">
        <v>4</v>
      </c>
      <c r="D104" s="141">
        <v>21</v>
      </c>
      <c r="E104" s="141">
        <v>5</v>
      </c>
      <c r="F104" s="141">
        <v>20</v>
      </c>
      <c r="G104" s="207" t="s">
        <v>288</v>
      </c>
      <c r="H104" s="143" t="s">
        <v>289</v>
      </c>
      <c r="I104" s="144">
        <v>58145642</v>
      </c>
      <c r="J104" s="144">
        <v>0</v>
      </c>
      <c r="K104" s="144">
        <v>0</v>
      </c>
      <c r="L104" s="144">
        <v>0</v>
      </c>
      <c r="M104" s="144">
        <v>0</v>
      </c>
      <c r="N104" s="144">
        <v>0</v>
      </c>
      <c r="O104" s="144">
        <v>0</v>
      </c>
      <c r="P104" s="144">
        <v>0</v>
      </c>
      <c r="Q104" s="144">
        <v>0</v>
      </c>
      <c r="R104" s="145">
        <f t="shared" si="29"/>
        <v>0</v>
      </c>
      <c r="S104" s="146">
        <f t="shared" si="30"/>
        <v>0</v>
      </c>
      <c r="T104" s="190"/>
    </row>
    <row r="105" spans="1:20" s="137" customFormat="1" ht="30" customHeight="1" x14ac:dyDescent="0.2">
      <c r="A105" s="130">
        <v>2</v>
      </c>
      <c r="B105" s="131">
        <v>0</v>
      </c>
      <c r="C105" s="131">
        <v>4</v>
      </c>
      <c r="D105" s="148">
        <v>40</v>
      </c>
      <c r="E105" s="132"/>
      <c r="F105" s="148">
        <v>20</v>
      </c>
      <c r="G105" s="206" t="s">
        <v>290</v>
      </c>
      <c r="H105" s="138" t="s">
        <v>291</v>
      </c>
      <c r="I105" s="156">
        <f>+I106</f>
        <v>14837332</v>
      </c>
      <c r="J105" s="156">
        <f t="shared" ref="J105:O105" si="40">+J106</f>
        <v>0</v>
      </c>
      <c r="K105" s="156">
        <f t="shared" si="40"/>
        <v>1600000</v>
      </c>
      <c r="L105" s="156">
        <f t="shared" si="40"/>
        <v>0</v>
      </c>
      <c r="M105" s="156">
        <f t="shared" si="40"/>
        <v>200000</v>
      </c>
      <c r="N105" s="156">
        <f t="shared" si="40"/>
        <v>0</v>
      </c>
      <c r="O105" s="156">
        <f t="shared" si="40"/>
        <v>200000</v>
      </c>
      <c r="P105" s="156">
        <f>+P106</f>
        <v>0</v>
      </c>
      <c r="Q105" s="156">
        <f>+Q106</f>
        <v>200000</v>
      </c>
      <c r="R105" s="145">
        <f t="shared" si="29"/>
        <v>1.3479512354377459E-2</v>
      </c>
      <c r="S105" s="151">
        <f t="shared" si="30"/>
        <v>1.3479512354377459E-2</v>
      </c>
      <c r="T105" s="194"/>
    </row>
    <row r="106" spans="1:20" s="147" customFormat="1" ht="30" customHeight="1" x14ac:dyDescent="0.2">
      <c r="A106" s="139">
        <v>2</v>
      </c>
      <c r="B106" s="140">
        <v>0</v>
      </c>
      <c r="C106" s="140">
        <v>4</v>
      </c>
      <c r="D106" s="141">
        <v>40</v>
      </c>
      <c r="E106" s="142" t="s">
        <v>292</v>
      </c>
      <c r="F106" s="141">
        <v>20</v>
      </c>
      <c r="G106" s="207" t="s">
        <v>293</v>
      </c>
      <c r="H106" s="143" t="s">
        <v>291</v>
      </c>
      <c r="I106" s="144">
        <v>14837332</v>
      </c>
      <c r="J106" s="144">
        <v>0</v>
      </c>
      <c r="K106" s="144">
        <v>1600000</v>
      </c>
      <c r="L106" s="144">
        <v>0</v>
      </c>
      <c r="M106" s="144">
        <v>200000</v>
      </c>
      <c r="N106" s="144">
        <v>0</v>
      </c>
      <c r="O106" s="144">
        <v>200000</v>
      </c>
      <c r="P106" s="144">
        <v>0</v>
      </c>
      <c r="Q106" s="144">
        <v>200000</v>
      </c>
      <c r="R106" s="145">
        <f t="shared" si="29"/>
        <v>1.3479512354377459E-2</v>
      </c>
      <c r="S106" s="153">
        <f t="shared" si="30"/>
        <v>1.3479512354377459E-2</v>
      </c>
      <c r="T106" s="190"/>
    </row>
    <row r="107" spans="1:20" s="137" customFormat="1" ht="30" customHeight="1" x14ac:dyDescent="0.2">
      <c r="A107" s="130">
        <v>2</v>
      </c>
      <c r="B107" s="131">
        <v>0</v>
      </c>
      <c r="C107" s="131">
        <v>4</v>
      </c>
      <c r="D107" s="148">
        <v>41</v>
      </c>
      <c r="E107" s="132"/>
      <c r="F107" s="132"/>
      <c r="G107" s="206" t="s">
        <v>365</v>
      </c>
      <c r="H107" s="138" t="s">
        <v>294</v>
      </c>
      <c r="I107" s="134">
        <f t="shared" ref="I107:Q107" si="41">+I108</f>
        <v>3026453248</v>
      </c>
      <c r="J107" s="134">
        <f t="shared" si="41"/>
        <v>0</v>
      </c>
      <c r="K107" s="134">
        <f t="shared" si="41"/>
        <v>3026453248</v>
      </c>
      <c r="L107" s="134">
        <f t="shared" si="41"/>
        <v>0</v>
      </c>
      <c r="M107" s="134">
        <f t="shared" si="41"/>
        <v>3019958398</v>
      </c>
      <c r="N107" s="134">
        <f t="shared" si="41"/>
        <v>195070974</v>
      </c>
      <c r="O107" s="134">
        <f t="shared" si="41"/>
        <v>1175930986</v>
      </c>
      <c r="P107" s="134">
        <f t="shared" si="41"/>
        <v>390141948</v>
      </c>
      <c r="Q107" s="134">
        <f t="shared" si="41"/>
        <v>1175930986</v>
      </c>
      <c r="R107" s="135">
        <f t="shared" si="29"/>
        <v>0.9978539731270285</v>
      </c>
      <c r="S107" s="136">
        <f t="shared" si="30"/>
        <v>0.38855085132311284</v>
      </c>
      <c r="T107" s="191"/>
    </row>
    <row r="108" spans="1:20" s="147" customFormat="1" ht="30" customHeight="1" x14ac:dyDescent="0.2">
      <c r="A108" s="139">
        <v>2</v>
      </c>
      <c r="B108" s="140">
        <v>0</v>
      </c>
      <c r="C108" s="140">
        <v>4</v>
      </c>
      <c r="D108" s="141">
        <v>41</v>
      </c>
      <c r="E108" s="141">
        <v>13</v>
      </c>
      <c r="F108" s="141">
        <v>20</v>
      </c>
      <c r="G108" s="207" t="s">
        <v>295</v>
      </c>
      <c r="H108" s="143" t="s">
        <v>294</v>
      </c>
      <c r="I108" s="144">
        <v>3026453248</v>
      </c>
      <c r="J108" s="144">
        <v>0</v>
      </c>
      <c r="K108" s="144">
        <v>3026453248</v>
      </c>
      <c r="L108" s="144">
        <v>0</v>
      </c>
      <c r="M108" s="144">
        <v>3019958398</v>
      </c>
      <c r="N108" s="144">
        <v>195070974</v>
      </c>
      <c r="O108" s="144">
        <v>1175930986</v>
      </c>
      <c r="P108" s="144">
        <v>390141948</v>
      </c>
      <c r="Q108" s="144">
        <v>1175930986</v>
      </c>
      <c r="R108" s="145">
        <f t="shared" si="29"/>
        <v>0.9978539731270285</v>
      </c>
      <c r="S108" s="153">
        <f t="shared" si="30"/>
        <v>0.38855085132311284</v>
      </c>
      <c r="T108" s="190"/>
    </row>
    <row r="109" spans="1:20" s="137" customFormat="1" ht="30" customHeight="1" x14ac:dyDescent="0.2">
      <c r="A109" s="130">
        <v>3</v>
      </c>
      <c r="B109" s="131"/>
      <c r="C109" s="131"/>
      <c r="D109" s="132"/>
      <c r="E109" s="132"/>
      <c r="F109" s="148">
        <v>20</v>
      </c>
      <c r="G109" s="206" t="s">
        <v>366</v>
      </c>
      <c r="H109" s="138" t="s">
        <v>296</v>
      </c>
      <c r="I109" s="134">
        <f>+I111+I117</f>
        <v>6387823000</v>
      </c>
      <c r="J109" s="134">
        <f t="shared" ref="J109:Q109" si="42">+J111+J117</f>
        <v>0</v>
      </c>
      <c r="K109" s="134">
        <f t="shared" si="42"/>
        <v>577150000</v>
      </c>
      <c r="L109" s="134">
        <f t="shared" si="42"/>
        <v>0</v>
      </c>
      <c r="M109" s="134">
        <f t="shared" si="42"/>
        <v>577150000</v>
      </c>
      <c r="N109" s="134">
        <f t="shared" si="42"/>
        <v>0</v>
      </c>
      <c r="O109" s="134">
        <f t="shared" si="42"/>
        <v>0</v>
      </c>
      <c r="P109" s="134">
        <f t="shared" si="42"/>
        <v>0</v>
      </c>
      <c r="Q109" s="134">
        <f t="shared" si="42"/>
        <v>0</v>
      </c>
      <c r="R109" s="135">
        <f t="shared" si="29"/>
        <v>9.035159552792868E-2</v>
      </c>
      <c r="S109" s="136">
        <f t="shared" si="30"/>
        <v>0</v>
      </c>
      <c r="T109" s="191"/>
    </row>
    <row r="110" spans="1:20" s="137" customFormat="1" ht="30" customHeight="1" x14ac:dyDescent="0.2">
      <c r="A110" s="130">
        <v>3</v>
      </c>
      <c r="B110" s="131"/>
      <c r="C110" s="131"/>
      <c r="D110" s="132"/>
      <c r="E110" s="132"/>
      <c r="F110" s="148">
        <v>21</v>
      </c>
      <c r="G110" s="206" t="s">
        <v>366</v>
      </c>
      <c r="H110" s="138" t="s">
        <v>296</v>
      </c>
      <c r="I110" s="134">
        <f>+I112</f>
        <v>370689000000</v>
      </c>
      <c r="J110" s="134">
        <f t="shared" ref="J110:Q114" si="43">+J112</f>
        <v>0</v>
      </c>
      <c r="K110" s="134">
        <f t="shared" si="43"/>
        <v>260689000000</v>
      </c>
      <c r="L110" s="134">
        <f t="shared" si="43"/>
        <v>0</v>
      </c>
      <c r="M110" s="134">
        <f t="shared" si="43"/>
        <v>260689000000</v>
      </c>
      <c r="N110" s="134">
        <f t="shared" si="43"/>
        <v>0</v>
      </c>
      <c r="O110" s="134">
        <f t="shared" si="43"/>
        <v>260689000000</v>
      </c>
      <c r="P110" s="134">
        <f t="shared" si="43"/>
        <v>0</v>
      </c>
      <c r="Q110" s="134">
        <f t="shared" si="43"/>
        <v>260689000000</v>
      </c>
      <c r="R110" s="135">
        <f t="shared" si="29"/>
        <v>0.70325528947446514</v>
      </c>
      <c r="S110" s="136">
        <f t="shared" si="30"/>
        <v>0.70325528947446514</v>
      </c>
      <c r="T110" s="191"/>
    </row>
    <row r="111" spans="1:20" s="137" customFormat="1" ht="30" customHeight="1" x14ac:dyDescent="0.2">
      <c r="A111" s="130">
        <v>3</v>
      </c>
      <c r="B111" s="131">
        <v>2</v>
      </c>
      <c r="C111" s="131"/>
      <c r="D111" s="132"/>
      <c r="E111" s="132"/>
      <c r="F111" s="157">
        <v>20</v>
      </c>
      <c r="G111" s="206" t="s">
        <v>367</v>
      </c>
      <c r="H111" s="138" t="s">
        <v>297</v>
      </c>
      <c r="I111" s="134">
        <f>+I113</f>
        <v>2623440000</v>
      </c>
      <c r="J111" s="134">
        <f t="shared" si="43"/>
        <v>0</v>
      </c>
      <c r="K111" s="134">
        <f t="shared" si="43"/>
        <v>0</v>
      </c>
      <c r="L111" s="134">
        <f t="shared" si="43"/>
        <v>0</v>
      </c>
      <c r="M111" s="134">
        <f t="shared" si="43"/>
        <v>0</v>
      </c>
      <c r="N111" s="134">
        <f t="shared" si="43"/>
        <v>0</v>
      </c>
      <c r="O111" s="134">
        <f t="shared" si="43"/>
        <v>0</v>
      </c>
      <c r="P111" s="134">
        <f t="shared" si="43"/>
        <v>0</v>
      </c>
      <c r="Q111" s="134">
        <f t="shared" si="43"/>
        <v>0</v>
      </c>
      <c r="R111" s="135">
        <f t="shared" si="29"/>
        <v>0</v>
      </c>
      <c r="S111" s="136">
        <f t="shared" si="30"/>
        <v>0</v>
      </c>
      <c r="T111" s="191"/>
    </row>
    <row r="112" spans="1:20" s="137" customFormat="1" ht="30" customHeight="1" x14ac:dyDescent="0.2">
      <c r="A112" s="130">
        <v>3</v>
      </c>
      <c r="B112" s="131">
        <v>2</v>
      </c>
      <c r="C112" s="131"/>
      <c r="D112" s="132"/>
      <c r="E112" s="132"/>
      <c r="F112" s="157">
        <v>21</v>
      </c>
      <c r="G112" s="206" t="s">
        <v>367</v>
      </c>
      <c r="H112" s="138" t="s">
        <v>297</v>
      </c>
      <c r="I112" s="134">
        <f>+I114</f>
        <v>370689000000</v>
      </c>
      <c r="J112" s="134">
        <f t="shared" si="43"/>
        <v>0</v>
      </c>
      <c r="K112" s="134">
        <f t="shared" si="43"/>
        <v>260689000000</v>
      </c>
      <c r="L112" s="134">
        <f t="shared" si="43"/>
        <v>0</v>
      </c>
      <c r="M112" s="134">
        <f t="shared" si="43"/>
        <v>260689000000</v>
      </c>
      <c r="N112" s="134">
        <f t="shared" si="43"/>
        <v>0</v>
      </c>
      <c r="O112" s="134">
        <f t="shared" si="43"/>
        <v>260689000000</v>
      </c>
      <c r="P112" s="134">
        <f t="shared" si="43"/>
        <v>0</v>
      </c>
      <c r="Q112" s="134">
        <f t="shared" si="43"/>
        <v>260689000000</v>
      </c>
      <c r="R112" s="135">
        <f t="shared" si="29"/>
        <v>0.70325528947446514</v>
      </c>
      <c r="S112" s="136">
        <f t="shared" si="30"/>
        <v>0.70325528947446514</v>
      </c>
      <c r="T112" s="191"/>
    </row>
    <row r="113" spans="1:20" s="137" customFormat="1" ht="30" customHeight="1" x14ac:dyDescent="0.2">
      <c r="A113" s="130">
        <v>3</v>
      </c>
      <c r="B113" s="131">
        <v>2</v>
      </c>
      <c r="C113" s="131">
        <v>1</v>
      </c>
      <c r="D113" s="158"/>
      <c r="E113" s="158"/>
      <c r="F113" s="157">
        <v>20</v>
      </c>
      <c r="G113" s="206" t="s">
        <v>368</v>
      </c>
      <c r="H113" s="159" t="s">
        <v>298</v>
      </c>
      <c r="I113" s="134">
        <f>+I115</f>
        <v>2623440000</v>
      </c>
      <c r="J113" s="134">
        <f t="shared" si="43"/>
        <v>0</v>
      </c>
      <c r="K113" s="134">
        <f t="shared" si="43"/>
        <v>0</v>
      </c>
      <c r="L113" s="134">
        <f t="shared" si="43"/>
        <v>0</v>
      </c>
      <c r="M113" s="134">
        <f t="shared" si="43"/>
        <v>0</v>
      </c>
      <c r="N113" s="134">
        <f t="shared" si="43"/>
        <v>0</v>
      </c>
      <c r="O113" s="134">
        <f t="shared" si="43"/>
        <v>0</v>
      </c>
      <c r="P113" s="134">
        <f t="shared" si="43"/>
        <v>0</v>
      </c>
      <c r="Q113" s="134">
        <f t="shared" si="43"/>
        <v>0</v>
      </c>
      <c r="R113" s="135">
        <f t="shared" si="29"/>
        <v>0</v>
      </c>
      <c r="S113" s="136">
        <f t="shared" si="30"/>
        <v>0</v>
      </c>
      <c r="T113" s="191"/>
    </row>
    <row r="114" spans="1:20" s="137" customFormat="1" ht="30" customHeight="1" x14ac:dyDescent="0.2">
      <c r="A114" s="130">
        <v>3</v>
      </c>
      <c r="B114" s="131">
        <v>2</v>
      </c>
      <c r="C114" s="131">
        <v>1</v>
      </c>
      <c r="D114" s="158"/>
      <c r="E114" s="158"/>
      <c r="F114" s="157">
        <v>21</v>
      </c>
      <c r="G114" s="206" t="s">
        <v>368</v>
      </c>
      <c r="H114" s="159" t="s">
        <v>298</v>
      </c>
      <c r="I114" s="134">
        <f>+I116</f>
        <v>370689000000</v>
      </c>
      <c r="J114" s="134">
        <f t="shared" si="43"/>
        <v>0</v>
      </c>
      <c r="K114" s="134">
        <f t="shared" si="43"/>
        <v>260689000000</v>
      </c>
      <c r="L114" s="134">
        <f t="shared" si="43"/>
        <v>0</v>
      </c>
      <c r="M114" s="134">
        <f t="shared" si="43"/>
        <v>260689000000</v>
      </c>
      <c r="N114" s="134">
        <f t="shared" si="43"/>
        <v>0</v>
      </c>
      <c r="O114" s="134">
        <f t="shared" si="43"/>
        <v>260689000000</v>
      </c>
      <c r="P114" s="134">
        <f t="shared" si="43"/>
        <v>0</v>
      </c>
      <c r="Q114" s="134">
        <f t="shared" si="43"/>
        <v>260689000000</v>
      </c>
      <c r="R114" s="135">
        <f t="shared" si="29"/>
        <v>0.70325528947446514</v>
      </c>
      <c r="S114" s="136">
        <f t="shared" si="30"/>
        <v>0.70325528947446514</v>
      </c>
      <c r="T114" s="191"/>
    </row>
    <row r="115" spans="1:20" s="147" customFormat="1" ht="30" customHeight="1" x14ac:dyDescent="0.2">
      <c r="A115" s="160">
        <v>3</v>
      </c>
      <c r="B115" s="141">
        <v>2</v>
      </c>
      <c r="C115" s="141">
        <v>1</v>
      </c>
      <c r="D115" s="141">
        <v>1</v>
      </c>
      <c r="E115" s="161" t="s">
        <v>8</v>
      </c>
      <c r="F115" s="141">
        <v>20</v>
      </c>
      <c r="G115" s="207" t="s">
        <v>299</v>
      </c>
      <c r="H115" s="162" t="s">
        <v>300</v>
      </c>
      <c r="I115" s="144">
        <v>2623440000</v>
      </c>
      <c r="J115" s="144">
        <v>0</v>
      </c>
      <c r="K115" s="144">
        <v>0</v>
      </c>
      <c r="L115" s="144">
        <v>0</v>
      </c>
      <c r="M115" s="144">
        <v>0</v>
      </c>
      <c r="N115" s="144">
        <v>0</v>
      </c>
      <c r="O115" s="144">
        <v>0</v>
      </c>
      <c r="P115" s="144">
        <v>0</v>
      </c>
      <c r="Q115" s="144">
        <v>0</v>
      </c>
      <c r="R115" s="145">
        <f t="shared" si="29"/>
        <v>0</v>
      </c>
      <c r="S115" s="146">
        <f t="shared" si="30"/>
        <v>0</v>
      </c>
      <c r="T115" s="190"/>
    </row>
    <row r="116" spans="1:20" s="147" customFormat="1" ht="30" customHeight="1" x14ac:dyDescent="0.2">
      <c r="A116" s="160">
        <v>3</v>
      </c>
      <c r="B116" s="141">
        <v>2</v>
      </c>
      <c r="C116" s="141">
        <v>1</v>
      </c>
      <c r="D116" s="161">
        <v>17</v>
      </c>
      <c r="E116" s="161" t="s">
        <v>8</v>
      </c>
      <c r="F116" s="163">
        <v>21</v>
      </c>
      <c r="G116" s="208" t="s">
        <v>301</v>
      </c>
      <c r="H116" s="162" t="s">
        <v>302</v>
      </c>
      <c r="I116" s="144">
        <v>370689000000</v>
      </c>
      <c r="J116" s="144">
        <v>0</v>
      </c>
      <c r="K116" s="144">
        <v>260689000000</v>
      </c>
      <c r="L116" s="144">
        <v>0</v>
      </c>
      <c r="M116" s="144">
        <v>260689000000</v>
      </c>
      <c r="N116" s="144">
        <v>0</v>
      </c>
      <c r="O116" s="144">
        <v>260689000000</v>
      </c>
      <c r="P116" s="144">
        <v>0</v>
      </c>
      <c r="Q116" s="144">
        <v>260689000000</v>
      </c>
      <c r="R116" s="145">
        <f t="shared" si="29"/>
        <v>0.70325528947446514</v>
      </c>
      <c r="S116" s="146">
        <f t="shared" si="30"/>
        <v>0.70325528947446514</v>
      </c>
      <c r="T116" s="190"/>
    </row>
    <row r="117" spans="1:20" s="137" customFormat="1" ht="30" customHeight="1" x14ac:dyDescent="0.2">
      <c r="A117" s="164">
        <v>3</v>
      </c>
      <c r="B117" s="148">
        <v>6</v>
      </c>
      <c r="C117" s="131"/>
      <c r="D117" s="132"/>
      <c r="E117" s="132"/>
      <c r="F117" s="157">
        <v>20</v>
      </c>
      <c r="G117" s="209" t="s">
        <v>369</v>
      </c>
      <c r="H117" s="138" t="s">
        <v>303</v>
      </c>
      <c r="I117" s="134">
        <f>+I118</f>
        <v>3764383000</v>
      </c>
      <c r="J117" s="134">
        <f t="shared" ref="J117:Q118" si="44">+J118</f>
        <v>0</v>
      </c>
      <c r="K117" s="134">
        <f t="shared" si="44"/>
        <v>577150000</v>
      </c>
      <c r="L117" s="134">
        <f t="shared" si="44"/>
        <v>0</v>
      </c>
      <c r="M117" s="134">
        <f t="shared" si="44"/>
        <v>577150000</v>
      </c>
      <c r="N117" s="134">
        <f t="shared" si="44"/>
        <v>0</v>
      </c>
      <c r="O117" s="134">
        <f t="shared" si="44"/>
        <v>0</v>
      </c>
      <c r="P117" s="134">
        <f t="shared" si="44"/>
        <v>0</v>
      </c>
      <c r="Q117" s="134">
        <f t="shared" si="44"/>
        <v>0</v>
      </c>
      <c r="R117" s="135">
        <f t="shared" si="29"/>
        <v>0.15331861821711554</v>
      </c>
      <c r="S117" s="136">
        <f t="shared" si="30"/>
        <v>0</v>
      </c>
      <c r="T117" s="191"/>
    </row>
    <row r="118" spans="1:20" s="137" customFormat="1" ht="30" customHeight="1" x14ac:dyDescent="0.2">
      <c r="A118" s="164">
        <v>3</v>
      </c>
      <c r="B118" s="148">
        <v>6</v>
      </c>
      <c r="C118" s="131">
        <v>1</v>
      </c>
      <c r="D118" s="132"/>
      <c r="E118" s="132"/>
      <c r="F118" s="157">
        <v>20</v>
      </c>
      <c r="G118" s="209" t="s">
        <v>370</v>
      </c>
      <c r="H118" s="138" t="s">
        <v>304</v>
      </c>
      <c r="I118" s="134">
        <f t="shared" ref="I118:Q118" si="45">+I119</f>
        <v>3764383000</v>
      </c>
      <c r="J118" s="134">
        <f t="shared" si="44"/>
        <v>0</v>
      </c>
      <c r="K118" s="134">
        <f t="shared" si="45"/>
        <v>577150000</v>
      </c>
      <c r="L118" s="134">
        <f t="shared" si="44"/>
        <v>0</v>
      </c>
      <c r="M118" s="134">
        <f t="shared" si="45"/>
        <v>577150000</v>
      </c>
      <c r="N118" s="134">
        <f t="shared" si="44"/>
        <v>0</v>
      </c>
      <c r="O118" s="134">
        <f t="shared" si="45"/>
        <v>0</v>
      </c>
      <c r="P118" s="134">
        <f t="shared" si="44"/>
        <v>0</v>
      </c>
      <c r="Q118" s="134">
        <f t="shared" si="45"/>
        <v>0</v>
      </c>
      <c r="R118" s="135">
        <f t="shared" si="29"/>
        <v>0.15331861821711554</v>
      </c>
      <c r="S118" s="136">
        <f t="shared" si="30"/>
        <v>0</v>
      </c>
      <c r="T118" s="191"/>
    </row>
    <row r="119" spans="1:20" s="137" customFormat="1" ht="30" customHeight="1" x14ac:dyDescent="0.2">
      <c r="A119" s="139">
        <v>3</v>
      </c>
      <c r="B119" s="140">
        <v>6</v>
      </c>
      <c r="C119" s="140">
        <v>1</v>
      </c>
      <c r="D119" s="141">
        <v>1</v>
      </c>
      <c r="E119" s="132"/>
      <c r="F119" s="157">
        <v>20</v>
      </c>
      <c r="G119" s="208" t="s">
        <v>305</v>
      </c>
      <c r="H119" s="143" t="s">
        <v>304</v>
      </c>
      <c r="I119" s="144">
        <v>3764383000</v>
      </c>
      <c r="J119" s="144">
        <v>0</v>
      </c>
      <c r="K119" s="144">
        <v>577150000</v>
      </c>
      <c r="L119" s="144">
        <v>0</v>
      </c>
      <c r="M119" s="144">
        <v>577150000</v>
      </c>
      <c r="N119" s="144">
        <v>0</v>
      </c>
      <c r="O119" s="144">
        <v>0</v>
      </c>
      <c r="P119" s="144">
        <v>0</v>
      </c>
      <c r="Q119" s="144">
        <v>0</v>
      </c>
      <c r="R119" s="145">
        <f t="shared" si="29"/>
        <v>0.15331861821711554</v>
      </c>
      <c r="S119" s="146">
        <f t="shared" si="30"/>
        <v>0</v>
      </c>
      <c r="T119" s="190"/>
    </row>
    <row r="120" spans="1:20" s="137" customFormat="1" ht="30" customHeight="1" x14ac:dyDescent="0.2">
      <c r="A120" s="130">
        <v>5</v>
      </c>
      <c r="B120" s="131"/>
      <c r="C120" s="131"/>
      <c r="D120" s="158"/>
      <c r="E120" s="158"/>
      <c r="F120" s="157"/>
      <c r="G120" s="210" t="s">
        <v>371</v>
      </c>
      <c r="H120" s="159" t="s">
        <v>306</v>
      </c>
      <c r="I120" s="134">
        <f t="shared" ref="I120:Q122" si="46">+I121</f>
        <v>47711605000</v>
      </c>
      <c r="J120" s="134">
        <f t="shared" si="46"/>
        <v>562689030</v>
      </c>
      <c r="K120" s="134">
        <f t="shared" si="46"/>
        <v>34546166763</v>
      </c>
      <c r="L120" s="134">
        <f t="shared" si="46"/>
        <v>1992185126</v>
      </c>
      <c r="M120" s="134">
        <f t="shared" si="46"/>
        <v>30594209933.560001</v>
      </c>
      <c r="N120" s="134">
        <f t="shared" si="46"/>
        <v>1976553660.3799999</v>
      </c>
      <c r="O120" s="134">
        <f t="shared" si="46"/>
        <v>8684478351.9200001</v>
      </c>
      <c r="P120" s="134">
        <f t="shared" si="46"/>
        <v>1940139989.48</v>
      </c>
      <c r="Q120" s="134">
        <f t="shared" si="46"/>
        <v>8646246191.0200005</v>
      </c>
      <c r="R120" s="135">
        <f t="shared" si="29"/>
        <v>0.64123204267724809</v>
      </c>
      <c r="S120" s="136">
        <f t="shared" si="30"/>
        <v>0.18202025171695649</v>
      </c>
      <c r="T120" s="191"/>
    </row>
    <row r="121" spans="1:20" s="137" customFormat="1" ht="30" customHeight="1" x14ac:dyDescent="0.2">
      <c r="A121" s="164">
        <v>5</v>
      </c>
      <c r="B121" s="148">
        <v>1</v>
      </c>
      <c r="C121" s="131"/>
      <c r="D121" s="158"/>
      <c r="E121" s="158"/>
      <c r="F121" s="159"/>
      <c r="G121" s="210" t="s">
        <v>372</v>
      </c>
      <c r="H121" s="165" t="s">
        <v>307</v>
      </c>
      <c r="I121" s="134">
        <f t="shared" si="46"/>
        <v>47711605000</v>
      </c>
      <c r="J121" s="134">
        <f t="shared" si="46"/>
        <v>562689030</v>
      </c>
      <c r="K121" s="134">
        <f t="shared" si="46"/>
        <v>34546166763</v>
      </c>
      <c r="L121" s="134">
        <f t="shared" si="46"/>
        <v>1992185126</v>
      </c>
      <c r="M121" s="134">
        <f t="shared" si="46"/>
        <v>30594209933.560001</v>
      </c>
      <c r="N121" s="134">
        <f t="shared" si="46"/>
        <v>1976553660.3799999</v>
      </c>
      <c r="O121" s="134">
        <f t="shared" si="46"/>
        <v>8684478351.9200001</v>
      </c>
      <c r="P121" s="134">
        <f t="shared" si="46"/>
        <v>1940139989.48</v>
      </c>
      <c r="Q121" s="134">
        <f t="shared" si="46"/>
        <v>8646246191.0200005</v>
      </c>
      <c r="R121" s="135">
        <f t="shared" si="29"/>
        <v>0.64123204267724809</v>
      </c>
      <c r="S121" s="136">
        <f t="shared" si="30"/>
        <v>0.18202025171695649</v>
      </c>
      <c r="T121" s="191"/>
    </row>
    <row r="122" spans="1:20" s="147" customFormat="1" ht="30" customHeight="1" x14ac:dyDescent="0.2">
      <c r="A122" s="130">
        <v>5</v>
      </c>
      <c r="B122" s="131">
        <v>1</v>
      </c>
      <c r="C122" s="131">
        <v>2</v>
      </c>
      <c r="D122" s="158"/>
      <c r="E122" s="158"/>
      <c r="F122" s="211">
        <v>20</v>
      </c>
      <c r="G122" s="210" t="s">
        <v>373</v>
      </c>
      <c r="H122" s="165" t="s">
        <v>308</v>
      </c>
      <c r="I122" s="134">
        <f t="shared" si="46"/>
        <v>47711605000</v>
      </c>
      <c r="J122" s="134">
        <f t="shared" si="46"/>
        <v>562689030</v>
      </c>
      <c r="K122" s="134">
        <f t="shared" si="46"/>
        <v>34546166763</v>
      </c>
      <c r="L122" s="134">
        <f t="shared" si="46"/>
        <v>1992185126</v>
      </c>
      <c r="M122" s="134">
        <f t="shared" si="46"/>
        <v>30594209933.560001</v>
      </c>
      <c r="N122" s="134">
        <f t="shared" si="46"/>
        <v>1976553660.3799999</v>
      </c>
      <c r="O122" s="134">
        <f t="shared" si="46"/>
        <v>8684478351.9200001</v>
      </c>
      <c r="P122" s="134">
        <f t="shared" si="46"/>
        <v>1940139989.48</v>
      </c>
      <c r="Q122" s="134">
        <f t="shared" si="46"/>
        <v>8646246191.0200005</v>
      </c>
      <c r="R122" s="135">
        <f t="shared" si="29"/>
        <v>0.64123204267724809</v>
      </c>
      <c r="S122" s="136">
        <f t="shared" si="30"/>
        <v>0.18202025171695649</v>
      </c>
      <c r="T122" s="191"/>
    </row>
    <row r="123" spans="1:20" s="147" customFormat="1" ht="30" customHeight="1" x14ac:dyDescent="0.2">
      <c r="A123" s="130">
        <v>5</v>
      </c>
      <c r="B123" s="131">
        <v>1</v>
      </c>
      <c r="C123" s="131">
        <v>2</v>
      </c>
      <c r="D123" s="158">
        <v>1</v>
      </c>
      <c r="E123" s="158"/>
      <c r="F123" s="211">
        <v>20</v>
      </c>
      <c r="G123" s="210" t="s">
        <v>374</v>
      </c>
      <c r="H123" s="165" t="s">
        <v>308</v>
      </c>
      <c r="I123" s="134">
        <f t="shared" ref="I123:Q123" si="47">SUM(I124:I131)</f>
        <v>47711605000</v>
      </c>
      <c r="J123" s="134">
        <f t="shared" si="47"/>
        <v>562689030</v>
      </c>
      <c r="K123" s="134">
        <f t="shared" si="47"/>
        <v>34546166763</v>
      </c>
      <c r="L123" s="134">
        <f t="shared" si="47"/>
        <v>1992185126</v>
      </c>
      <c r="M123" s="134">
        <f t="shared" si="47"/>
        <v>30594209933.560001</v>
      </c>
      <c r="N123" s="134">
        <f t="shared" si="47"/>
        <v>1976553660.3799999</v>
      </c>
      <c r="O123" s="134">
        <f t="shared" si="47"/>
        <v>8684478351.9200001</v>
      </c>
      <c r="P123" s="134">
        <f t="shared" si="47"/>
        <v>1940139989.48</v>
      </c>
      <c r="Q123" s="134">
        <f t="shared" si="47"/>
        <v>8646246191.0200005</v>
      </c>
      <c r="R123" s="135">
        <f t="shared" si="29"/>
        <v>0.64123204267724809</v>
      </c>
      <c r="S123" s="136">
        <f t="shared" si="30"/>
        <v>0.18202025171695649</v>
      </c>
      <c r="T123" s="191"/>
    </row>
    <row r="124" spans="1:20" s="147" customFormat="1" ht="30" customHeight="1" x14ac:dyDescent="0.2">
      <c r="A124" s="139">
        <v>5</v>
      </c>
      <c r="B124" s="140">
        <v>1</v>
      </c>
      <c r="C124" s="140">
        <v>2</v>
      </c>
      <c r="D124" s="161">
        <v>1</v>
      </c>
      <c r="E124" s="161">
        <v>6</v>
      </c>
      <c r="F124" s="166">
        <v>20</v>
      </c>
      <c r="G124" s="212" t="s">
        <v>309</v>
      </c>
      <c r="H124" s="167" t="s">
        <v>167</v>
      </c>
      <c r="I124" s="144">
        <v>32007854704</v>
      </c>
      <c r="J124" s="144">
        <v>-337490722</v>
      </c>
      <c r="K124" s="144">
        <v>20581974806</v>
      </c>
      <c r="L124" s="144">
        <v>224826181</v>
      </c>
      <c r="M124" s="144">
        <v>18746215964</v>
      </c>
      <c r="N124" s="144">
        <v>1767744318.5799999</v>
      </c>
      <c r="O124" s="144">
        <v>7045030059.9099998</v>
      </c>
      <c r="P124" s="144">
        <v>1745345953.5799999</v>
      </c>
      <c r="Q124" s="144">
        <v>7022631694.9099998</v>
      </c>
      <c r="R124" s="145">
        <f t="shared" si="29"/>
        <v>0.58567548926224344</v>
      </c>
      <c r="S124" s="146">
        <f t="shared" si="30"/>
        <v>0.22010316295985896</v>
      </c>
      <c r="T124" s="190"/>
    </row>
    <row r="125" spans="1:20" s="147" customFormat="1" ht="30" customHeight="1" x14ac:dyDescent="0.2">
      <c r="A125" s="139">
        <v>5</v>
      </c>
      <c r="B125" s="140">
        <v>1</v>
      </c>
      <c r="C125" s="140">
        <v>2</v>
      </c>
      <c r="D125" s="161">
        <v>1</v>
      </c>
      <c r="E125" s="161">
        <v>7</v>
      </c>
      <c r="F125" s="166">
        <v>20</v>
      </c>
      <c r="G125" s="212" t="s">
        <v>310</v>
      </c>
      <c r="H125" s="167" t="s">
        <v>311</v>
      </c>
      <c r="I125" s="144">
        <v>9807173027</v>
      </c>
      <c r="J125" s="144">
        <v>601450000</v>
      </c>
      <c r="K125" s="144">
        <v>8985518668</v>
      </c>
      <c r="L125" s="144">
        <v>1731561198</v>
      </c>
      <c r="M125" s="144">
        <v>8051425073.5600004</v>
      </c>
      <c r="N125" s="144">
        <v>102448527.8</v>
      </c>
      <c r="O125" s="144">
        <v>143399317.58000001</v>
      </c>
      <c r="P125" s="144">
        <v>96493398.900000006</v>
      </c>
      <c r="Q125" s="144">
        <v>137444188.68000001</v>
      </c>
      <c r="R125" s="145">
        <f t="shared" si="29"/>
        <v>0.82097308280314085</v>
      </c>
      <c r="S125" s="146">
        <f t="shared" si="30"/>
        <v>1.4621881064523817E-2</v>
      </c>
      <c r="T125" s="190"/>
    </row>
    <row r="126" spans="1:20" s="147" customFormat="1" ht="30" customHeight="1" x14ac:dyDescent="0.2">
      <c r="A126" s="139">
        <v>5</v>
      </c>
      <c r="B126" s="140">
        <v>1</v>
      </c>
      <c r="C126" s="140">
        <v>2</v>
      </c>
      <c r="D126" s="161">
        <v>1</v>
      </c>
      <c r="E126" s="161">
        <v>9</v>
      </c>
      <c r="F126" s="166">
        <v>20</v>
      </c>
      <c r="G126" s="212" t="s">
        <v>312</v>
      </c>
      <c r="H126" s="167" t="s">
        <v>223</v>
      </c>
      <c r="I126" s="144">
        <v>1742934021</v>
      </c>
      <c r="J126" s="144">
        <v>-61452000</v>
      </c>
      <c r="K126" s="144">
        <v>1566548000</v>
      </c>
      <c r="L126" s="144">
        <v>0</v>
      </c>
      <c r="M126" s="144">
        <v>1358548000</v>
      </c>
      <c r="N126" s="144">
        <v>0</v>
      </c>
      <c r="O126" s="144">
        <v>0</v>
      </c>
      <c r="P126" s="144">
        <v>0</v>
      </c>
      <c r="Q126" s="144">
        <v>0</v>
      </c>
      <c r="R126" s="145">
        <f t="shared" si="29"/>
        <v>0.77946037178191041</v>
      </c>
      <c r="S126" s="146">
        <f t="shared" si="30"/>
        <v>0</v>
      </c>
      <c r="T126" s="190"/>
    </row>
    <row r="127" spans="1:20" s="147" customFormat="1" ht="30" customHeight="1" x14ac:dyDescent="0.2">
      <c r="A127" s="139">
        <v>5</v>
      </c>
      <c r="B127" s="140">
        <v>1</v>
      </c>
      <c r="C127" s="140">
        <v>2</v>
      </c>
      <c r="D127" s="161">
        <v>1</v>
      </c>
      <c r="E127" s="161">
        <v>16</v>
      </c>
      <c r="F127" s="166">
        <v>20</v>
      </c>
      <c r="G127" s="212" t="s">
        <v>313</v>
      </c>
      <c r="H127" s="167" t="s">
        <v>314</v>
      </c>
      <c r="I127" s="144">
        <v>1990000000</v>
      </c>
      <c r="J127" s="144">
        <v>0</v>
      </c>
      <c r="K127" s="144">
        <v>1723476500</v>
      </c>
      <c r="L127" s="144">
        <v>0</v>
      </c>
      <c r="M127" s="144">
        <v>1672746500</v>
      </c>
      <c r="N127" s="144">
        <v>29874357</v>
      </c>
      <c r="O127" s="144">
        <v>1192305357</v>
      </c>
      <c r="P127" s="144">
        <v>19995690</v>
      </c>
      <c r="Q127" s="144">
        <v>1182426690</v>
      </c>
      <c r="R127" s="145">
        <f t="shared" si="29"/>
        <v>0.84057613065326631</v>
      </c>
      <c r="S127" s="146">
        <f t="shared" si="30"/>
        <v>0.5991484206030151</v>
      </c>
      <c r="T127" s="190"/>
    </row>
    <row r="128" spans="1:20" s="147" customFormat="1" ht="30" customHeight="1" x14ac:dyDescent="0.2">
      <c r="A128" s="139">
        <v>5</v>
      </c>
      <c r="B128" s="140">
        <v>1</v>
      </c>
      <c r="C128" s="140">
        <v>2</v>
      </c>
      <c r="D128" s="161">
        <v>1</v>
      </c>
      <c r="E128" s="161">
        <v>24</v>
      </c>
      <c r="F128" s="166">
        <v>20</v>
      </c>
      <c r="G128" s="212" t="s">
        <v>375</v>
      </c>
      <c r="H128" s="167" t="s">
        <v>212</v>
      </c>
      <c r="I128" s="144">
        <v>30928100</v>
      </c>
      <c r="J128" s="144">
        <v>30928100</v>
      </c>
      <c r="K128" s="144">
        <v>30928100</v>
      </c>
      <c r="L128" s="144">
        <v>0</v>
      </c>
      <c r="M128" s="144">
        <v>0</v>
      </c>
      <c r="N128" s="144">
        <v>0</v>
      </c>
      <c r="O128" s="144">
        <v>0</v>
      </c>
      <c r="P128" s="144">
        <v>0</v>
      </c>
      <c r="Q128" s="144">
        <v>0</v>
      </c>
      <c r="R128" s="145">
        <f t="shared" si="29"/>
        <v>0</v>
      </c>
      <c r="S128" s="146">
        <f t="shared" si="30"/>
        <v>0</v>
      </c>
      <c r="T128" s="190"/>
    </row>
    <row r="129" spans="1:20" s="147" customFormat="1" ht="30" customHeight="1" x14ac:dyDescent="0.2">
      <c r="A129" s="139">
        <v>5</v>
      </c>
      <c r="B129" s="140">
        <v>1</v>
      </c>
      <c r="C129" s="140">
        <v>2</v>
      </c>
      <c r="D129" s="161">
        <v>1</v>
      </c>
      <c r="E129" s="161">
        <v>24</v>
      </c>
      <c r="F129" s="166">
        <v>20</v>
      </c>
      <c r="G129" s="212" t="s">
        <v>315</v>
      </c>
      <c r="H129" s="167" t="s">
        <v>316</v>
      </c>
      <c r="I129" s="144">
        <v>1157350818</v>
      </c>
      <c r="J129" s="144">
        <v>0</v>
      </c>
      <c r="K129" s="144">
        <v>757270818</v>
      </c>
      <c r="L129" s="144">
        <v>14161229</v>
      </c>
      <c r="M129" s="144">
        <v>280617508</v>
      </c>
      <c r="N129" s="144">
        <v>8892313</v>
      </c>
      <c r="O129" s="144">
        <v>100828634</v>
      </c>
      <c r="P129" s="144">
        <v>10710803</v>
      </c>
      <c r="Q129" s="144">
        <v>100828634</v>
      </c>
      <c r="R129" s="145">
        <f t="shared" si="29"/>
        <v>0.24246538183204533</v>
      </c>
      <c r="S129" s="146">
        <f t="shared" si="30"/>
        <v>8.7120199365513393E-2</v>
      </c>
      <c r="T129" s="190"/>
    </row>
    <row r="130" spans="1:20" s="147" customFormat="1" ht="30" customHeight="1" x14ac:dyDescent="0.2">
      <c r="A130" s="139">
        <v>5</v>
      </c>
      <c r="B130" s="140">
        <v>1</v>
      </c>
      <c r="C130" s="140">
        <v>2</v>
      </c>
      <c r="D130" s="161">
        <v>1</v>
      </c>
      <c r="E130" s="161">
        <v>27</v>
      </c>
      <c r="F130" s="166">
        <v>20</v>
      </c>
      <c r="G130" s="212" t="s">
        <v>317</v>
      </c>
      <c r="H130" s="167" t="s">
        <v>318</v>
      </c>
      <c r="I130" s="144">
        <v>29968111</v>
      </c>
      <c r="J130" s="144">
        <v>0</v>
      </c>
      <c r="K130" s="144">
        <v>0</v>
      </c>
      <c r="L130" s="144">
        <v>0</v>
      </c>
      <c r="M130" s="144">
        <v>0</v>
      </c>
      <c r="N130" s="144">
        <v>0</v>
      </c>
      <c r="O130" s="144">
        <v>0</v>
      </c>
      <c r="P130" s="144">
        <v>0</v>
      </c>
      <c r="Q130" s="144">
        <v>0</v>
      </c>
      <c r="R130" s="145">
        <f t="shared" si="29"/>
        <v>0</v>
      </c>
      <c r="S130" s="146">
        <f t="shared" si="30"/>
        <v>0</v>
      </c>
      <c r="T130" s="190"/>
    </row>
    <row r="131" spans="1:20" s="147" customFormat="1" ht="30" customHeight="1" x14ac:dyDescent="0.2">
      <c r="A131" s="139">
        <v>5</v>
      </c>
      <c r="B131" s="140">
        <v>1</v>
      </c>
      <c r="C131" s="140">
        <v>2</v>
      </c>
      <c r="D131" s="161">
        <v>1</v>
      </c>
      <c r="E131" s="161">
        <v>29</v>
      </c>
      <c r="F131" s="166">
        <v>20</v>
      </c>
      <c r="G131" s="212" t="s">
        <v>323</v>
      </c>
      <c r="H131" s="167" t="s">
        <v>318</v>
      </c>
      <c r="I131" s="144">
        <v>945396219</v>
      </c>
      <c r="J131" s="144">
        <v>329253652</v>
      </c>
      <c r="K131" s="144">
        <v>900449871</v>
      </c>
      <c r="L131" s="144">
        <v>21636518</v>
      </c>
      <c r="M131" s="144">
        <v>484656888</v>
      </c>
      <c r="N131" s="144">
        <v>67594144</v>
      </c>
      <c r="O131" s="144">
        <v>202914983.43000001</v>
      </c>
      <c r="P131" s="144">
        <v>67594144</v>
      </c>
      <c r="Q131" s="144">
        <v>202914983.43000001</v>
      </c>
      <c r="R131" s="145">
        <f t="shared" si="29"/>
        <v>0.51264948839402968</v>
      </c>
      <c r="S131" s="146">
        <f t="shared" si="30"/>
        <v>0.2146348582233964</v>
      </c>
      <c r="T131" s="190"/>
    </row>
    <row r="132" spans="1:20" s="168" customFormat="1" ht="30" customHeight="1" x14ac:dyDescent="0.2">
      <c r="A132" s="256" t="s">
        <v>319</v>
      </c>
      <c r="B132" s="257"/>
      <c r="C132" s="257"/>
      <c r="D132" s="257"/>
      <c r="E132" s="257"/>
      <c r="F132" s="257"/>
      <c r="G132" s="257"/>
      <c r="H132" s="258"/>
      <c r="I132" s="134">
        <f>+I133+I137+I140</f>
        <v>144846000000</v>
      </c>
      <c r="J132" s="134">
        <f t="shared" ref="J132:Q132" si="48">+J137</f>
        <v>49923286191</v>
      </c>
      <c r="K132" s="134">
        <f t="shared" si="48"/>
        <v>102272641127</v>
      </c>
      <c r="L132" s="134">
        <f t="shared" si="48"/>
        <v>0</v>
      </c>
      <c r="M132" s="134">
        <f t="shared" si="48"/>
        <v>853337040</v>
      </c>
      <c r="N132" s="134">
        <f t="shared" si="48"/>
        <v>76593787.299999997</v>
      </c>
      <c r="O132" s="134">
        <f t="shared" si="48"/>
        <v>270044025.52999997</v>
      </c>
      <c r="P132" s="134">
        <f t="shared" si="48"/>
        <v>73801951</v>
      </c>
      <c r="Q132" s="134">
        <f t="shared" si="48"/>
        <v>267252189.22999999</v>
      </c>
      <c r="R132" s="135">
        <f t="shared" si="29"/>
        <v>5.8913400439087032E-3</v>
      </c>
      <c r="S132" s="136">
        <f t="shared" si="30"/>
        <v>1.8643526609640581E-3</v>
      </c>
      <c r="T132" s="195"/>
    </row>
    <row r="133" spans="1:20" s="152" customFormat="1" ht="46.15" customHeight="1" x14ac:dyDescent="0.25">
      <c r="A133" s="130">
        <v>2103</v>
      </c>
      <c r="B133" s="148">
        <v>1900</v>
      </c>
      <c r="C133" s="131"/>
      <c r="D133" s="158"/>
      <c r="E133" s="158"/>
      <c r="F133" s="157"/>
      <c r="G133" s="209" t="s">
        <v>376</v>
      </c>
      <c r="H133" s="159" t="s">
        <v>377</v>
      </c>
      <c r="I133" s="134">
        <f>SUM(I134:I136)</f>
        <v>29902000000</v>
      </c>
      <c r="J133" s="134">
        <f t="shared" ref="J133:S133" si="49">SUM(J134:J136)</f>
        <v>0</v>
      </c>
      <c r="K133" s="134">
        <f t="shared" si="49"/>
        <v>0</v>
      </c>
      <c r="L133" s="134">
        <f t="shared" si="49"/>
        <v>0</v>
      </c>
      <c r="M133" s="134">
        <f t="shared" si="49"/>
        <v>0</v>
      </c>
      <c r="N133" s="134">
        <f t="shared" si="49"/>
        <v>0</v>
      </c>
      <c r="O133" s="134">
        <f t="shared" si="49"/>
        <v>0</v>
      </c>
      <c r="P133" s="134">
        <f t="shared" si="49"/>
        <v>0</v>
      </c>
      <c r="Q133" s="134">
        <f t="shared" si="49"/>
        <v>0</v>
      </c>
      <c r="R133" s="134">
        <f t="shared" si="49"/>
        <v>0</v>
      </c>
      <c r="S133" s="134">
        <f t="shared" si="49"/>
        <v>0</v>
      </c>
      <c r="T133" s="193"/>
    </row>
    <row r="134" spans="1:20" s="170" customFormat="1" ht="46.15" customHeight="1" x14ac:dyDescent="0.25">
      <c r="A134" s="139">
        <v>2103</v>
      </c>
      <c r="B134" s="141">
        <v>1900</v>
      </c>
      <c r="C134" s="140">
        <v>1</v>
      </c>
      <c r="D134" s="161"/>
      <c r="E134" s="161"/>
      <c r="F134" s="163"/>
      <c r="G134" s="208" t="s">
        <v>378</v>
      </c>
      <c r="H134" s="162" t="s">
        <v>379</v>
      </c>
      <c r="I134" s="144">
        <v>6300000000</v>
      </c>
      <c r="J134" s="144">
        <v>0</v>
      </c>
      <c r="K134" s="144">
        <v>0</v>
      </c>
      <c r="L134" s="144">
        <v>0</v>
      </c>
      <c r="M134" s="144">
        <v>0</v>
      </c>
      <c r="N134" s="144">
        <v>0</v>
      </c>
      <c r="O134" s="144">
        <v>0</v>
      </c>
      <c r="P134" s="144">
        <v>0</v>
      </c>
      <c r="Q134" s="144">
        <v>0</v>
      </c>
      <c r="R134" s="145">
        <f t="shared" si="29"/>
        <v>0</v>
      </c>
      <c r="S134" s="146">
        <f t="shared" si="30"/>
        <v>0</v>
      </c>
      <c r="T134" s="196"/>
    </row>
    <row r="135" spans="1:20" s="170" customFormat="1" ht="46.15" customHeight="1" x14ac:dyDescent="0.25">
      <c r="A135" s="139">
        <v>2103</v>
      </c>
      <c r="B135" s="141">
        <v>1900</v>
      </c>
      <c r="C135" s="140">
        <v>2</v>
      </c>
      <c r="D135" s="161"/>
      <c r="E135" s="161"/>
      <c r="F135" s="163"/>
      <c r="G135" s="208" t="s">
        <v>380</v>
      </c>
      <c r="H135" s="162" t="s">
        <v>324</v>
      </c>
      <c r="I135" s="144">
        <v>18000000000</v>
      </c>
      <c r="J135" s="144">
        <v>0</v>
      </c>
      <c r="K135" s="144">
        <v>0</v>
      </c>
      <c r="L135" s="144">
        <v>0</v>
      </c>
      <c r="M135" s="144">
        <v>0</v>
      </c>
      <c r="N135" s="144">
        <v>0</v>
      </c>
      <c r="O135" s="144">
        <v>0</v>
      </c>
      <c r="P135" s="144">
        <v>0</v>
      </c>
      <c r="Q135" s="144">
        <v>0</v>
      </c>
      <c r="R135" s="145">
        <f t="shared" si="29"/>
        <v>0</v>
      </c>
      <c r="S135" s="146">
        <f t="shared" si="30"/>
        <v>0</v>
      </c>
      <c r="T135" s="196"/>
    </row>
    <row r="136" spans="1:20" s="170" customFormat="1" ht="46.15" customHeight="1" x14ac:dyDescent="0.25">
      <c r="A136" s="139">
        <v>2103</v>
      </c>
      <c r="B136" s="141">
        <v>1900</v>
      </c>
      <c r="C136" s="140">
        <v>2</v>
      </c>
      <c r="D136" s="161"/>
      <c r="E136" s="161"/>
      <c r="F136" s="163"/>
      <c r="G136" s="208" t="s">
        <v>381</v>
      </c>
      <c r="H136" s="162" t="s">
        <v>382</v>
      </c>
      <c r="I136" s="144">
        <v>5602000000</v>
      </c>
      <c r="J136" s="144">
        <v>0</v>
      </c>
      <c r="K136" s="144">
        <v>0</v>
      </c>
      <c r="L136" s="144">
        <v>0</v>
      </c>
      <c r="M136" s="144">
        <v>0</v>
      </c>
      <c r="N136" s="144">
        <v>0</v>
      </c>
      <c r="O136" s="144">
        <v>0</v>
      </c>
      <c r="P136" s="144">
        <v>0</v>
      </c>
      <c r="Q136" s="144">
        <v>0</v>
      </c>
      <c r="R136" s="145">
        <f t="shared" si="29"/>
        <v>0</v>
      </c>
      <c r="S136" s="146">
        <f t="shared" si="30"/>
        <v>0</v>
      </c>
      <c r="T136" s="196"/>
    </row>
    <row r="137" spans="1:20" s="152" customFormat="1" ht="30" customHeight="1" x14ac:dyDescent="0.25">
      <c r="A137" s="130">
        <v>2106</v>
      </c>
      <c r="B137" s="148">
        <v>1900</v>
      </c>
      <c r="C137" s="131"/>
      <c r="D137" s="158"/>
      <c r="E137" s="158"/>
      <c r="F137" s="157"/>
      <c r="G137" s="209" t="s">
        <v>383</v>
      </c>
      <c r="H137" s="159" t="s">
        <v>320</v>
      </c>
      <c r="I137" s="134">
        <f>SUM(I138:I139)</f>
        <v>102944000000</v>
      </c>
      <c r="J137" s="134">
        <f t="shared" ref="J137:Q137" si="50">SUM(J138:J139)</f>
        <v>49923286191</v>
      </c>
      <c r="K137" s="134">
        <f t="shared" si="50"/>
        <v>102272641127</v>
      </c>
      <c r="L137" s="134">
        <f t="shared" si="50"/>
        <v>0</v>
      </c>
      <c r="M137" s="134">
        <f t="shared" si="50"/>
        <v>853337040</v>
      </c>
      <c r="N137" s="134">
        <f t="shared" si="50"/>
        <v>76593787.299999997</v>
      </c>
      <c r="O137" s="134">
        <f t="shared" si="50"/>
        <v>270044025.52999997</v>
      </c>
      <c r="P137" s="134">
        <f t="shared" si="50"/>
        <v>73801951</v>
      </c>
      <c r="Q137" s="134">
        <f t="shared" si="50"/>
        <v>267252189.22999999</v>
      </c>
      <c r="R137" s="135">
        <f t="shared" si="29"/>
        <v>8.289332452595586E-3</v>
      </c>
      <c r="S137" s="136">
        <f t="shared" si="30"/>
        <v>2.6232128684527509E-3</v>
      </c>
      <c r="T137" s="193"/>
    </row>
    <row r="138" spans="1:20" s="170" customFormat="1" ht="30" customHeight="1" x14ac:dyDescent="0.25">
      <c r="A138" s="139">
        <v>2106</v>
      </c>
      <c r="B138" s="141">
        <v>1900</v>
      </c>
      <c r="C138" s="140">
        <v>1</v>
      </c>
      <c r="D138" s="161"/>
      <c r="E138" s="161"/>
      <c r="F138" s="163"/>
      <c r="G138" s="208" t="s">
        <v>384</v>
      </c>
      <c r="H138" s="162" t="s">
        <v>385</v>
      </c>
      <c r="I138" s="144">
        <v>26600000000</v>
      </c>
      <c r="J138" s="144">
        <v>26494023904</v>
      </c>
      <c r="K138" s="144">
        <v>26494023904</v>
      </c>
      <c r="L138" s="144">
        <v>0</v>
      </c>
      <c r="M138" s="144">
        <v>0</v>
      </c>
      <c r="N138" s="144">
        <v>0</v>
      </c>
      <c r="O138" s="144">
        <v>0</v>
      </c>
      <c r="P138" s="144">
        <v>0</v>
      </c>
      <c r="Q138" s="144">
        <v>0</v>
      </c>
      <c r="R138" s="145">
        <f t="shared" si="29"/>
        <v>0</v>
      </c>
      <c r="S138" s="146">
        <f t="shared" si="30"/>
        <v>0</v>
      </c>
      <c r="T138" s="196"/>
    </row>
    <row r="139" spans="1:20" s="170" customFormat="1" ht="30" customHeight="1" x14ac:dyDescent="0.25">
      <c r="A139" s="139">
        <v>2106</v>
      </c>
      <c r="B139" s="141">
        <v>1900</v>
      </c>
      <c r="C139" s="140">
        <v>1</v>
      </c>
      <c r="D139" s="161"/>
      <c r="E139" s="161"/>
      <c r="F139" s="163"/>
      <c r="G139" s="208" t="s">
        <v>386</v>
      </c>
      <c r="H139" s="162" t="s">
        <v>321</v>
      </c>
      <c r="I139" s="144">
        <v>76344000000</v>
      </c>
      <c r="J139" s="144">
        <v>23429262287</v>
      </c>
      <c r="K139" s="144">
        <v>75778617223</v>
      </c>
      <c r="L139" s="144">
        <v>0</v>
      </c>
      <c r="M139" s="144">
        <v>853337040</v>
      </c>
      <c r="N139" s="144">
        <v>76593787.299999997</v>
      </c>
      <c r="O139" s="144">
        <v>270044025.52999997</v>
      </c>
      <c r="P139" s="144">
        <v>73801951</v>
      </c>
      <c r="Q139" s="144">
        <v>267252189.22999999</v>
      </c>
      <c r="R139" s="169">
        <f t="shared" si="29"/>
        <v>1.117752593524049E-2</v>
      </c>
      <c r="S139" s="146">
        <f t="shared" si="30"/>
        <v>3.5372003763229588E-3</v>
      </c>
      <c r="T139" s="196"/>
    </row>
    <row r="140" spans="1:20" s="152" customFormat="1" ht="30" customHeight="1" x14ac:dyDescent="0.25">
      <c r="A140" s="130">
        <v>2199</v>
      </c>
      <c r="B140" s="148">
        <v>1900</v>
      </c>
      <c r="C140" s="131">
        <v>1</v>
      </c>
      <c r="D140" s="158"/>
      <c r="E140" s="158"/>
      <c r="F140" s="157"/>
      <c r="G140" s="209" t="s">
        <v>387</v>
      </c>
      <c r="H140" s="159" t="s">
        <v>321</v>
      </c>
      <c r="I140" s="134">
        <f>+I141</f>
        <v>12000000000</v>
      </c>
      <c r="J140" s="134">
        <f t="shared" ref="J140:Q140" si="51">+J141</f>
        <v>0</v>
      </c>
      <c r="K140" s="134">
        <f t="shared" si="51"/>
        <v>0</v>
      </c>
      <c r="L140" s="134">
        <f t="shared" si="51"/>
        <v>0</v>
      </c>
      <c r="M140" s="134">
        <f t="shared" si="51"/>
        <v>0</v>
      </c>
      <c r="N140" s="134">
        <f t="shared" si="51"/>
        <v>0</v>
      </c>
      <c r="O140" s="134">
        <f t="shared" si="51"/>
        <v>0</v>
      </c>
      <c r="P140" s="134">
        <f t="shared" si="51"/>
        <v>0</v>
      </c>
      <c r="Q140" s="134">
        <f t="shared" si="51"/>
        <v>0</v>
      </c>
      <c r="R140" s="135">
        <f t="shared" si="29"/>
        <v>0</v>
      </c>
      <c r="S140" s="136">
        <f t="shared" si="30"/>
        <v>0</v>
      </c>
      <c r="T140" s="193"/>
    </row>
    <row r="141" spans="1:20" s="170" customFormat="1" ht="30" customHeight="1" thickBot="1" x14ac:dyDescent="0.3">
      <c r="A141" s="139">
        <v>2199</v>
      </c>
      <c r="B141" s="141">
        <v>1900</v>
      </c>
      <c r="C141" s="140">
        <v>1</v>
      </c>
      <c r="D141" s="161"/>
      <c r="E141" s="161"/>
      <c r="F141" s="163"/>
      <c r="G141" s="208" t="s">
        <v>388</v>
      </c>
      <c r="H141" s="162" t="s">
        <v>321</v>
      </c>
      <c r="I141" s="144">
        <v>12000000000</v>
      </c>
      <c r="J141" s="144">
        <v>0</v>
      </c>
      <c r="K141" s="144">
        <v>0</v>
      </c>
      <c r="L141" s="144">
        <v>0</v>
      </c>
      <c r="M141" s="144">
        <v>0</v>
      </c>
      <c r="N141" s="144">
        <v>0</v>
      </c>
      <c r="O141" s="144">
        <v>0</v>
      </c>
      <c r="P141" s="144">
        <v>0</v>
      </c>
      <c r="Q141" s="144">
        <v>0</v>
      </c>
      <c r="R141" s="169">
        <f t="shared" si="29"/>
        <v>0</v>
      </c>
      <c r="S141" s="146">
        <f t="shared" si="30"/>
        <v>0</v>
      </c>
      <c r="T141" s="196"/>
    </row>
    <row r="142" spans="1:20" s="174" customFormat="1" ht="30" customHeight="1" thickBot="1" x14ac:dyDescent="0.3">
      <c r="A142" s="259" t="s">
        <v>322</v>
      </c>
      <c r="B142" s="260"/>
      <c r="C142" s="260"/>
      <c r="D142" s="260"/>
      <c r="E142" s="260"/>
      <c r="F142" s="260"/>
      <c r="G142" s="260"/>
      <c r="H142" s="261"/>
      <c r="I142" s="171">
        <f t="shared" ref="I142:Q142" si="52">+I9+I132</f>
        <v>602781092000</v>
      </c>
      <c r="J142" s="171">
        <f t="shared" si="52"/>
        <v>50865677822.019997</v>
      </c>
      <c r="K142" s="171">
        <f t="shared" si="52"/>
        <v>424566339547.52002</v>
      </c>
      <c r="L142" s="171">
        <f t="shared" si="52"/>
        <v>5176266365.0200005</v>
      </c>
      <c r="M142" s="171">
        <f t="shared" si="52"/>
        <v>311522415314.21002</v>
      </c>
      <c r="N142" s="171">
        <f t="shared" si="52"/>
        <v>4351188074.6800003</v>
      </c>
      <c r="O142" s="171">
        <f t="shared" si="52"/>
        <v>283508362067.08002</v>
      </c>
      <c r="P142" s="171">
        <f t="shared" si="52"/>
        <v>4386235385.4799995</v>
      </c>
      <c r="Q142" s="171">
        <f t="shared" si="52"/>
        <v>282974796431.88</v>
      </c>
      <c r="R142" s="172">
        <f t="shared" si="29"/>
        <v>0.51680853870281984</v>
      </c>
      <c r="S142" s="173">
        <f t="shared" si="30"/>
        <v>0.47033386718619902</v>
      </c>
      <c r="T142" s="192"/>
    </row>
    <row r="143" spans="1:20" x14ac:dyDescent="0.2">
      <c r="A143" s="175"/>
      <c r="B143" s="176"/>
      <c r="C143" s="177"/>
      <c r="D143" s="177"/>
      <c r="E143" s="177"/>
      <c r="F143" s="177"/>
      <c r="G143" s="177"/>
      <c r="H143" s="178"/>
      <c r="I143" s="179"/>
      <c r="J143" s="179"/>
      <c r="K143" s="180"/>
      <c r="L143" s="181"/>
      <c r="M143" s="182"/>
      <c r="N143" s="181"/>
      <c r="O143" s="181"/>
      <c r="P143" s="181"/>
      <c r="Q143" s="182"/>
      <c r="R143" s="183"/>
      <c r="S143" s="269"/>
      <c r="T143" s="183"/>
    </row>
    <row r="144" spans="1:20" x14ac:dyDescent="0.2">
      <c r="I144" s="187"/>
      <c r="J144" s="187"/>
      <c r="K144" s="187"/>
      <c r="L144" s="187"/>
      <c r="M144" s="187"/>
      <c r="N144" s="187"/>
      <c r="O144" s="187"/>
      <c r="P144" s="187"/>
      <c r="Q144" s="187"/>
    </row>
    <row r="145" spans="1:17" x14ac:dyDescent="0.2">
      <c r="I145" s="187"/>
      <c r="J145" s="187"/>
      <c r="K145" s="187"/>
      <c r="L145" s="187"/>
      <c r="M145" s="187"/>
      <c r="N145" s="187"/>
      <c r="O145" s="187"/>
      <c r="P145" s="187"/>
      <c r="Q145" s="187"/>
    </row>
    <row r="146" spans="1:17" x14ac:dyDescent="0.2">
      <c r="I146" s="187"/>
      <c r="J146" s="187"/>
      <c r="K146" s="187"/>
      <c r="L146" s="187"/>
      <c r="M146" s="187"/>
      <c r="N146" s="187"/>
      <c r="O146" s="187"/>
      <c r="P146" s="187"/>
      <c r="Q146" s="187"/>
    </row>
    <row r="147" spans="1:17" x14ac:dyDescent="0.2">
      <c r="I147" s="187"/>
      <c r="J147" s="187"/>
      <c r="K147" s="187"/>
      <c r="L147" s="187"/>
      <c r="M147" s="187"/>
      <c r="N147" s="187"/>
      <c r="O147" s="187"/>
      <c r="P147" s="187"/>
      <c r="Q147" s="187"/>
    </row>
    <row r="148" spans="1:17" x14ac:dyDescent="0.2">
      <c r="I148" s="187"/>
      <c r="J148" s="187"/>
      <c r="K148" s="187"/>
      <c r="L148" s="187"/>
      <c r="M148" s="187"/>
      <c r="N148" s="187"/>
      <c r="O148" s="187"/>
      <c r="P148" s="187"/>
      <c r="Q148" s="187"/>
    </row>
    <row r="149" spans="1:17" x14ac:dyDescent="0.2">
      <c r="I149" s="187"/>
      <c r="J149" s="187"/>
      <c r="K149" s="187"/>
      <c r="L149" s="187"/>
      <c r="M149" s="187"/>
      <c r="N149" s="187"/>
      <c r="O149" s="187"/>
      <c r="P149" s="187"/>
      <c r="Q149" s="187"/>
    </row>
    <row r="150" spans="1:17" x14ac:dyDescent="0.2">
      <c r="I150" s="187"/>
      <c r="J150" s="187"/>
      <c r="K150" s="187"/>
      <c r="L150" s="187"/>
      <c r="M150" s="187"/>
      <c r="N150" s="187"/>
      <c r="O150" s="187"/>
      <c r="P150" s="187"/>
      <c r="Q150" s="187"/>
    </row>
    <row r="151" spans="1:17" x14ac:dyDescent="0.2">
      <c r="I151" s="187"/>
      <c r="J151" s="187"/>
      <c r="K151" s="187"/>
      <c r="L151" s="187"/>
      <c r="M151" s="187"/>
      <c r="N151" s="187"/>
      <c r="O151" s="187"/>
      <c r="P151" s="187"/>
      <c r="Q151" s="187"/>
    </row>
    <row r="152" spans="1:17" x14ac:dyDescent="0.2">
      <c r="A152" s="184"/>
      <c r="B152" s="184"/>
      <c r="C152" s="184"/>
      <c r="D152" s="184"/>
      <c r="E152" s="184"/>
      <c r="F152" s="184"/>
      <c r="G152" s="184"/>
      <c r="H152" s="184"/>
      <c r="I152" s="187"/>
      <c r="J152" s="187"/>
      <c r="K152" s="187"/>
      <c r="L152" s="187"/>
      <c r="M152" s="187"/>
      <c r="N152" s="187"/>
      <c r="O152" s="187"/>
      <c r="P152" s="187"/>
      <c r="Q152" s="187"/>
    </row>
    <row r="153" spans="1:17" x14ac:dyDescent="0.2">
      <c r="A153" s="184"/>
      <c r="B153" s="184"/>
      <c r="C153" s="184"/>
      <c r="D153" s="184"/>
      <c r="E153" s="184"/>
      <c r="F153" s="184"/>
      <c r="G153" s="184"/>
      <c r="H153" s="184"/>
      <c r="I153" s="187"/>
      <c r="J153" s="187"/>
      <c r="K153" s="187"/>
      <c r="L153" s="187"/>
      <c r="M153" s="187"/>
      <c r="N153" s="187"/>
      <c r="O153" s="187"/>
      <c r="P153" s="187"/>
      <c r="Q153" s="187"/>
    </row>
  </sheetData>
  <autoFilter ref="A8:U8"/>
  <mergeCells count="25">
    <mergeCell ref="A1:S1"/>
    <mergeCell ref="A2:S2"/>
    <mergeCell ref="A3:S3"/>
    <mergeCell ref="D7:D8"/>
    <mergeCell ref="A9:H9"/>
    <mergeCell ref="A132:H132"/>
    <mergeCell ref="A142:H142"/>
    <mergeCell ref="N5:N8"/>
    <mergeCell ref="O5:O8"/>
    <mergeCell ref="P5:P8"/>
    <mergeCell ref="Q5:Q8"/>
    <mergeCell ref="R5:R8"/>
    <mergeCell ref="S5:S8"/>
    <mergeCell ref="A5:H5"/>
    <mergeCell ref="I5:I8"/>
    <mergeCell ref="J5:J8"/>
    <mergeCell ref="K5:K8"/>
    <mergeCell ref="L5:L8"/>
    <mergeCell ref="M5:M8"/>
    <mergeCell ref="H6:H8"/>
    <mergeCell ref="A7:A8"/>
    <mergeCell ref="B7:B8"/>
    <mergeCell ref="C7:C8"/>
    <mergeCell ref="A4:D4"/>
    <mergeCell ref="H4:N4"/>
  </mergeCells>
  <printOptions horizontalCentered="1" verticalCentered="1"/>
  <pageMargins left="0.98425196850393704" right="0.19685039370078741" top="0.27559055118110237" bottom="0.27559055118110237" header="0" footer="0"/>
  <pageSetup scale="60" fitToHeight="3" orientation="landscape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7</Orden>
    <Tipo_x0020_presupuesto xmlns="d0e351fb-1a75-4546-9b39-7d697f81258f">Informe de Ejecución del Presupuesto de Gastos</Tipo_x0020_presupuesto>
    <Vigencia xmlns="d0e351fb-1a75-4546-9b39-7d697f81258f">2017</Vigencia>
    <Tipo_x0020_de_x0020_documento xmlns="d0e351fb-1a75-4546-9b39-7d697f81258f">Ejecución</Tipo_x0020_de_x0020_documento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4959D1-F37F-4EC6-BB3A-F08F3BA377FA}"/>
</file>

<file path=customXml/itemProps2.xml><?xml version="1.0" encoding="utf-8"?>
<ds:datastoreItem xmlns:ds="http://schemas.openxmlformats.org/officeDocument/2006/customXml" ds:itemID="{E4216383-9156-4DC8-806A-B1EBC063D9C0}"/>
</file>

<file path=customXml/itemProps3.xml><?xml version="1.0" encoding="utf-8"?>
<ds:datastoreItem xmlns:ds="http://schemas.openxmlformats.org/officeDocument/2006/customXml" ds:itemID="{FA66F0AC-3777-4E63-AFC9-13A5AEB558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ING-SIIFF</vt:lpstr>
      <vt:lpstr>ING ZBOX VIG ACT</vt:lpstr>
      <vt:lpstr>VIGENCIA SIIF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2017 julio (Gastos)</dc:title>
  <dc:creator>Windows User</dc:creator>
  <cp:lastModifiedBy>Janier Cuervo Ordoñez</cp:lastModifiedBy>
  <cp:lastPrinted>2017-08-10T14:11:06Z</cp:lastPrinted>
  <dcterms:created xsi:type="dcterms:W3CDTF">2014-01-22T22:03:49Z</dcterms:created>
  <dcterms:modified xsi:type="dcterms:W3CDTF">2017-08-10T14:11:09Z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13200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