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77E83D5C-0481-47AA-9FF7-85D4FAFE790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7" i="4" l="1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122" i="4"/>
  <c r="L121" i="4"/>
  <c r="L120" i="4"/>
  <c r="L14" i="4"/>
  <c r="L13" i="4"/>
  <c r="K74" i="4" l="1"/>
  <c r="K35" i="4"/>
  <c r="O20" i="4" l="1"/>
  <c r="O118" i="4" l="1"/>
  <c r="N118" i="4"/>
  <c r="M118" i="4"/>
  <c r="L118" i="4"/>
  <c r="K118" i="4"/>
  <c r="O117" i="4"/>
  <c r="N117" i="4"/>
  <c r="M117" i="4"/>
  <c r="L117" i="4"/>
  <c r="K117" i="4"/>
  <c r="K112" i="4" l="1"/>
  <c r="L112" i="4"/>
  <c r="M112" i="4"/>
  <c r="N112" i="4"/>
  <c r="O112" i="4"/>
  <c r="K81" i="4" l="1"/>
  <c r="L81" i="4"/>
  <c r="M81" i="4"/>
  <c r="N81" i="4"/>
  <c r="O81" i="4"/>
  <c r="K53" i="4" l="1"/>
  <c r="L53" i="4"/>
  <c r="M53" i="4"/>
  <c r="N53" i="4"/>
  <c r="O53" i="4"/>
  <c r="O106" i="4" l="1"/>
  <c r="O105" i="4" s="1"/>
  <c r="N106" i="4"/>
  <c r="M106" i="4"/>
  <c r="L106" i="4"/>
  <c r="L105" i="4" s="1"/>
  <c r="K106" i="4"/>
  <c r="K105" i="4" s="1"/>
  <c r="O73" i="4"/>
  <c r="N73" i="4"/>
  <c r="M73" i="4"/>
  <c r="L73" i="4"/>
  <c r="K73" i="4"/>
  <c r="N105" i="4" l="1"/>
  <c r="M105" i="4"/>
  <c r="O86" i="4" l="1"/>
  <c r="L86" i="4"/>
  <c r="M86" i="4"/>
  <c r="N86" i="4"/>
  <c r="K86" i="4"/>
  <c r="O103" i="4" l="1"/>
  <c r="N103" i="4"/>
  <c r="M103" i="4"/>
  <c r="L103" i="4"/>
  <c r="K103" i="4"/>
  <c r="O88" i="4" l="1"/>
  <c r="N88" i="4"/>
  <c r="M88" i="4"/>
  <c r="L88" i="4"/>
  <c r="K88" i="4"/>
  <c r="K85" i="4" l="1"/>
  <c r="O37" i="4"/>
  <c r="O85" i="4" l="1"/>
  <c r="O123" i="4" l="1"/>
  <c r="N123" i="4"/>
  <c r="M123" i="4"/>
  <c r="L123" i="4"/>
  <c r="K123" i="4"/>
  <c r="O109" i="4"/>
  <c r="O108" i="4" s="1"/>
  <c r="N109" i="4"/>
  <c r="M109" i="4"/>
  <c r="K109" i="4"/>
  <c r="N85" i="4"/>
  <c r="M85" i="4"/>
  <c r="L85" i="4"/>
  <c r="O98" i="4"/>
  <c r="O97" i="4" s="1"/>
  <c r="N98" i="4"/>
  <c r="M98" i="4"/>
  <c r="L98" i="4"/>
  <c r="L97" i="4" s="1"/>
  <c r="K98" i="4"/>
  <c r="K97" i="4" s="1"/>
  <c r="O78" i="4"/>
  <c r="N78" i="4"/>
  <c r="M78" i="4"/>
  <c r="L78" i="4"/>
  <c r="K76" i="4"/>
  <c r="K78" i="4"/>
  <c r="M97" i="4" l="1"/>
  <c r="N97" i="4"/>
  <c r="N108" i="4"/>
  <c r="M108" i="4"/>
  <c r="K108" i="4"/>
  <c r="L109" i="4" s="1"/>
  <c r="L108" i="4" s="1"/>
  <c r="K72" i="4"/>
  <c r="O76" i="4"/>
  <c r="O72" i="4" s="1"/>
  <c r="N76" i="4"/>
  <c r="M76" i="4"/>
  <c r="L76" i="4"/>
  <c r="L72" i="4" s="1"/>
  <c r="O43" i="4"/>
  <c r="N43" i="4"/>
  <c r="M43" i="4"/>
  <c r="L43" i="4"/>
  <c r="K43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2" i="4" l="1"/>
  <c r="M36" i="4"/>
  <c r="N36" i="4"/>
  <c r="L36" i="4"/>
  <c r="O36" i="4"/>
  <c r="K36" i="4"/>
  <c r="M72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l="1"/>
  <c r="M10" i="4"/>
  <c r="M127" i="4" s="1"/>
  <c r="N10" i="4"/>
  <c r="N127" i="4" s="1"/>
  <c r="L10" i="4"/>
  <c r="O127" i="4"/>
  <c r="L127" i="4" l="1"/>
  <c r="L131" i="4" s="1"/>
  <c r="M131" i="4"/>
  <c r="K127" i="4"/>
  <c r="O131" i="4"/>
  <c r="N131" i="4" l="1"/>
  <c r="K131" i="4" l="1"/>
  <c r="P10" i="4"/>
  <c r="Q10" i="4"/>
</calcChain>
</file>

<file path=xl/sharedStrings.xml><?xml version="1.0" encoding="utf-8"?>
<sst xmlns="http://schemas.openxmlformats.org/spreadsheetml/2006/main" count="975" uniqueCount="278">
  <si>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</si>
  <si>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</si>
  <si>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</si>
  <si>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</si>
  <si>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</si>
  <si>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</si>
  <si>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</si>
  <si>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</si>
  <si>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</si>
  <si>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</si>
  <si>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</si>
  <si>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</si>
  <si>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</si>
  <si>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</si>
  <si>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</si>
  <si>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</si>
  <si>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</si>
  <si>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</si>
  <si>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</si>
  <si>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</si>
  <si>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</si>
  <si>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</si>
  <si>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</si>
  <si>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</si>
  <si>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</si>
  <si>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</si>
  <si>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</si>
  <si>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</si>
  <si>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</si>
  <si>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</si>
  <si>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</si>
  <si>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</si>
  <si>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</si>
  <si>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</si>
  <si>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</si>
  <si>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</si>
  <si>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</si>
  <si>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</si>
  <si>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</si>
  <si>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</si>
  <si>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</si>
  <si>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</si>
  <si>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</si>
  <si>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</si>
  <si>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</si>
  <si>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</si>
  <si>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</si>
  <si>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</si>
  <si>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</si>
  <si>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</si>
  <si>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</si>
  <si>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</si>
  <si>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</si>
  <si>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</si>
  <si>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</si>
  <si>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</si>
  <si>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</si>
  <si>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</si>
  <si>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</si>
  <si>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</si>
  <si>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</si>
  <si>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</si>
  <si>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</si>
  <si>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</si>
  <si>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</si>
  <si>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</si>
  <si>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</si>
  <si>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</si>
  <si>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</si>
  <si>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</si>
  <si>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</si>
  <si>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</si>
  <si>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</si>
  <si>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</si>
  <si>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</si>
  <si>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</si>
  <si>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</si>
  <si>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</si>
  <si>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</si>
  <si>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</si>
  <si>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</si>
  <si>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</si>
  <si>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</si>
  <si>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</si>
  <si>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</si>
  <si>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</si>
  <si>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</si>
  <si>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</si>
  <si>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</si>
  <si>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</si>
  <si>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</si>
  <si>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</si>
  <si>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</si>
  <si>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</si>
  <si>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</si>
  <si>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</si>
  <si>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</si>
  <si>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</si>
  <si>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</si>
  <si>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</si>
  <si>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</si>
  <si>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</si>
  <si>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</si>
  <si>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</si>
  <si>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</si>
  <si>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</si>
  <si>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</si>
  <si>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</si>
  <si>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</si>
  <si>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</si>
  <si>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</si>
  <si>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</si>
  <si>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</si>
  <si>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</si>
  <si>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</si>
  <si>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</si>
  <si>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</si>
  <si>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</si>
  <si>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</si>
  <si>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</si>
  <si>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</si>
  <si>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</si>
  <si>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</si>
  <si>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</si>
  <si>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</si>
  <si>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</si>
  <si>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</si>
  <si>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</si>
  <si>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</si>
  <si>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</si>
  <si>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</si>
  <si>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</si>
  <si>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</si>
  <si>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</si>
  <si>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</si>
  <si>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</si>
  <si>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</si>
  <si>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</si>
  <si>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</si>
  <si>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</si>
  <si>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</si>
  <si>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</si>
  <si>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</si>
  <si>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</si>
  <si>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</si>
  <si>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</si>
  <si>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</si>
  <si>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</si>
  <si>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</si>
  <si>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</si>
  <si>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</si>
  <si>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</si>
  <si>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</si>
  <si>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</si>
  <si>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</si>
  <si>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</si>
  <si>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</si>
  <si>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</si>
  <si>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</si>
  <si>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</si>
  <si>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</si>
  <si>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</si>
  <si>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</si>
  <si>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</si>
  <si>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</si>
  <si>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</si>
  <si>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</si>
  <si>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</si>
  <si>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</si>
  <si>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</si>
  <si>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</si>
  <si>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</si>
  <si>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</si>
  <si>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</si>
  <si>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</si>
  <si>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</si>
  <si>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</si>
  <si>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</si>
  <si>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</si>
  <si>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</si>
  <si>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</si>
  <si>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</si>
  <si>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</si>
  <si>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</si>
  <si>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</si>
  <si>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</si>
  <si>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</si>
  <si>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</si>
  <si>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</si>
  <si>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</si>
  <si>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</si>
  <si>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</si>
  <si>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</si>
  <si>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</si>
  <si>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</si>
  <si>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</si>
  <si>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</si>
  <si>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</si>
  <si>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</si>
  <si>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</si>
  <si>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</si>
  <si>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</si>
  <si>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</si>
  <si>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</si>
  <si>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</si>
  <si>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</si>
  <si>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</si>
  <si>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</si>
  <si>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</si>
  <si>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</si>
  <si>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</si>
  <si>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</si>
  <si>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</si>
  <si>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</si>
  <si>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</si>
  <si>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</si>
  <si>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</si>
  <si>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</si>
  <si>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</si>
  <si>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</si>
  <si>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</si>
  <si>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</si>
  <si>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</si>
  <si>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</si>
  <si>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</si>
  <si>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</si>
  <si>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</si>
  <si>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</si>
  <si>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</si>
  <si>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</si>
  <si>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</si>
  <si>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</si>
  <si>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</si>
  <si>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</si>
  <si>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</si>
  <si>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</si>
  <si>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</si>
  <si>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</si>
  <si>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</si>
  <si>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</si>
  <si>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</si>
  <si>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</si>
  <si>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</si>
  <si>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</si>
  <si>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</si>
  <si>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</si>
  <si>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</si>
  <si>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</si>
  <si>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</si>
  <si>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</si>
  <si>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</si>
  <si>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</si>
  <si>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</si>
  <si>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</si>
  <si>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</si>
  <si>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</si>
  <si>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</si>
  <si>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</si>
  <si>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</si>
  <si>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</si>
  <si>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</si>
  <si>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</si>
  <si>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</si>
  <si>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</si>
  <si>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</si>
  <si>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</si>
  <si>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</si>
  <si>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</si>
  <si>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</si>
  <si>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</si>
  <si>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</si>
  <si>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</si>
  <si>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A-02-01-01-006-002</t>
  </si>
  <si>
    <t>PRODUCTOS DE LA PROPIEDAD INTELECTUAL</t>
  </si>
  <si>
    <t>A-05-01-02-008-005</t>
  </si>
  <si>
    <t>AGOSTO</t>
  </si>
  <si>
    <t>A-02-01-01-004-004</t>
  </si>
  <si>
    <t>MAQUINARIA PARA USOS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</si>
</sst>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8"/>
  <sheetViews>
    <sheetView tabSelected="1" zoomScale="115" zoomScaleNormal="115" workbookViewId="0">
      <pane xSplit="10" ySplit="9" topLeftCell="N125" activePane="bottomRight" state="frozen"/>
      <selection pane="topRight" activeCell="I1" sqref="I1"/>
      <selection pane="bottomLeft" activeCell="A10" sqref="A10"/>
      <selection pane="bottomRight" activeCell="Q130" sqref="Q130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2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04"/>
      <c r="S1" s="104"/>
    </row>
    <row r="2" spans="1:19" s="45" customFormat="1" ht="12.75" x14ac:dyDescent="0.2">
      <c r="A2" s="145" t="s">
        <v>239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04"/>
      <c r="S2" s="104"/>
    </row>
    <row r="3" spans="1:19" s="45" customFormat="1" ht="12.75" x14ac:dyDescent="0.2">
      <c r="A3" s="148" t="s">
        <v>275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1" t="s">
        <v>9</v>
      </c>
      <c r="B6" s="152"/>
      <c r="C6" s="152"/>
      <c r="D6" s="152"/>
      <c r="E6" s="152"/>
      <c r="F6" s="152"/>
      <c r="G6" s="152"/>
      <c r="H6" s="152"/>
      <c r="I6" s="152"/>
      <c r="J6" s="153"/>
      <c r="K6" s="154" t="s">
        <v>10</v>
      </c>
      <c r="L6" s="154" t="s">
        <v>11</v>
      </c>
      <c r="M6" s="154" t="s">
        <v>12</v>
      </c>
      <c r="N6" s="154" t="s">
        <v>13</v>
      </c>
      <c r="O6" s="156" t="s">
        <v>14</v>
      </c>
      <c r="P6" s="158" t="s">
        <v>15</v>
      </c>
      <c r="Q6" s="166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69" t="s">
        <v>4</v>
      </c>
      <c r="K7" s="155"/>
      <c r="L7" s="155"/>
      <c r="M7" s="155"/>
      <c r="N7" s="155"/>
      <c r="O7" s="157"/>
      <c r="P7" s="159"/>
      <c r="Q7" s="167"/>
      <c r="R7" s="106"/>
      <c r="S7" s="94"/>
    </row>
    <row r="8" spans="1:19" s="46" customFormat="1" x14ac:dyDescent="0.2">
      <c r="A8" s="171"/>
      <c r="B8" s="172"/>
      <c r="C8" s="171"/>
      <c r="D8" s="173"/>
      <c r="E8" s="10"/>
      <c r="F8" s="10"/>
      <c r="G8" s="10"/>
      <c r="H8" s="11" t="s">
        <v>18</v>
      </c>
      <c r="I8" s="11"/>
      <c r="J8" s="170"/>
      <c r="K8" s="155"/>
      <c r="L8" s="155"/>
      <c r="M8" s="155"/>
      <c r="N8" s="155"/>
      <c r="O8" s="157"/>
      <c r="P8" s="159"/>
      <c r="Q8" s="167"/>
      <c r="R8" s="106"/>
      <c r="S8" s="94"/>
    </row>
    <row r="9" spans="1:19" s="46" customFormat="1" ht="15.75" thickBot="1" x14ac:dyDescent="0.25">
      <c r="A9" s="171"/>
      <c r="B9" s="172"/>
      <c r="C9" s="171"/>
      <c r="D9" s="173"/>
      <c r="E9" s="10"/>
      <c r="F9" s="10"/>
      <c r="G9" s="10"/>
      <c r="H9" s="11" t="s">
        <v>8</v>
      </c>
      <c r="I9" s="11"/>
      <c r="J9" s="170"/>
      <c r="K9" s="155"/>
      <c r="L9" s="155"/>
      <c r="M9" s="155"/>
      <c r="N9" s="155"/>
      <c r="O9" s="157"/>
      <c r="P9" s="159"/>
      <c r="Q9" s="168"/>
      <c r="R9" s="106"/>
      <c r="S9" s="94"/>
    </row>
    <row r="10" spans="1:19" s="47" customFormat="1" thickBot="1" x14ac:dyDescent="0.25">
      <c r="A10" s="160" t="s">
        <v>19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84">
        <f>K11+K36+K72+K85+K97</f>
        <v>1376069831287</v>
      </c>
      <c r="L10" s="84">
        <f>L11+L36+L72+L85+L97</f>
        <v>1348336901227.1699</v>
      </c>
      <c r="M10" s="84">
        <f>M11+M36+M72+M85+M97</f>
        <v>1331997119023.72</v>
      </c>
      <c r="N10" s="84">
        <f>N11+N36+N72+N85+N97</f>
        <v>1317169400197.4302</v>
      </c>
      <c r="O10" s="84">
        <f>O11+O36+O72+O85+O97</f>
        <v>1316777340951.4302</v>
      </c>
      <c r="P10" s="63">
        <f>+M10/K10</f>
        <v>0.96797203800183595</v>
      </c>
      <c r="Q10" s="64">
        <f>+N10/K10</f>
        <v>0.95719662639905279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37681807968</v>
      </c>
      <c r="L11" s="85">
        <f t="shared" ref="L11:O11" si="0">L12+L20+L28+L35</f>
        <v>26342655880</v>
      </c>
      <c r="M11" s="85">
        <f t="shared" si="0"/>
        <v>20413041559</v>
      </c>
      <c r="N11" s="85">
        <f t="shared" si="0"/>
        <v>20276394936</v>
      </c>
      <c r="O11" s="85">
        <f t="shared" si="0"/>
        <v>19914912847</v>
      </c>
      <c r="P11" s="65">
        <f t="shared" ref="P11:P74" si="1">+M11/K11</f>
        <v>0.54172139448125967</v>
      </c>
      <c r="Q11" s="66">
        <f t="shared" ref="Q11:Q74" si="2">+N11/K11</f>
        <v>0.53809506574681987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18367357400</v>
      </c>
      <c r="M12" s="86">
        <f t="shared" si="3"/>
        <v>13366161260</v>
      </c>
      <c r="N12" s="86">
        <f t="shared" si="3"/>
        <v>13349138458</v>
      </c>
      <c r="O12" s="86">
        <f t="shared" si="3"/>
        <v>13349138458</v>
      </c>
      <c r="P12" s="67">
        <f t="shared" si="1"/>
        <v>0.60058798408959801</v>
      </c>
      <c r="Q12" s="68">
        <f t="shared" si="2"/>
        <v>0.59982309055450866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f>11950747536+170000000</f>
        <v>12120747536</v>
      </c>
      <c r="M13" s="87">
        <v>9870882191</v>
      </c>
      <c r="N13" s="87">
        <v>9857501587</v>
      </c>
      <c r="O13" s="87">
        <v>9857501587</v>
      </c>
      <c r="P13" s="67">
        <f t="shared" si="1"/>
        <v>0.66198951138569895</v>
      </c>
      <c r="Q13" s="68">
        <f t="shared" si="2"/>
        <v>0.66109214280884754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f>1958451088+160000000</f>
        <v>2118451088</v>
      </c>
      <c r="M14" s="87">
        <v>1408243344</v>
      </c>
      <c r="N14" s="87">
        <v>1408243344</v>
      </c>
      <c r="O14" s="87">
        <v>1408243344</v>
      </c>
      <c r="P14" s="67">
        <f t="shared" si="1"/>
        <v>0.57524779766161815</v>
      </c>
      <c r="Q14" s="68">
        <f t="shared" si="2"/>
        <v>0.57524779766161815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842821032</v>
      </c>
      <c r="M15" s="87">
        <v>834921132</v>
      </c>
      <c r="N15" s="87">
        <v>833384369</v>
      </c>
      <c r="O15" s="87">
        <v>833384369</v>
      </c>
      <c r="P15" s="67">
        <f t="shared" si="1"/>
        <v>0.93789755672468444</v>
      </c>
      <c r="Q15" s="68">
        <f t="shared" si="2"/>
        <v>0.93617125443369764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436148016</v>
      </c>
      <c r="M16" s="87">
        <v>387888061</v>
      </c>
      <c r="N16" s="87">
        <v>387888061</v>
      </c>
      <c r="O16" s="87">
        <v>387888061</v>
      </c>
      <c r="P16" s="67">
        <f t="shared" si="1"/>
        <v>0.87145779583544036</v>
      </c>
      <c r="Q16" s="68">
        <f t="shared" si="2"/>
        <v>0.87145779583544036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50702155</v>
      </c>
      <c r="N17" s="87">
        <v>50702155</v>
      </c>
      <c r="O17" s="87">
        <v>50702155</v>
      </c>
      <c r="P17" s="67">
        <f t="shared" si="1"/>
        <v>0.2278223677547366</v>
      </c>
      <c r="Q17" s="68">
        <f t="shared" si="2"/>
        <v>0.2278223677547366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89411751</v>
      </c>
      <c r="N18" s="87">
        <v>87306316</v>
      </c>
      <c r="O18" s="87">
        <v>87306316</v>
      </c>
      <c r="P18" s="67">
        <f t="shared" si="1"/>
        <v>4.4639778718844371E-2</v>
      </c>
      <c r="Q18" s="68">
        <f t="shared" si="2"/>
        <v>4.3588617641516739E-2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724112626</v>
      </c>
      <c r="N19" s="87">
        <v>724112626</v>
      </c>
      <c r="O19" s="87">
        <v>724112626</v>
      </c>
      <c r="P19" s="67">
        <f t="shared" si="1"/>
        <v>0.54228152950770381</v>
      </c>
      <c r="Q19" s="68">
        <f t="shared" si="2"/>
        <v>0.54228152950770381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N20" si="4">SUM(L21:L27)</f>
        <v>6187076600</v>
      </c>
      <c r="M20" s="86">
        <f t="shared" si="4"/>
        <v>5275487826</v>
      </c>
      <c r="N20" s="86">
        <f t="shared" si="4"/>
        <v>5155864005</v>
      </c>
      <c r="O20" s="97">
        <f>SUM(O21:O27)</f>
        <v>4794381916</v>
      </c>
      <c r="P20" s="67">
        <f t="shared" si="1"/>
        <v>0.6862220557519797</v>
      </c>
      <c r="Q20" s="68">
        <f t="shared" si="2"/>
        <v>0.67066169298155354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1604523104.02</v>
      </c>
      <c r="N21" s="87">
        <v>1491939300.02</v>
      </c>
      <c r="O21" s="87">
        <v>1366296636.02</v>
      </c>
      <c r="P21" s="67">
        <f t="shared" si="1"/>
        <v>0.74540103429977234</v>
      </c>
      <c r="Q21" s="68">
        <f t="shared" si="2"/>
        <v>0.69309883700716368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1067120364</v>
      </c>
      <c r="N22" s="87">
        <v>1067120364</v>
      </c>
      <c r="O22" s="87">
        <v>981940239</v>
      </c>
      <c r="P22" s="67">
        <f t="shared" si="1"/>
        <v>0.69404153139152835</v>
      </c>
      <c r="Q22" s="68">
        <f t="shared" si="2"/>
        <v>0.69404153139152835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1166193958</v>
      </c>
      <c r="N23" s="87">
        <v>1159153941</v>
      </c>
      <c r="O23" s="87">
        <v>1159153941</v>
      </c>
      <c r="P23" s="67">
        <f t="shared" si="1"/>
        <v>0.63206478217380335</v>
      </c>
      <c r="Q23" s="68">
        <f t="shared" si="2"/>
        <v>0.62824916747173776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567826899.99000001</v>
      </c>
      <c r="N24" s="87">
        <v>567826899.99000001</v>
      </c>
      <c r="O24" s="87">
        <v>506244499.99000001</v>
      </c>
      <c r="P24" s="67">
        <f t="shared" si="1"/>
        <v>0.73861480771884847</v>
      </c>
      <c r="Q24" s="68">
        <f t="shared" si="2"/>
        <v>0.73861480771884847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160034499.99000001</v>
      </c>
      <c r="N25" s="87">
        <v>160034499.99000001</v>
      </c>
      <c r="O25" s="87">
        <v>147926199.99000001</v>
      </c>
      <c r="P25" s="67">
        <f t="shared" si="1"/>
        <v>0.69389604144371941</v>
      </c>
      <c r="Q25" s="68">
        <f t="shared" si="2"/>
        <v>0.69389604144371941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425548999.99000001</v>
      </c>
      <c r="N26" s="87">
        <v>425548999.99000001</v>
      </c>
      <c r="O26" s="87">
        <v>379367699.99000001</v>
      </c>
      <c r="P26" s="67">
        <f t="shared" si="1"/>
        <v>0.55354332950428653</v>
      </c>
      <c r="Q26" s="68">
        <f t="shared" si="2"/>
        <v>0.55354332950428653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284240000.00999999</v>
      </c>
      <c r="N27" s="87">
        <v>284240000.00999999</v>
      </c>
      <c r="O27" s="87">
        <v>253452700.00999999</v>
      </c>
      <c r="P27" s="67">
        <f t="shared" si="1"/>
        <v>0.73946434364799896</v>
      </c>
      <c r="Q27" s="68">
        <f t="shared" si="2"/>
        <v>0.73946434364799896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1788221880</v>
      </c>
      <c r="M28" s="86">
        <f>SUM(M29:M34)</f>
        <v>1771392473</v>
      </c>
      <c r="N28" s="86">
        <f>SUM(N29:N34)</f>
        <v>1771392473</v>
      </c>
      <c r="O28" s="86">
        <f>SUM(O29:O34)</f>
        <v>1771392473</v>
      </c>
      <c r="P28" s="67">
        <f t="shared" si="1"/>
        <v>0.96842596107691781</v>
      </c>
      <c r="Q28" s="68">
        <f t="shared" si="2"/>
        <v>0.96842596107691781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667115700</v>
      </c>
      <c r="L29" s="87">
        <v>658512560</v>
      </c>
      <c r="M29" s="87">
        <v>651759521</v>
      </c>
      <c r="N29" s="87">
        <v>651759521</v>
      </c>
      <c r="O29" s="87">
        <v>651759521</v>
      </c>
      <c r="P29" s="67">
        <f t="shared" si="1"/>
        <v>0.97698123578863461</v>
      </c>
      <c r="Q29" s="68">
        <f t="shared" si="2"/>
        <v>0.97698123578863461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469497520</v>
      </c>
      <c r="L30" s="87">
        <v>469497520</v>
      </c>
      <c r="M30" s="87">
        <v>468431033</v>
      </c>
      <c r="N30" s="87">
        <v>468431033</v>
      </c>
      <c r="O30" s="87">
        <v>468431033</v>
      </c>
      <c r="P30" s="67">
        <f t="shared" si="1"/>
        <v>0.99772845019500844</v>
      </c>
      <c r="Q30" s="68">
        <f t="shared" si="2"/>
        <v>0.99772845019500844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74874380</v>
      </c>
      <c r="L31" s="87">
        <v>74874380</v>
      </c>
      <c r="M31" s="87">
        <v>74756398</v>
      </c>
      <c r="N31" s="87">
        <v>74756398</v>
      </c>
      <c r="O31" s="87">
        <v>74756398</v>
      </c>
      <c r="P31" s="67">
        <f t="shared" si="1"/>
        <v>0.99842426741964341</v>
      </c>
      <c r="Q31" s="68">
        <f t="shared" si="2"/>
        <v>0.99842426741964341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558492560</v>
      </c>
      <c r="L32" s="87">
        <v>526804748</v>
      </c>
      <c r="M32" s="87">
        <v>522531853</v>
      </c>
      <c r="N32" s="87">
        <v>522531853</v>
      </c>
      <c r="O32" s="87">
        <v>522531853</v>
      </c>
      <c r="P32" s="67">
        <f t="shared" si="1"/>
        <v>0.93561112613568209</v>
      </c>
      <c r="Q32" s="68">
        <f t="shared" si="2"/>
        <v>0.93561112613568209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59165840</v>
      </c>
      <c r="L34" s="87">
        <v>58532672</v>
      </c>
      <c r="M34" s="87">
        <v>53913668</v>
      </c>
      <c r="N34" s="87">
        <v>53913668</v>
      </c>
      <c r="O34" s="87">
        <v>53913668</v>
      </c>
      <c r="P34" s="67">
        <f t="shared" si="1"/>
        <v>0.91122965549039781</v>
      </c>
      <c r="Q34" s="68">
        <f t="shared" si="2"/>
        <v>0.91122965549039781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f>3875808968+2034000000</f>
        <v>5909808968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24.95" customHeight="1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K37+K43+K53</f>
        <v>10768236000</v>
      </c>
      <c r="L36" s="86">
        <f>L37+L43+L53</f>
        <v>10307505590.01</v>
      </c>
      <c r="M36" s="86">
        <f>M37+M43+M53</f>
        <v>8253107530.0899992</v>
      </c>
      <c r="N36" s="86">
        <f>N37+N43+N53</f>
        <v>4466490848.6200008</v>
      </c>
      <c r="O36" s="86">
        <f>O37+O43+O53</f>
        <v>4461082720.6200008</v>
      </c>
      <c r="P36" s="67">
        <f t="shared" si="1"/>
        <v>0.76643078124309305</v>
      </c>
      <c r="Q36" s="68">
        <f t="shared" si="2"/>
        <v>0.41478389298117174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SUM(K38:K42)</f>
        <v>90813780</v>
      </c>
      <c r="L37" s="86">
        <f>SUM(L38:L42)</f>
        <v>72375813</v>
      </c>
      <c r="M37" s="86">
        <f>SUM(M38:M42)</f>
        <v>61305000</v>
      </c>
      <c r="N37" s="86">
        <f>SUM(N38:N42)</f>
        <v>500000</v>
      </c>
      <c r="O37" s="86">
        <f>SUM(O38:O42)</f>
        <v>500000</v>
      </c>
      <c r="P37" s="67">
        <f t="shared" si="1"/>
        <v>0.67506274928760812</v>
      </c>
      <c r="Q37" s="68">
        <f t="shared" si="2"/>
        <v>5.5057723618596212E-3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14.25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78" t="s">
        <v>58</v>
      </c>
      <c r="F39" s="15" t="s">
        <v>58</v>
      </c>
      <c r="G39" s="21"/>
      <c r="H39" s="15" t="s">
        <v>5</v>
      </c>
      <c r="I39" s="30" t="s">
        <v>276</v>
      </c>
      <c r="J39" s="17" t="s">
        <v>277</v>
      </c>
      <c r="K39" s="87">
        <v>6000000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59</v>
      </c>
      <c r="G40" s="21"/>
      <c r="H40" s="15" t="s">
        <v>5</v>
      </c>
      <c r="I40" s="30" t="s">
        <v>203</v>
      </c>
      <c r="J40" s="17" t="s">
        <v>240</v>
      </c>
      <c r="K40" s="87">
        <v>4071318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7" customFormat="1" ht="24" x14ac:dyDescent="0.2">
      <c r="A41" s="76" t="s">
        <v>25</v>
      </c>
      <c r="B41" s="77" t="s">
        <v>54</v>
      </c>
      <c r="C41" s="77" t="s">
        <v>27</v>
      </c>
      <c r="D41" s="78" t="s">
        <v>27</v>
      </c>
      <c r="E41" s="14" t="s">
        <v>58</v>
      </c>
      <c r="F41" s="15" t="s">
        <v>34</v>
      </c>
      <c r="G41" s="21"/>
      <c r="H41" s="15" t="s">
        <v>5</v>
      </c>
      <c r="I41" s="30" t="s">
        <v>153</v>
      </c>
      <c r="J41" s="17" t="s">
        <v>202</v>
      </c>
      <c r="K41" s="87">
        <v>13316094</v>
      </c>
      <c r="L41" s="87">
        <v>10875813</v>
      </c>
      <c r="M41" s="87" t="s">
        <v>24</v>
      </c>
      <c r="N41" s="87" t="s">
        <v>24</v>
      </c>
      <c r="O41" s="87" t="s">
        <v>24</v>
      </c>
      <c r="P41" s="67">
        <f t="shared" si="1"/>
        <v>0</v>
      </c>
      <c r="Q41" s="68">
        <f t="shared" si="2"/>
        <v>0</v>
      </c>
      <c r="R41" s="103"/>
      <c r="S41" s="109"/>
    </row>
    <row r="42" spans="1:20" s="25" customFormat="1" ht="26.25" customHeight="1" x14ac:dyDescent="0.2">
      <c r="A42" s="12" t="s">
        <v>25</v>
      </c>
      <c r="B42" s="13" t="s">
        <v>54</v>
      </c>
      <c r="C42" s="13" t="s">
        <v>27</v>
      </c>
      <c r="D42" s="14" t="s">
        <v>27</v>
      </c>
      <c r="E42" s="81" t="s">
        <v>32</v>
      </c>
      <c r="F42" s="15" t="s">
        <v>57</v>
      </c>
      <c r="G42" s="14"/>
      <c r="H42" s="15" t="s">
        <v>5</v>
      </c>
      <c r="I42" s="30" t="s">
        <v>272</v>
      </c>
      <c r="J42" s="17" t="s">
        <v>273</v>
      </c>
      <c r="K42" s="87">
        <v>61000000</v>
      </c>
      <c r="L42" s="87">
        <v>61000000</v>
      </c>
      <c r="M42" s="87">
        <v>60805000</v>
      </c>
      <c r="N42" s="87" t="s">
        <v>24</v>
      </c>
      <c r="O42" s="87" t="s">
        <v>24</v>
      </c>
      <c r="P42" s="67">
        <f t="shared" si="1"/>
        <v>0.99680327868852459</v>
      </c>
      <c r="Q42" s="68">
        <f t="shared" si="2"/>
        <v>0</v>
      </c>
      <c r="R42" s="110"/>
      <c r="S42" s="109"/>
    </row>
    <row r="43" spans="1:20" s="27" customFormat="1" ht="14.25" x14ac:dyDescent="0.2">
      <c r="A43" s="18" t="s">
        <v>25</v>
      </c>
      <c r="B43" s="73" t="s">
        <v>54</v>
      </c>
      <c r="C43" s="73" t="s">
        <v>54</v>
      </c>
      <c r="D43" s="20" t="s">
        <v>27</v>
      </c>
      <c r="E43" s="21"/>
      <c r="F43" s="21"/>
      <c r="G43" s="21"/>
      <c r="H43" s="15" t="s">
        <v>5</v>
      </c>
      <c r="I43" s="29" t="s">
        <v>199</v>
      </c>
      <c r="J43" s="23" t="s">
        <v>149</v>
      </c>
      <c r="K43" s="86">
        <f>SUM(K44:K52)</f>
        <v>199066046</v>
      </c>
      <c r="L43" s="86">
        <f>SUM(L44:L52)</f>
        <v>99252907.689999998</v>
      </c>
      <c r="M43" s="86">
        <f>SUM(M44:M52)</f>
        <v>71081572.689999998</v>
      </c>
      <c r="N43" s="86">
        <f>SUM(N44:N52)</f>
        <v>19884998.600000001</v>
      </c>
      <c r="O43" s="86">
        <f>SUM(O44:O52)</f>
        <v>18056330.600000001</v>
      </c>
      <c r="P43" s="67">
        <f t="shared" si="1"/>
        <v>0.35707532308146611</v>
      </c>
      <c r="Q43" s="68">
        <f t="shared" si="2"/>
        <v>9.989146315791092E-2</v>
      </c>
      <c r="R43" s="103"/>
      <c r="S43" s="109"/>
    </row>
    <row r="44" spans="1:20" s="27" customFormat="1" ht="24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57</v>
      </c>
      <c r="F44" s="15" t="s">
        <v>33</v>
      </c>
      <c r="G44" s="21"/>
      <c r="H44" s="15" t="s">
        <v>5</v>
      </c>
      <c r="I44" s="30" t="s">
        <v>205</v>
      </c>
      <c r="J44" s="17" t="s">
        <v>204</v>
      </c>
      <c r="K44" s="87">
        <v>44425671</v>
      </c>
      <c r="L44" s="87">
        <v>706957</v>
      </c>
      <c r="M44" s="87" t="s">
        <v>24</v>
      </c>
      <c r="N44" s="87" t="s">
        <v>24</v>
      </c>
      <c r="O44" s="87" t="s">
        <v>24</v>
      </c>
      <c r="P44" s="67">
        <f t="shared" si="1"/>
        <v>0</v>
      </c>
      <c r="Q44" s="68">
        <f t="shared" si="2"/>
        <v>0</v>
      </c>
      <c r="R44" s="103"/>
      <c r="S44" s="109"/>
    </row>
    <row r="45" spans="1:20" s="27" customFormat="1" ht="24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57</v>
      </c>
      <c r="F45" s="15" t="s">
        <v>34</v>
      </c>
      <c r="G45" s="21"/>
      <c r="H45" s="15" t="s">
        <v>5</v>
      </c>
      <c r="I45" s="30" t="s">
        <v>154</v>
      </c>
      <c r="J45" s="17" t="s">
        <v>155</v>
      </c>
      <c r="K45" s="87">
        <v>24130462</v>
      </c>
      <c r="L45" s="87">
        <v>21878731</v>
      </c>
      <c r="M45" s="87" t="s">
        <v>24</v>
      </c>
      <c r="N45" s="87" t="s">
        <v>24</v>
      </c>
      <c r="O45" s="87" t="s">
        <v>24</v>
      </c>
      <c r="P45" s="67">
        <f t="shared" si="1"/>
        <v>0</v>
      </c>
      <c r="Q45" s="68">
        <f t="shared" si="2"/>
        <v>0</v>
      </c>
      <c r="R45" s="103"/>
      <c r="S45" s="109"/>
    </row>
    <row r="46" spans="1:20" s="27" customFormat="1" ht="36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156</v>
      </c>
      <c r="J46" s="17" t="s">
        <v>158</v>
      </c>
      <c r="K46" s="87">
        <v>67477841</v>
      </c>
      <c r="L46" s="87">
        <v>52742183.579999998</v>
      </c>
      <c r="M46" s="87">
        <v>52733906.579999998</v>
      </c>
      <c r="N46" s="87">
        <v>8118106.5800000001</v>
      </c>
      <c r="O46" s="87">
        <v>6289438.5800000001</v>
      </c>
      <c r="P46" s="67">
        <f t="shared" si="1"/>
        <v>0.7814996122949458</v>
      </c>
      <c r="Q46" s="68">
        <f t="shared" si="2"/>
        <v>0.12030774043289263</v>
      </c>
      <c r="R46" s="103"/>
      <c r="S46" s="109"/>
    </row>
    <row r="47" spans="1:20" s="27" customFormat="1" ht="36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157</v>
      </c>
      <c r="J47" s="17" t="s">
        <v>159</v>
      </c>
      <c r="K47" s="87">
        <v>29206823</v>
      </c>
      <c r="L47" s="87">
        <v>11152800</v>
      </c>
      <c r="M47" s="87">
        <v>6652800</v>
      </c>
      <c r="N47" s="87">
        <v>4495255.91</v>
      </c>
      <c r="O47" s="87">
        <v>4495255.91</v>
      </c>
      <c r="P47" s="67">
        <f t="shared" si="1"/>
        <v>0.22778239180618856</v>
      </c>
      <c r="Q47" s="68">
        <f t="shared" si="2"/>
        <v>0.1539111566499376</v>
      </c>
      <c r="R47" s="103"/>
      <c r="S47" s="109"/>
    </row>
    <row r="48" spans="1:20" s="27" customFormat="1" ht="48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209</v>
      </c>
      <c r="J48" s="17" t="s">
        <v>206</v>
      </c>
      <c r="K48" s="87">
        <v>676626</v>
      </c>
      <c r="L48" s="87" t="s">
        <v>24</v>
      </c>
      <c r="M48" s="87" t="s">
        <v>24</v>
      </c>
      <c r="N48" s="87" t="s">
        <v>24</v>
      </c>
      <c r="O48" s="87" t="s">
        <v>24</v>
      </c>
      <c r="P48" s="67">
        <f t="shared" si="1"/>
        <v>0</v>
      </c>
      <c r="Q48" s="68">
        <f t="shared" si="2"/>
        <v>0</v>
      </c>
      <c r="R48" s="103"/>
      <c r="S48" s="109"/>
    </row>
    <row r="49" spans="1:20" s="27" customFormat="1" ht="14.25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210</v>
      </c>
      <c r="J49" s="17" t="s">
        <v>207</v>
      </c>
      <c r="K49" s="87">
        <v>29604</v>
      </c>
      <c r="L49" s="87" t="s">
        <v>24</v>
      </c>
      <c r="M49" s="87" t="s">
        <v>24</v>
      </c>
      <c r="N49" s="87" t="s">
        <v>24</v>
      </c>
      <c r="O49" s="87" t="s">
        <v>24</v>
      </c>
      <c r="P49" s="67">
        <f t="shared" si="1"/>
        <v>0</v>
      </c>
      <c r="Q49" s="68">
        <f t="shared" si="2"/>
        <v>0</v>
      </c>
      <c r="R49" s="103"/>
      <c r="S49" s="109"/>
    </row>
    <row r="50" spans="1:20" s="27" customFormat="1" ht="24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211</v>
      </c>
      <c r="J50" s="17" t="s">
        <v>208</v>
      </c>
      <c r="K50" s="87">
        <v>7049922</v>
      </c>
      <c r="L50" s="87">
        <v>1437500</v>
      </c>
      <c r="M50" s="87">
        <v>1437500</v>
      </c>
      <c r="N50" s="87">
        <v>1437500</v>
      </c>
      <c r="O50" s="87">
        <v>1437500</v>
      </c>
      <c r="P50" s="67">
        <f t="shared" si="1"/>
        <v>0.20390296516755788</v>
      </c>
      <c r="Q50" s="68">
        <f t="shared" si="2"/>
        <v>0.20390296516755788</v>
      </c>
      <c r="R50" s="103"/>
      <c r="S50" s="109"/>
    </row>
    <row r="51" spans="1:20" s="27" customFormat="1" ht="36" x14ac:dyDescent="0.2">
      <c r="A51" s="18" t="s">
        <v>25</v>
      </c>
      <c r="B51" s="79" t="s">
        <v>54</v>
      </c>
      <c r="C51" s="79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160</v>
      </c>
      <c r="J51" s="17" t="s">
        <v>162</v>
      </c>
      <c r="K51" s="87">
        <v>16961603</v>
      </c>
      <c r="L51" s="87">
        <v>4334736.1100000003</v>
      </c>
      <c r="M51" s="87">
        <v>4334736.1100000003</v>
      </c>
      <c r="N51" s="87">
        <v>4334736.1100000003</v>
      </c>
      <c r="O51" s="87">
        <v>4334736.1100000003</v>
      </c>
      <c r="P51" s="67">
        <f t="shared" si="1"/>
        <v>0.25556170074255363</v>
      </c>
      <c r="Q51" s="68">
        <f t="shared" si="2"/>
        <v>0.25556170074255363</v>
      </c>
      <c r="R51" s="103"/>
      <c r="S51" s="109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161</v>
      </c>
      <c r="J52" s="17" t="s">
        <v>163</v>
      </c>
      <c r="K52" s="87">
        <v>9107494</v>
      </c>
      <c r="L52" s="87">
        <v>7000000</v>
      </c>
      <c r="M52" s="87">
        <v>5922630</v>
      </c>
      <c r="N52" s="87">
        <v>1499400</v>
      </c>
      <c r="O52" s="87">
        <v>1499400</v>
      </c>
      <c r="P52" s="67">
        <f t="shared" si="1"/>
        <v>0.65030292635932563</v>
      </c>
      <c r="Q52" s="68">
        <f t="shared" si="2"/>
        <v>0.16463365224286725</v>
      </c>
      <c r="R52" s="110"/>
      <c r="S52" s="109"/>
    </row>
    <row r="53" spans="1:20" s="25" customFormat="1" ht="14.25" x14ac:dyDescent="0.2">
      <c r="A53" s="18" t="s">
        <v>25</v>
      </c>
      <c r="B53" s="73" t="s">
        <v>54</v>
      </c>
      <c r="C53" s="73" t="s">
        <v>54</v>
      </c>
      <c r="D53" s="74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86">
        <f>SUM(K54:K71)</f>
        <v>10478356174</v>
      </c>
      <c r="L53" s="86">
        <f>SUM(L54:L71)</f>
        <v>10135876869.32</v>
      </c>
      <c r="M53" s="86">
        <f>SUM(M54:M71)</f>
        <v>8120720957.3999996</v>
      </c>
      <c r="N53" s="86">
        <f>SUM(N54:N71)</f>
        <v>4446105850.0200005</v>
      </c>
      <c r="O53" s="86">
        <f>SUM(O54:O71)</f>
        <v>4442526390.0200005</v>
      </c>
      <c r="P53" s="67">
        <f t="shared" si="1"/>
        <v>0.7749995154344903</v>
      </c>
      <c r="Q53" s="68">
        <f t="shared" si="2"/>
        <v>0.4243132964932177</v>
      </c>
      <c r="R53" s="110"/>
      <c r="S53" s="109"/>
      <c r="T53" s="109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1" t="s">
        <v>58</v>
      </c>
      <c r="G54" s="14"/>
      <c r="H54" s="15" t="s">
        <v>5</v>
      </c>
      <c r="I54" s="30" t="s">
        <v>164</v>
      </c>
      <c r="J54" s="17" t="s">
        <v>165</v>
      </c>
      <c r="K54" s="87">
        <v>133341094</v>
      </c>
      <c r="L54" s="98">
        <v>128961614</v>
      </c>
      <c r="M54" s="98">
        <v>128781614</v>
      </c>
      <c r="N54" s="98">
        <v>38202316.340000004</v>
      </c>
      <c r="O54" s="98">
        <v>38202316.340000004</v>
      </c>
      <c r="P54" s="67">
        <f t="shared" si="1"/>
        <v>0.965805890268157</v>
      </c>
      <c r="Q54" s="68">
        <f t="shared" si="2"/>
        <v>0.28650069677694412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166</v>
      </c>
      <c r="J55" s="17" t="s">
        <v>170</v>
      </c>
      <c r="K55" s="87">
        <v>191849473</v>
      </c>
      <c r="L55" s="87">
        <v>173115635</v>
      </c>
      <c r="M55" s="87">
        <v>152619626</v>
      </c>
      <c r="N55" s="87">
        <v>121701267.5</v>
      </c>
      <c r="O55" s="87">
        <v>120298007.5</v>
      </c>
      <c r="P55" s="67">
        <f t="shared" si="1"/>
        <v>0.79551756704591003</v>
      </c>
      <c r="Q55" s="68">
        <f t="shared" si="2"/>
        <v>0.63435810167693296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167</v>
      </c>
      <c r="J56" s="17" t="s">
        <v>171</v>
      </c>
      <c r="K56" s="87">
        <v>115258130</v>
      </c>
      <c r="L56" s="87">
        <v>108084259</v>
      </c>
      <c r="M56" s="87">
        <v>20558086</v>
      </c>
      <c r="N56" s="87">
        <v>20518083.850000001</v>
      </c>
      <c r="O56" s="87">
        <v>20488083.850000001</v>
      </c>
      <c r="P56" s="67">
        <f t="shared" si="1"/>
        <v>0.17836560423112885</v>
      </c>
      <c r="Q56" s="68">
        <f t="shared" si="2"/>
        <v>0.17801853847533361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81" t="s">
        <v>59</v>
      </c>
      <c r="G57" s="14"/>
      <c r="H57" s="15" t="s">
        <v>5</v>
      </c>
      <c r="I57" s="30" t="s">
        <v>241</v>
      </c>
      <c r="J57" s="17" t="s">
        <v>242</v>
      </c>
      <c r="K57" s="87" t="s">
        <v>24</v>
      </c>
      <c r="L57" s="87" t="s">
        <v>24</v>
      </c>
      <c r="M57" s="87" t="s">
        <v>24</v>
      </c>
      <c r="N57" s="87" t="s">
        <v>24</v>
      </c>
      <c r="O57" s="87" t="s">
        <v>24</v>
      </c>
      <c r="P57" s="67">
        <v>0</v>
      </c>
      <c r="Q57" s="68">
        <v>0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34</v>
      </c>
      <c r="G58" s="14"/>
      <c r="H58" s="15" t="s">
        <v>5</v>
      </c>
      <c r="I58" s="30" t="s">
        <v>168</v>
      </c>
      <c r="J58" s="17" t="s">
        <v>172</v>
      </c>
      <c r="K58" s="87">
        <v>62370856</v>
      </c>
      <c r="L58" s="87">
        <v>62032000</v>
      </c>
      <c r="M58" s="87">
        <v>33972000</v>
      </c>
      <c r="N58" s="87">
        <v>300000</v>
      </c>
      <c r="O58" s="87">
        <v>300000</v>
      </c>
      <c r="P58" s="67">
        <f t="shared" si="1"/>
        <v>0.54467746923338678</v>
      </c>
      <c r="Q58" s="68">
        <f t="shared" si="2"/>
        <v>4.8099387957734616E-3</v>
      </c>
      <c r="R58" s="110"/>
      <c r="S58" s="109"/>
    </row>
    <row r="59" spans="1:20" s="25" customFormat="1" ht="36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32</v>
      </c>
      <c r="F59" s="14" t="s">
        <v>35</v>
      </c>
      <c r="G59" s="14"/>
      <c r="H59" s="15" t="s">
        <v>5</v>
      </c>
      <c r="I59" s="30" t="s">
        <v>169</v>
      </c>
      <c r="J59" s="17" t="s">
        <v>173</v>
      </c>
      <c r="K59" s="87">
        <v>422995373</v>
      </c>
      <c r="L59" s="87">
        <v>422995373</v>
      </c>
      <c r="M59" s="87">
        <v>422995373</v>
      </c>
      <c r="N59" s="87">
        <v>327585990</v>
      </c>
      <c r="O59" s="87">
        <v>327585990</v>
      </c>
      <c r="P59" s="67">
        <f t="shared" si="1"/>
        <v>1</v>
      </c>
      <c r="Q59" s="68">
        <f t="shared" si="2"/>
        <v>0.77444343581507691</v>
      </c>
      <c r="R59" s="110"/>
      <c r="S59" s="109"/>
    </row>
    <row r="60" spans="1:20" s="25" customFormat="1" ht="24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28</v>
      </c>
      <c r="G60" s="14"/>
      <c r="H60" s="15" t="s">
        <v>5</v>
      </c>
      <c r="I60" s="30" t="s">
        <v>174</v>
      </c>
      <c r="J60" s="17" t="s">
        <v>176</v>
      </c>
      <c r="K60" s="87">
        <v>947852397</v>
      </c>
      <c r="L60" s="87">
        <v>947143647</v>
      </c>
      <c r="M60" s="87">
        <v>926751507</v>
      </c>
      <c r="N60" s="87">
        <v>926751500.87</v>
      </c>
      <c r="O60" s="87">
        <v>924605300.87</v>
      </c>
      <c r="P60" s="67">
        <f t="shared" si="1"/>
        <v>0.97773821106874303</v>
      </c>
      <c r="Q60" s="68">
        <f t="shared" si="2"/>
        <v>0.9777382046014913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33</v>
      </c>
      <c r="F61" s="14" t="s">
        <v>57</v>
      </c>
      <c r="G61" s="14"/>
      <c r="H61" s="15" t="s">
        <v>5</v>
      </c>
      <c r="I61" s="30" t="s">
        <v>175</v>
      </c>
      <c r="J61" s="17" t="s">
        <v>177</v>
      </c>
      <c r="K61" s="87">
        <v>543851194</v>
      </c>
      <c r="L61" s="87">
        <v>543851194</v>
      </c>
      <c r="M61" s="87">
        <v>543851194</v>
      </c>
      <c r="N61" s="87">
        <v>521386000</v>
      </c>
      <c r="O61" s="87">
        <v>521386000</v>
      </c>
      <c r="P61" s="67">
        <f t="shared" si="1"/>
        <v>1</v>
      </c>
      <c r="Q61" s="68">
        <f t="shared" si="2"/>
        <v>0.95869238819764369</v>
      </c>
      <c r="R61" s="110"/>
      <c r="S61" s="109"/>
    </row>
    <row r="62" spans="1:20" s="25" customFormat="1" ht="14.25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57</v>
      </c>
      <c r="G62" s="14"/>
      <c r="H62" s="15" t="s">
        <v>5</v>
      </c>
      <c r="I62" s="30" t="s">
        <v>178</v>
      </c>
      <c r="J62" s="17" t="s">
        <v>183</v>
      </c>
      <c r="K62" s="87">
        <v>2384201056</v>
      </c>
      <c r="L62" s="87">
        <v>2275116955.3299999</v>
      </c>
      <c r="M62" s="87">
        <v>2107631060.3299999</v>
      </c>
      <c r="N62" s="87">
        <v>1092430102.52</v>
      </c>
      <c r="O62" s="87">
        <v>1092430102.52</v>
      </c>
      <c r="P62" s="67">
        <f t="shared" si="1"/>
        <v>0.88399887879673844</v>
      </c>
      <c r="Q62" s="68">
        <f t="shared" si="2"/>
        <v>0.4581954612304307</v>
      </c>
      <c r="R62" s="110"/>
      <c r="S62" s="109"/>
    </row>
    <row r="63" spans="1:20" s="25" customFormat="1" ht="24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31</v>
      </c>
      <c r="G63" s="14"/>
      <c r="H63" s="15" t="s">
        <v>5</v>
      </c>
      <c r="I63" s="30" t="s">
        <v>179</v>
      </c>
      <c r="J63" s="17" t="s">
        <v>184</v>
      </c>
      <c r="K63" s="87">
        <v>1668255248</v>
      </c>
      <c r="L63" s="87">
        <v>1596173977.99</v>
      </c>
      <c r="M63" s="87">
        <v>1080551825.99</v>
      </c>
      <c r="N63" s="87">
        <v>562347002</v>
      </c>
      <c r="O63" s="87">
        <v>562347002</v>
      </c>
      <c r="P63" s="67">
        <f t="shared" si="1"/>
        <v>0.64771372803138338</v>
      </c>
      <c r="Q63" s="68">
        <f t="shared" si="2"/>
        <v>0.33708690721888862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58</v>
      </c>
      <c r="G64" s="14"/>
      <c r="H64" s="15" t="s">
        <v>5</v>
      </c>
      <c r="I64" s="30" t="s">
        <v>180</v>
      </c>
      <c r="J64" s="17" t="s">
        <v>185</v>
      </c>
      <c r="K64" s="87">
        <v>1313770621</v>
      </c>
      <c r="L64" s="87">
        <v>1313192000</v>
      </c>
      <c r="M64" s="87">
        <v>590187000</v>
      </c>
      <c r="N64" s="87">
        <v>143863916.34999999</v>
      </c>
      <c r="O64" s="87">
        <v>143863916.34999999</v>
      </c>
      <c r="P64" s="67">
        <f t="shared" si="1"/>
        <v>0.44923138831554066</v>
      </c>
      <c r="Q64" s="68">
        <f t="shared" si="2"/>
        <v>0.10950459239261676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59</v>
      </c>
      <c r="G65" s="14"/>
      <c r="H65" s="15" t="s">
        <v>5</v>
      </c>
      <c r="I65" s="30" t="s">
        <v>181</v>
      </c>
      <c r="J65" s="17" t="s">
        <v>186</v>
      </c>
      <c r="K65" s="87">
        <v>1023548670</v>
      </c>
      <c r="L65" s="87">
        <v>996190181</v>
      </c>
      <c r="M65" s="87">
        <v>901866077</v>
      </c>
      <c r="N65" s="87">
        <v>429766224.02999997</v>
      </c>
      <c r="O65" s="87">
        <v>429766224.02999997</v>
      </c>
      <c r="P65" s="67">
        <f t="shared" si="1"/>
        <v>0.88111694483467995</v>
      </c>
      <c r="Q65" s="68">
        <f t="shared" si="2"/>
        <v>0.41987864048516615</v>
      </c>
      <c r="R65" s="110"/>
      <c r="S65" s="109"/>
    </row>
    <row r="66" spans="1:19" s="25" customFormat="1" ht="48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34</v>
      </c>
      <c r="F66" s="14" t="s">
        <v>33</v>
      </c>
      <c r="G66" s="14"/>
      <c r="H66" s="15" t="s">
        <v>5</v>
      </c>
      <c r="I66" s="30" t="s">
        <v>182</v>
      </c>
      <c r="J66" s="17" t="s">
        <v>187</v>
      </c>
      <c r="K66" s="87">
        <v>121584965</v>
      </c>
      <c r="L66" s="87">
        <v>121003650</v>
      </c>
      <c r="M66" s="87">
        <v>119003650</v>
      </c>
      <c r="N66" s="87">
        <v>9701167.4800000004</v>
      </c>
      <c r="O66" s="87">
        <v>9701167.4800000004</v>
      </c>
      <c r="P66" s="67">
        <f t="shared" si="1"/>
        <v>0.97876945558194639</v>
      </c>
      <c r="Q66" s="68">
        <f t="shared" si="2"/>
        <v>7.978920321274921E-2</v>
      </c>
      <c r="R66" s="110"/>
      <c r="S66" s="109"/>
    </row>
    <row r="67" spans="1:19" s="25" customFormat="1" ht="14.25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57</v>
      </c>
      <c r="G67" s="14"/>
      <c r="H67" s="15" t="s">
        <v>5</v>
      </c>
      <c r="I67" s="30" t="s">
        <v>188</v>
      </c>
      <c r="J67" s="17" t="s">
        <v>190</v>
      </c>
      <c r="K67" s="87">
        <v>549342316</v>
      </c>
      <c r="L67" s="87">
        <v>549342316</v>
      </c>
      <c r="M67" s="87">
        <v>355508000</v>
      </c>
      <c r="N67" s="87" t="s">
        <v>24</v>
      </c>
      <c r="O67" s="87" t="s">
        <v>24</v>
      </c>
      <c r="P67" s="67">
        <f t="shared" si="1"/>
        <v>0.64715203916677699</v>
      </c>
      <c r="Q67" s="68">
        <f t="shared" si="2"/>
        <v>0</v>
      </c>
      <c r="R67" s="110"/>
      <c r="S67" s="109"/>
    </row>
    <row r="68" spans="1:19" s="25" customFormat="1" ht="36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31</v>
      </c>
      <c r="G68" s="14"/>
      <c r="H68" s="15" t="s">
        <v>5</v>
      </c>
      <c r="I68" s="30" t="s">
        <v>212</v>
      </c>
      <c r="J68" s="17" t="s">
        <v>213</v>
      </c>
      <c r="K68" s="87">
        <v>95038893</v>
      </c>
      <c r="L68" s="87">
        <v>4959243</v>
      </c>
      <c r="M68" s="87">
        <v>4959243</v>
      </c>
      <c r="N68" s="87" t="s">
        <v>24</v>
      </c>
      <c r="O68" s="87" t="s">
        <v>24</v>
      </c>
      <c r="P68" s="67">
        <f t="shared" si="1"/>
        <v>5.2181194913539238E-2</v>
      </c>
      <c r="Q68" s="68">
        <f t="shared" si="2"/>
        <v>0</v>
      </c>
      <c r="R68" s="110"/>
      <c r="S68" s="109"/>
    </row>
    <row r="69" spans="1:19" s="25" customFormat="1" ht="60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58</v>
      </c>
      <c r="G69" s="14"/>
      <c r="H69" s="15" t="s">
        <v>5</v>
      </c>
      <c r="I69" s="30" t="s">
        <v>189</v>
      </c>
      <c r="J69" s="17" t="s">
        <v>191</v>
      </c>
      <c r="K69" s="87">
        <v>29271009</v>
      </c>
      <c r="L69" s="87">
        <v>18000000</v>
      </c>
      <c r="M69" s="87">
        <v>18000000</v>
      </c>
      <c r="N69" s="87">
        <v>6900665</v>
      </c>
      <c r="O69" s="87">
        <v>6900665</v>
      </c>
      <c r="P69" s="67">
        <f t="shared" si="1"/>
        <v>0.61494292868414613</v>
      </c>
      <c r="Q69" s="68">
        <f t="shared" si="2"/>
        <v>0.2357508413871213</v>
      </c>
      <c r="R69" s="110"/>
      <c r="S69" s="109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35</v>
      </c>
      <c r="F70" s="14" t="s">
        <v>32</v>
      </c>
      <c r="G70" s="14"/>
      <c r="H70" s="15" t="s">
        <v>5</v>
      </c>
      <c r="I70" s="30" t="s">
        <v>200</v>
      </c>
      <c r="J70" s="17" t="s">
        <v>201</v>
      </c>
      <c r="K70" s="87">
        <v>487605455</v>
      </c>
      <c r="L70" s="87">
        <v>487605455</v>
      </c>
      <c r="M70" s="87">
        <v>487605455</v>
      </c>
      <c r="N70" s="87">
        <v>19860581</v>
      </c>
      <c r="O70" s="87">
        <v>19860581</v>
      </c>
      <c r="P70" s="67">
        <f t="shared" si="1"/>
        <v>1</v>
      </c>
      <c r="Q70" s="68">
        <f t="shared" si="2"/>
        <v>4.0730842521029632E-2</v>
      </c>
      <c r="R70" s="110"/>
      <c r="S70" s="109"/>
    </row>
    <row r="71" spans="1:19" s="25" customFormat="1" ht="24" x14ac:dyDescent="0.2">
      <c r="A71" s="12" t="s">
        <v>25</v>
      </c>
      <c r="B71" s="13" t="s">
        <v>54</v>
      </c>
      <c r="C71" s="13" t="s">
        <v>54</v>
      </c>
      <c r="D71" s="14" t="s">
        <v>54</v>
      </c>
      <c r="E71" s="14" t="s">
        <v>36</v>
      </c>
      <c r="F71" s="14"/>
      <c r="G71" s="14"/>
      <c r="H71" s="15" t="s">
        <v>5</v>
      </c>
      <c r="I71" s="30" t="s">
        <v>97</v>
      </c>
      <c r="J71" s="17" t="s">
        <v>96</v>
      </c>
      <c r="K71" s="87">
        <v>388219424</v>
      </c>
      <c r="L71" s="87">
        <v>388109369</v>
      </c>
      <c r="M71" s="87">
        <v>225879246.08000001</v>
      </c>
      <c r="N71" s="87">
        <v>224791033.08000001</v>
      </c>
      <c r="O71" s="87">
        <v>224791033.08000001</v>
      </c>
      <c r="P71" s="67">
        <f t="shared" si="1"/>
        <v>0.58183396325888115</v>
      </c>
      <c r="Q71" s="68">
        <f t="shared" si="2"/>
        <v>0.57903087579667323</v>
      </c>
      <c r="R71" s="110"/>
      <c r="S71" s="109"/>
    </row>
    <row r="72" spans="1:19" s="27" customFormat="1" ht="14.25" x14ac:dyDescent="0.2">
      <c r="A72" s="18" t="s">
        <v>25</v>
      </c>
      <c r="B72" s="73" t="s">
        <v>71</v>
      </c>
      <c r="C72" s="19"/>
      <c r="D72" s="21"/>
      <c r="E72" s="21"/>
      <c r="F72" s="21"/>
      <c r="G72" s="21"/>
      <c r="H72" s="20">
        <v>20</v>
      </c>
      <c r="I72" s="29" t="s">
        <v>147</v>
      </c>
      <c r="J72" s="23" t="s">
        <v>7</v>
      </c>
      <c r="K72" s="86">
        <f>K73+K75+K76+K78+K81</f>
        <v>1284485805287</v>
      </c>
      <c r="L72" s="86">
        <f t="shared" ref="L72:O72" si="5">L73+L75+L76+L78+L81</f>
        <v>1280769604489</v>
      </c>
      <c r="M72" s="86">
        <f t="shared" si="5"/>
        <v>1280746582168</v>
      </c>
      <c r="N72" s="86">
        <f t="shared" si="5"/>
        <v>1280746582168</v>
      </c>
      <c r="O72" s="86">
        <f t="shared" si="5"/>
        <v>1280746582168</v>
      </c>
      <c r="P72" s="67">
        <f t="shared" si="1"/>
        <v>0.99708893387251984</v>
      </c>
      <c r="Q72" s="68">
        <f t="shared" si="2"/>
        <v>0.99708893387251984</v>
      </c>
      <c r="R72" s="103"/>
      <c r="S72" s="109"/>
    </row>
    <row r="73" spans="1:19" s="27" customFormat="1" ht="14.25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/>
      <c r="F73" s="21"/>
      <c r="G73" s="21"/>
      <c r="H73" s="20">
        <v>20</v>
      </c>
      <c r="I73" s="29" t="s">
        <v>220</v>
      </c>
      <c r="J73" s="23" t="s">
        <v>218</v>
      </c>
      <c r="K73" s="86">
        <f>K74</f>
        <v>10523000000</v>
      </c>
      <c r="L73" s="86">
        <f t="shared" ref="L73:O73" si="6">L74</f>
        <v>10373000000</v>
      </c>
      <c r="M73" s="86">
        <f t="shared" si="6"/>
        <v>10373000000</v>
      </c>
      <c r="N73" s="86">
        <f t="shared" si="6"/>
        <v>10373000000</v>
      </c>
      <c r="O73" s="86">
        <f t="shared" si="6"/>
        <v>10373000000</v>
      </c>
      <c r="P73" s="67">
        <f t="shared" si="1"/>
        <v>0.98574550983559817</v>
      </c>
      <c r="Q73" s="68">
        <f t="shared" si="2"/>
        <v>0.98574550983559817</v>
      </c>
      <c r="R73" s="103"/>
      <c r="S73" s="109"/>
    </row>
    <row r="74" spans="1:19" s="27" customFormat="1" ht="24" x14ac:dyDescent="0.2">
      <c r="A74" s="12" t="s">
        <v>25</v>
      </c>
      <c r="B74" s="79" t="s">
        <v>71</v>
      </c>
      <c r="C74" s="79" t="s">
        <v>71</v>
      </c>
      <c r="D74" s="79" t="s">
        <v>27</v>
      </c>
      <c r="E74" s="80" t="s">
        <v>54</v>
      </c>
      <c r="F74" s="15"/>
      <c r="G74" s="15"/>
      <c r="H74" s="14">
        <v>20</v>
      </c>
      <c r="I74" s="30" t="s">
        <v>221</v>
      </c>
      <c r="J74" s="17" t="s">
        <v>219</v>
      </c>
      <c r="K74" s="87">
        <f>10373000000+150000000</f>
        <v>10523000000</v>
      </c>
      <c r="L74" s="87">
        <v>10373000000</v>
      </c>
      <c r="M74" s="87">
        <v>10373000000</v>
      </c>
      <c r="N74" s="87">
        <v>10373000000</v>
      </c>
      <c r="O74" s="87">
        <v>10373000000</v>
      </c>
      <c r="P74" s="67">
        <f t="shared" si="1"/>
        <v>0.98574550983559817</v>
      </c>
      <c r="Q74" s="68">
        <f t="shared" si="2"/>
        <v>0.98574550983559817</v>
      </c>
      <c r="R74" s="103"/>
      <c r="S74" s="109"/>
    </row>
    <row r="75" spans="1:19" s="27" customFormat="1" ht="36" x14ac:dyDescent="0.2">
      <c r="A75" s="18" t="s">
        <v>25</v>
      </c>
      <c r="B75" s="73" t="s">
        <v>71</v>
      </c>
      <c r="C75" s="73" t="s">
        <v>71</v>
      </c>
      <c r="D75" s="73" t="s">
        <v>27</v>
      </c>
      <c r="E75" s="21" t="s">
        <v>230</v>
      </c>
      <c r="F75" s="21"/>
      <c r="G75" s="21"/>
      <c r="H75" s="20">
        <v>20</v>
      </c>
      <c r="I75" s="29" t="s">
        <v>232</v>
      </c>
      <c r="J75" s="23" t="s">
        <v>231</v>
      </c>
      <c r="K75" s="86">
        <v>720000000</v>
      </c>
      <c r="L75" s="86">
        <v>0</v>
      </c>
      <c r="M75" s="86">
        <v>0</v>
      </c>
      <c r="N75" s="86">
        <v>0</v>
      </c>
      <c r="O75" s="86">
        <v>0</v>
      </c>
      <c r="P75" s="67">
        <f t="shared" ref="P75:P127" si="7">+M75/K75</f>
        <v>0</v>
      </c>
      <c r="Q75" s="68">
        <f t="shared" ref="Q75:Q127" si="8">+N75/K75</f>
        <v>0</v>
      </c>
      <c r="R75" s="103"/>
      <c r="S75" s="109"/>
    </row>
    <row r="76" spans="1:19" s="27" customFormat="1" ht="24" x14ac:dyDescent="0.2">
      <c r="A76" s="18" t="s">
        <v>25</v>
      </c>
      <c r="B76" s="73" t="s">
        <v>71</v>
      </c>
      <c r="C76" s="73" t="s">
        <v>71</v>
      </c>
      <c r="D76" s="74" t="s">
        <v>87</v>
      </c>
      <c r="E76" s="21"/>
      <c r="F76" s="21"/>
      <c r="G76" s="21"/>
      <c r="H76" s="20">
        <v>21</v>
      </c>
      <c r="I76" s="29" t="s">
        <v>99</v>
      </c>
      <c r="J76" s="23" t="s">
        <v>100</v>
      </c>
      <c r="K76" s="86">
        <f>SUM(K77)</f>
        <v>1270301171287</v>
      </c>
      <c r="L76" s="86">
        <f t="shared" ref="L76:O76" si="9">SUM(L77)</f>
        <v>1270301171287</v>
      </c>
      <c r="M76" s="86">
        <f t="shared" si="9"/>
        <v>1270301171287</v>
      </c>
      <c r="N76" s="86">
        <f t="shared" si="9"/>
        <v>1270301171287</v>
      </c>
      <c r="O76" s="86">
        <f t="shared" si="9"/>
        <v>1270301171287</v>
      </c>
      <c r="P76" s="67">
        <f t="shared" si="7"/>
        <v>1</v>
      </c>
      <c r="Q76" s="68">
        <f t="shared" si="8"/>
        <v>1</v>
      </c>
      <c r="R76" s="103"/>
      <c r="S76" s="109"/>
    </row>
    <row r="77" spans="1:19" s="27" customFormat="1" ht="36" x14ac:dyDescent="0.2">
      <c r="A77" s="12" t="s">
        <v>25</v>
      </c>
      <c r="B77" s="79" t="s">
        <v>71</v>
      </c>
      <c r="C77" s="79" t="s">
        <v>71</v>
      </c>
      <c r="D77" s="80" t="s">
        <v>87</v>
      </c>
      <c r="E77" s="15" t="s">
        <v>101</v>
      </c>
      <c r="F77" s="21"/>
      <c r="G77" s="21"/>
      <c r="H77" s="31">
        <v>21</v>
      </c>
      <c r="I77" s="30" t="s">
        <v>102</v>
      </c>
      <c r="J77" s="17" t="s">
        <v>103</v>
      </c>
      <c r="K77" s="87">
        <v>1270301171287</v>
      </c>
      <c r="L77" s="87">
        <v>1270301171287</v>
      </c>
      <c r="M77" s="87">
        <v>1270301171287</v>
      </c>
      <c r="N77" s="87">
        <v>1270301171287</v>
      </c>
      <c r="O77" s="87">
        <v>1270301171287</v>
      </c>
      <c r="P77" s="67">
        <f t="shared" si="7"/>
        <v>1</v>
      </c>
      <c r="Q77" s="68">
        <f t="shared" si="8"/>
        <v>1</v>
      </c>
      <c r="R77" s="103"/>
      <c r="S77" s="109"/>
    </row>
    <row r="78" spans="1:19" s="27" customFormat="1" ht="36" x14ac:dyDescent="0.2">
      <c r="A78" s="18" t="s">
        <v>25</v>
      </c>
      <c r="B78" s="73" t="s">
        <v>71</v>
      </c>
      <c r="C78" s="73" t="s">
        <v>87</v>
      </c>
      <c r="D78" s="74" t="s">
        <v>54</v>
      </c>
      <c r="E78" s="21" t="s">
        <v>104</v>
      </c>
      <c r="F78" s="21"/>
      <c r="G78" s="21"/>
      <c r="H78" s="20">
        <v>20</v>
      </c>
      <c r="I78" s="29" t="s">
        <v>105</v>
      </c>
      <c r="J78" s="23" t="s">
        <v>106</v>
      </c>
      <c r="K78" s="86">
        <f>SUM(K79:K80)</f>
        <v>103000000</v>
      </c>
      <c r="L78" s="86">
        <f t="shared" ref="L78:O78" si="10">SUM(L79:L80)</f>
        <v>93412202</v>
      </c>
      <c r="M78" s="86">
        <f t="shared" si="10"/>
        <v>72410881</v>
      </c>
      <c r="N78" s="86">
        <f t="shared" si="10"/>
        <v>72410881</v>
      </c>
      <c r="O78" s="86">
        <f t="shared" si="10"/>
        <v>72410881</v>
      </c>
      <c r="P78" s="67">
        <f t="shared" si="7"/>
        <v>0.70301826213592233</v>
      </c>
      <c r="Q78" s="68">
        <f t="shared" si="8"/>
        <v>0.70301826213592233</v>
      </c>
      <c r="R78" s="103"/>
      <c r="S78" s="109"/>
    </row>
    <row r="79" spans="1:19" s="27" customFormat="1" ht="14.25" x14ac:dyDescent="0.2">
      <c r="A79" s="12" t="s">
        <v>25</v>
      </c>
      <c r="B79" s="13" t="s">
        <v>71</v>
      </c>
      <c r="C79" s="13" t="s">
        <v>87</v>
      </c>
      <c r="D79" s="14" t="s">
        <v>54</v>
      </c>
      <c r="E79" s="14" t="s">
        <v>107</v>
      </c>
      <c r="F79" s="14" t="s">
        <v>28</v>
      </c>
      <c r="G79" s="14"/>
      <c r="H79" s="31">
        <v>20</v>
      </c>
      <c r="I79" s="30" t="s">
        <v>108</v>
      </c>
      <c r="J79" s="34" t="s">
        <v>110</v>
      </c>
      <c r="K79" s="98">
        <v>103000000</v>
      </c>
      <c r="L79" s="87">
        <v>93412202</v>
      </c>
      <c r="M79" s="87">
        <v>72410881</v>
      </c>
      <c r="N79" s="87">
        <v>72410881</v>
      </c>
      <c r="O79" s="87">
        <v>72410881</v>
      </c>
      <c r="P79" s="67">
        <f t="shared" si="7"/>
        <v>0.70301826213592233</v>
      </c>
      <c r="Q79" s="68">
        <f t="shared" si="8"/>
        <v>0.70301826213592233</v>
      </c>
      <c r="R79" s="103"/>
      <c r="S79" s="109"/>
    </row>
    <row r="80" spans="1:19" s="27" customFormat="1" ht="24" x14ac:dyDescent="0.2">
      <c r="A80" s="12" t="s">
        <v>25</v>
      </c>
      <c r="B80" s="13" t="s">
        <v>71</v>
      </c>
      <c r="C80" s="13" t="s">
        <v>87</v>
      </c>
      <c r="D80" s="14" t="s">
        <v>54</v>
      </c>
      <c r="E80" s="14" t="s">
        <v>107</v>
      </c>
      <c r="F80" s="14" t="s">
        <v>57</v>
      </c>
      <c r="G80" s="14"/>
      <c r="H80" s="31">
        <v>20</v>
      </c>
      <c r="I80" s="30" t="s">
        <v>109</v>
      </c>
      <c r="J80" s="34" t="s">
        <v>111</v>
      </c>
      <c r="K80" s="87" t="s">
        <v>24</v>
      </c>
      <c r="L80" s="87" t="s">
        <v>24</v>
      </c>
      <c r="M80" s="87" t="s">
        <v>24</v>
      </c>
      <c r="N80" s="87" t="s">
        <v>24</v>
      </c>
      <c r="O80" s="87" t="s">
        <v>24</v>
      </c>
      <c r="P80" s="67">
        <v>0</v>
      </c>
      <c r="Q80" s="68">
        <v>0</v>
      </c>
      <c r="R80" s="103"/>
      <c r="S80" s="109"/>
    </row>
    <row r="81" spans="1:19" s="25" customFormat="1" ht="14.25" x14ac:dyDescent="0.2">
      <c r="A81" s="37" t="s">
        <v>25</v>
      </c>
      <c r="B81" s="75" t="s">
        <v>71</v>
      </c>
      <c r="C81" s="20">
        <v>10</v>
      </c>
      <c r="D81" s="75"/>
      <c r="E81" s="20" t="s">
        <v>0</v>
      </c>
      <c r="F81" s="20"/>
      <c r="G81" s="20"/>
      <c r="H81" s="20">
        <v>20</v>
      </c>
      <c r="I81" s="29" t="s">
        <v>227</v>
      </c>
      <c r="J81" s="32" t="s">
        <v>228</v>
      </c>
      <c r="K81" s="86">
        <f>SUM(K82:K84)</f>
        <v>2838634000</v>
      </c>
      <c r="L81" s="86">
        <f t="shared" ref="L81:O81" si="11">SUM(L82:L84)</f>
        <v>2021000</v>
      </c>
      <c r="M81" s="86">
        <f t="shared" si="11"/>
        <v>0</v>
      </c>
      <c r="N81" s="86">
        <f t="shared" si="11"/>
        <v>0</v>
      </c>
      <c r="O81" s="86">
        <f t="shared" si="11"/>
        <v>0</v>
      </c>
      <c r="P81" s="67">
        <f t="shared" si="7"/>
        <v>0</v>
      </c>
      <c r="Q81" s="68">
        <f t="shared" si="8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28</v>
      </c>
      <c r="E82" s="20"/>
      <c r="F82" s="20"/>
      <c r="G82" s="20"/>
      <c r="H82" s="20">
        <v>20</v>
      </c>
      <c r="I82" s="30" t="s">
        <v>236</v>
      </c>
      <c r="J82" s="34" t="s">
        <v>233</v>
      </c>
      <c r="K82" s="87">
        <v>1135474000</v>
      </c>
      <c r="L82" s="87">
        <v>1242000</v>
      </c>
      <c r="M82" s="87" t="s">
        <v>24</v>
      </c>
      <c r="N82" s="87" t="s">
        <v>24</v>
      </c>
      <c r="O82" s="87" t="s">
        <v>24</v>
      </c>
      <c r="P82" s="100">
        <f t="shared" si="7"/>
        <v>0</v>
      </c>
      <c r="Q82" s="101">
        <f t="shared" si="8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57</v>
      </c>
      <c r="E83" s="20"/>
      <c r="F83" s="20"/>
      <c r="G83" s="20"/>
      <c r="H83" s="20">
        <v>20</v>
      </c>
      <c r="I83" s="30" t="s">
        <v>237</v>
      </c>
      <c r="J83" s="34" t="s">
        <v>234</v>
      </c>
      <c r="K83" s="87">
        <v>567720000</v>
      </c>
      <c r="L83" s="87">
        <v>493000</v>
      </c>
      <c r="M83" s="87" t="s">
        <v>24</v>
      </c>
      <c r="N83" s="87" t="s">
        <v>24</v>
      </c>
      <c r="O83" s="87" t="s">
        <v>24</v>
      </c>
      <c r="P83" s="100">
        <f t="shared" si="7"/>
        <v>0</v>
      </c>
      <c r="Q83" s="101">
        <f t="shared" si="8"/>
        <v>0</v>
      </c>
      <c r="R83" s="110"/>
      <c r="S83" s="111"/>
    </row>
    <row r="84" spans="1:19" s="25" customFormat="1" ht="14.25" x14ac:dyDescent="0.2">
      <c r="A84" s="33" t="s">
        <v>25</v>
      </c>
      <c r="B84" s="81" t="s">
        <v>71</v>
      </c>
      <c r="C84" s="14">
        <v>10</v>
      </c>
      <c r="D84" s="81" t="s">
        <v>31</v>
      </c>
      <c r="E84" s="20"/>
      <c r="F84" s="20"/>
      <c r="G84" s="20"/>
      <c r="H84" s="20">
        <v>20</v>
      </c>
      <c r="I84" s="30" t="s">
        <v>238</v>
      </c>
      <c r="J84" s="34" t="s">
        <v>235</v>
      </c>
      <c r="K84" s="87">
        <v>1135440000</v>
      </c>
      <c r="L84" s="87">
        <v>286000</v>
      </c>
      <c r="M84" s="87" t="s">
        <v>24</v>
      </c>
      <c r="N84" s="87" t="s">
        <v>24</v>
      </c>
      <c r="O84" s="87" t="s">
        <v>24</v>
      </c>
      <c r="P84" s="100">
        <f t="shared" si="7"/>
        <v>0</v>
      </c>
      <c r="Q84" s="101">
        <f t="shared" si="8"/>
        <v>0</v>
      </c>
      <c r="R84" s="110"/>
      <c r="S84" s="111"/>
    </row>
    <row r="85" spans="1:19" s="27" customFormat="1" ht="24" x14ac:dyDescent="0.2">
      <c r="A85" s="18" t="s">
        <v>25</v>
      </c>
      <c r="B85" s="19">
        <v>5</v>
      </c>
      <c r="C85" s="19"/>
      <c r="D85" s="20"/>
      <c r="E85" s="20"/>
      <c r="F85" s="20"/>
      <c r="G85" s="20"/>
      <c r="H85" s="31">
        <v>20</v>
      </c>
      <c r="I85" s="40" t="s">
        <v>20</v>
      </c>
      <c r="J85" s="32" t="s">
        <v>21</v>
      </c>
      <c r="K85" s="86">
        <f>+K88+K86</f>
        <v>39434741032</v>
      </c>
      <c r="L85" s="86">
        <f>+L88+L86</f>
        <v>30612153268.16</v>
      </c>
      <c r="M85" s="86">
        <f>+M88+M86</f>
        <v>22281405766.629997</v>
      </c>
      <c r="N85" s="86">
        <f>+N88+N86</f>
        <v>11415247484.809998</v>
      </c>
      <c r="O85" s="86">
        <f>+O88+O86</f>
        <v>11390078455.809998</v>
      </c>
      <c r="P85" s="67">
        <f t="shared" si="7"/>
        <v>0.56501970555732484</v>
      </c>
      <c r="Q85" s="68">
        <f t="shared" si="8"/>
        <v>0.28947185111592083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>
        <v>1</v>
      </c>
      <c r="E86" s="75"/>
      <c r="F86" s="20"/>
      <c r="G86" s="20"/>
      <c r="H86" s="31">
        <v>20</v>
      </c>
      <c r="I86" s="40" t="s">
        <v>148</v>
      </c>
      <c r="J86" s="32" t="s">
        <v>149</v>
      </c>
      <c r="K86" s="86">
        <f>SUM(K87:K87)</f>
        <v>3107849759</v>
      </c>
      <c r="L86" s="86">
        <f>SUM(L87:L87)</f>
        <v>2141222125.46</v>
      </c>
      <c r="M86" s="86">
        <f>SUM(M87:M87)</f>
        <v>1908850722.3</v>
      </c>
      <c r="N86" s="86">
        <f>SUM(N87:N87)</f>
        <v>1808227093.46</v>
      </c>
      <c r="O86" s="86">
        <f>SUM(O87:O87)</f>
        <v>1808227093.46</v>
      </c>
      <c r="P86" s="67">
        <f t="shared" si="7"/>
        <v>0.61420302470290677</v>
      </c>
      <c r="Q86" s="68">
        <f t="shared" si="8"/>
        <v>0.58182577462876639</v>
      </c>
      <c r="R86" s="103"/>
      <c r="S86" s="109"/>
    </row>
    <row r="87" spans="1:19" s="27" customFormat="1" ht="24" x14ac:dyDescent="0.2">
      <c r="A87" s="33" t="s">
        <v>25</v>
      </c>
      <c r="B87" s="81" t="s">
        <v>112</v>
      </c>
      <c r="C87" s="79" t="s">
        <v>27</v>
      </c>
      <c r="D87" s="81" t="s">
        <v>54</v>
      </c>
      <c r="E87" s="81" t="s">
        <v>34</v>
      </c>
      <c r="F87" s="14" t="s">
        <v>33</v>
      </c>
      <c r="G87" s="14"/>
      <c r="H87" s="35">
        <v>20</v>
      </c>
      <c r="I87" s="39" t="s">
        <v>192</v>
      </c>
      <c r="J87" s="17" t="s">
        <v>163</v>
      </c>
      <c r="K87" s="87">
        <v>3107849759</v>
      </c>
      <c r="L87" s="87">
        <v>2141222125.46</v>
      </c>
      <c r="M87" s="87">
        <v>1908850722.3</v>
      </c>
      <c r="N87" s="87">
        <v>1808227093.46</v>
      </c>
      <c r="O87" s="87">
        <v>1808227093.46</v>
      </c>
      <c r="P87" s="67">
        <f t="shared" si="7"/>
        <v>0.61420302470290677</v>
      </c>
      <c r="Q87" s="68">
        <f t="shared" si="8"/>
        <v>0.58182577462876639</v>
      </c>
      <c r="R87" s="103"/>
      <c r="S87" s="109"/>
    </row>
    <row r="88" spans="1:19" s="27" customFormat="1" ht="14.25" x14ac:dyDescent="0.2">
      <c r="A88" s="37" t="s">
        <v>25</v>
      </c>
      <c r="B88" s="75" t="s">
        <v>112</v>
      </c>
      <c r="C88" s="73" t="s">
        <v>27</v>
      </c>
      <c r="D88" s="75" t="s">
        <v>54</v>
      </c>
      <c r="E88" s="75"/>
      <c r="F88" s="20"/>
      <c r="G88" s="20"/>
      <c r="H88" s="31">
        <v>20</v>
      </c>
      <c r="I88" s="40" t="s">
        <v>114</v>
      </c>
      <c r="J88" s="32" t="s">
        <v>115</v>
      </c>
      <c r="K88" s="86">
        <f>SUM(K89:K96)</f>
        <v>36326891273</v>
      </c>
      <c r="L88" s="86">
        <f>SUM(L89:L96)</f>
        <v>28470931142.700001</v>
      </c>
      <c r="M88" s="86">
        <f>SUM(M89:M96)</f>
        <v>20372555044.329998</v>
      </c>
      <c r="N88" s="86">
        <f>SUM(N89:N96)</f>
        <v>9607020391.3499985</v>
      </c>
      <c r="O88" s="86">
        <f>SUM(O89:O96)</f>
        <v>9581851362.3499985</v>
      </c>
      <c r="P88" s="67">
        <f t="shared" si="7"/>
        <v>0.56081195859090538</v>
      </c>
      <c r="Q88" s="68">
        <f t="shared" si="8"/>
        <v>0.26446029524388248</v>
      </c>
      <c r="R88" s="103"/>
      <c r="S88" s="109"/>
    </row>
    <row r="89" spans="1:19" s="27" customFormat="1" ht="14.25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59</v>
      </c>
      <c r="F89" s="81" t="s">
        <v>58</v>
      </c>
      <c r="G89" s="20"/>
      <c r="H89" s="35">
        <v>20</v>
      </c>
      <c r="I89" s="39" t="s">
        <v>215</v>
      </c>
      <c r="J89" s="34" t="s">
        <v>165</v>
      </c>
      <c r="K89" s="87">
        <v>1117021495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7"/>
        <v>0</v>
      </c>
      <c r="Q89" s="101">
        <f t="shared" si="8"/>
        <v>0</v>
      </c>
      <c r="R89" s="103"/>
      <c r="S89" s="109"/>
    </row>
    <row r="90" spans="1:19" s="27" customFormat="1" ht="24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32</v>
      </c>
      <c r="F90" s="81" t="s">
        <v>58</v>
      </c>
      <c r="G90" s="20"/>
      <c r="H90" s="35">
        <v>20</v>
      </c>
      <c r="I90" s="39" t="s">
        <v>214</v>
      </c>
      <c r="J90" s="34" t="s">
        <v>171</v>
      </c>
      <c r="K90" s="87">
        <v>600000000</v>
      </c>
      <c r="L90" s="87">
        <v>600000000</v>
      </c>
      <c r="M90" s="87" t="s">
        <v>24</v>
      </c>
      <c r="N90" s="87" t="s">
        <v>24</v>
      </c>
      <c r="O90" s="87" t="s">
        <v>24</v>
      </c>
      <c r="P90" s="100">
        <f t="shared" si="7"/>
        <v>0</v>
      </c>
      <c r="Q90" s="101">
        <f t="shared" si="8"/>
        <v>0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33</v>
      </c>
      <c r="F91" s="81" t="s">
        <v>28</v>
      </c>
      <c r="G91" s="20"/>
      <c r="H91" s="35">
        <v>20</v>
      </c>
      <c r="I91" s="39" t="s">
        <v>243</v>
      </c>
      <c r="J91" s="34" t="s">
        <v>176</v>
      </c>
      <c r="K91" s="87">
        <v>533897150</v>
      </c>
      <c r="L91" s="87" t="s">
        <v>24</v>
      </c>
      <c r="M91" s="87" t="s">
        <v>24</v>
      </c>
      <c r="N91" s="87" t="s">
        <v>24</v>
      </c>
      <c r="O91" s="87" t="s">
        <v>24</v>
      </c>
      <c r="P91" s="100">
        <f t="shared" si="7"/>
        <v>0</v>
      </c>
      <c r="Q91" s="101">
        <f t="shared" si="8"/>
        <v>0</v>
      </c>
      <c r="R91" s="103"/>
      <c r="S91" s="109"/>
    </row>
    <row r="92" spans="1:19" s="27" customFormat="1" ht="13.5" customHeight="1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57</v>
      </c>
      <c r="G92" s="20"/>
      <c r="H92" s="35">
        <v>20</v>
      </c>
      <c r="I92" s="39" t="s">
        <v>193</v>
      </c>
      <c r="J92" s="34" t="s">
        <v>183</v>
      </c>
      <c r="K92" s="87">
        <v>6928307340</v>
      </c>
      <c r="L92" s="87">
        <v>6045894508</v>
      </c>
      <c r="M92" s="87">
        <v>5586324434.5799999</v>
      </c>
      <c r="N92" s="87">
        <v>1984393728.8699999</v>
      </c>
      <c r="O92" s="87">
        <v>1969505822.8699999</v>
      </c>
      <c r="P92" s="100">
        <f t="shared" si="7"/>
        <v>0.80630436273053674</v>
      </c>
      <c r="Q92" s="101">
        <f t="shared" si="8"/>
        <v>0.28641825939407589</v>
      </c>
      <c r="R92" s="103"/>
      <c r="S92" s="109"/>
    </row>
    <row r="93" spans="1:19" s="27" customFormat="1" ht="24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31</v>
      </c>
      <c r="G93" s="20"/>
      <c r="H93" s="35">
        <v>20</v>
      </c>
      <c r="I93" s="39" t="s">
        <v>194</v>
      </c>
      <c r="J93" s="34" t="s">
        <v>184</v>
      </c>
      <c r="K93" s="87">
        <v>25273446784</v>
      </c>
      <c r="L93" s="87">
        <v>20338507129.25</v>
      </c>
      <c r="M93" s="87">
        <v>14603801961.59</v>
      </c>
      <c r="N93" s="87">
        <v>7562988914.4799995</v>
      </c>
      <c r="O93" s="87">
        <v>7552707791.4799995</v>
      </c>
      <c r="P93" s="100">
        <f t="shared" si="7"/>
        <v>0.57783182825839607</v>
      </c>
      <c r="Q93" s="101">
        <f t="shared" si="8"/>
        <v>0.29924643754044433</v>
      </c>
      <c r="R93" s="103"/>
      <c r="S93" s="109"/>
    </row>
    <row r="94" spans="1:19" s="27" customFormat="1" ht="48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14" t="s">
        <v>58</v>
      </c>
      <c r="G94" s="20"/>
      <c r="H94" s="35">
        <v>20</v>
      </c>
      <c r="I94" s="39" t="s">
        <v>195</v>
      </c>
      <c r="J94" s="34" t="s">
        <v>185</v>
      </c>
      <c r="K94" s="87">
        <v>372382782</v>
      </c>
      <c r="L94" s="87">
        <v>127524064.16</v>
      </c>
      <c r="M94" s="87">
        <v>127524064.16</v>
      </c>
      <c r="N94" s="87">
        <v>59637748</v>
      </c>
      <c r="O94" s="87">
        <v>59637748</v>
      </c>
      <c r="P94" s="100">
        <f t="shared" si="7"/>
        <v>0.34245424419220327</v>
      </c>
      <c r="Q94" s="101">
        <f t="shared" si="8"/>
        <v>0.16015173333121507</v>
      </c>
      <c r="R94" s="103"/>
      <c r="S94" s="109"/>
    </row>
    <row r="95" spans="1:19" s="27" customFormat="1" ht="14.25" x14ac:dyDescent="0.2">
      <c r="A95" s="37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81" t="s">
        <v>59</v>
      </c>
      <c r="G95" s="20"/>
      <c r="H95" s="35">
        <v>20</v>
      </c>
      <c r="I95" s="39" t="s">
        <v>274</v>
      </c>
      <c r="J95" s="34" t="s">
        <v>186</v>
      </c>
      <c r="K95" s="87">
        <v>500000000</v>
      </c>
      <c r="L95" s="87">
        <v>500000000</v>
      </c>
      <c r="M95" s="87" t="s">
        <v>24</v>
      </c>
      <c r="N95" s="87" t="s">
        <v>24</v>
      </c>
      <c r="O95" s="87" t="s">
        <v>24</v>
      </c>
      <c r="P95" s="100">
        <f t="shared" si="7"/>
        <v>0</v>
      </c>
      <c r="Q95" s="101">
        <f t="shared" si="8"/>
        <v>0</v>
      </c>
      <c r="R95" s="103"/>
      <c r="S95" s="109"/>
    </row>
    <row r="96" spans="1:19" s="27" customFormat="1" ht="48" x14ac:dyDescent="0.2">
      <c r="A96" s="33" t="s">
        <v>25</v>
      </c>
      <c r="B96" s="81" t="s">
        <v>112</v>
      </c>
      <c r="C96" s="79" t="s">
        <v>27</v>
      </c>
      <c r="D96" s="81" t="s">
        <v>54</v>
      </c>
      <c r="E96" s="81" t="s">
        <v>34</v>
      </c>
      <c r="F96" s="14" t="s">
        <v>33</v>
      </c>
      <c r="G96" s="14"/>
      <c r="H96" s="35">
        <v>20</v>
      </c>
      <c r="I96" s="39" t="s">
        <v>196</v>
      </c>
      <c r="J96" s="34" t="s">
        <v>187</v>
      </c>
      <c r="K96" s="87">
        <v>1001835722</v>
      </c>
      <c r="L96" s="87">
        <v>859005441.28999996</v>
      </c>
      <c r="M96" s="87">
        <v>54904584</v>
      </c>
      <c r="N96" s="87" t="s">
        <v>24</v>
      </c>
      <c r="O96" s="87" t="s">
        <v>24</v>
      </c>
      <c r="P96" s="100">
        <f t="shared" si="7"/>
        <v>5.4803979129823842E-2</v>
      </c>
      <c r="Q96" s="101">
        <f t="shared" si="8"/>
        <v>0</v>
      </c>
      <c r="R96" s="103"/>
      <c r="S96" s="109"/>
    </row>
    <row r="97" spans="1:19" s="27" customFormat="1" ht="24" x14ac:dyDescent="0.2">
      <c r="A97" s="37" t="s">
        <v>25</v>
      </c>
      <c r="B97" s="75" t="s">
        <v>113</v>
      </c>
      <c r="C97" s="73"/>
      <c r="D97" s="75"/>
      <c r="E97" s="75"/>
      <c r="F97" s="20"/>
      <c r="G97" s="20"/>
      <c r="H97" s="35">
        <v>20</v>
      </c>
      <c r="I97" s="40" t="s">
        <v>116</v>
      </c>
      <c r="J97" s="32" t="s">
        <v>117</v>
      </c>
      <c r="K97" s="86">
        <f>K98+K103</f>
        <v>3699241000</v>
      </c>
      <c r="L97" s="86">
        <f t="shared" ref="L97:O97" si="12">L98+L103</f>
        <v>304982000</v>
      </c>
      <c r="M97" s="86">
        <f t="shared" si="12"/>
        <v>302982000</v>
      </c>
      <c r="N97" s="86">
        <f t="shared" si="12"/>
        <v>264684760</v>
      </c>
      <c r="O97" s="86">
        <f t="shared" si="12"/>
        <v>264684760</v>
      </c>
      <c r="P97" s="67">
        <f t="shared" si="7"/>
        <v>8.1903828379929836E-2</v>
      </c>
      <c r="Q97" s="68">
        <f t="shared" si="8"/>
        <v>7.1551099266038629E-2</v>
      </c>
      <c r="R97" s="103"/>
      <c r="S97" s="109"/>
    </row>
    <row r="98" spans="1:19" s="27" customFormat="1" ht="14.25" x14ac:dyDescent="0.2">
      <c r="A98" s="33" t="s">
        <v>25</v>
      </c>
      <c r="B98" s="75" t="s">
        <v>113</v>
      </c>
      <c r="C98" s="73" t="s">
        <v>27</v>
      </c>
      <c r="D98" s="75" t="s">
        <v>54</v>
      </c>
      <c r="E98" s="75"/>
      <c r="F98" s="20"/>
      <c r="G98" s="20"/>
      <c r="H98" s="35">
        <v>20</v>
      </c>
      <c r="I98" s="40" t="s">
        <v>118</v>
      </c>
      <c r="J98" s="32" t="s">
        <v>119</v>
      </c>
      <c r="K98" s="86">
        <f>SUM(K99:K102)</f>
        <v>373824000</v>
      </c>
      <c r="L98" s="86">
        <f t="shared" ref="L98:O98" si="13">SUM(L99:L102)</f>
        <v>304982000</v>
      </c>
      <c r="M98" s="86">
        <f t="shared" si="13"/>
        <v>302982000</v>
      </c>
      <c r="N98" s="86">
        <f t="shared" si="13"/>
        <v>264684760</v>
      </c>
      <c r="O98" s="86">
        <f t="shared" si="13"/>
        <v>264684760</v>
      </c>
      <c r="P98" s="67">
        <f t="shared" si="7"/>
        <v>0.81049370826913203</v>
      </c>
      <c r="Q98" s="68">
        <f t="shared" si="8"/>
        <v>0.70804646036637564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28</v>
      </c>
      <c r="F99" s="14"/>
      <c r="G99" s="14"/>
      <c r="H99" s="35">
        <v>20</v>
      </c>
      <c r="I99" s="39" t="s">
        <v>120</v>
      </c>
      <c r="J99" s="34" t="s">
        <v>124</v>
      </c>
      <c r="K99" s="87">
        <v>342824000</v>
      </c>
      <c r="L99" s="87">
        <v>290000000</v>
      </c>
      <c r="M99" s="87">
        <v>290000000</v>
      </c>
      <c r="N99" s="87">
        <v>251763760</v>
      </c>
      <c r="O99" s="87">
        <v>251763760</v>
      </c>
      <c r="P99" s="67">
        <f t="shared" si="7"/>
        <v>0.84591510512682888</v>
      </c>
      <c r="Q99" s="68">
        <f t="shared" si="8"/>
        <v>0.73438195692250252</v>
      </c>
      <c r="R99" s="103"/>
      <c r="S99" s="109"/>
    </row>
    <row r="100" spans="1:19" s="27" customFormat="1" ht="24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31</v>
      </c>
      <c r="F100" s="14"/>
      <c r="G100" s="14"/>
      <c r="H100" s="35">
        <v>20</v>
      </c>
      <c r="I100" s="39" t="s">
        <v>121</v>
      </c>
      <c r="J100" s="34" t="s">
        <v>125</v>
      </c>
      <c r="K100" s="87">
        <v>20000000</v>
      </c>
      <c r="L100" s="87">
        <v>12382000</v>
      </c>
      <c r="M100" s="87">
        <v>12382000</v>
      </c>
      <c r="N100" s="87">
        <v>12382000</v>
      </c>
      <c r="O100" s="87">
        <v>12382000</v>
      </c>
      <c r="P100" s="67">
        <f t="shared" si="7"/>
        <v>0.61909999999999998</v>
      </c>
      <c r="Q100" s="68">
        <f t="shared" si="8"/>
        <v>0.61909999999999998</v>
      </c>
      <c r="R100" s="103"/>
      <c r="S100" s="109"/>
    </row>
    <row r="101" spans="1:19" s="27" customFormat="1" ht="14.25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59</v>
      </c>
      <c r="F101" s="14"/>
      <c r="G101" s="14"/>
      <c r="H101" s="35">
        <v>20</v>
      </c>
      <c r="I101" s="39" t="s">
        <v>122</v>
      </c>
      <c r="J101" s="34" t="s">
        <v>126</v>
      </c>
      <c r="K101" s="87">
        <v>10000000</v>
      </c>
      <c r="L101" s="87">
        <v>2000000</v>
      </c>
      <c r="M101" s="87" t="s">
        <v>24</v>
      </c>
      <c r="N101" s="87" t="s">
        <v>24</v>
      </c>
      <c r="O101" s="87" t="s">
        <v>24</v>
      </c>
      <c r="P101" s="67">
        <f t="shared" si="7"/>
        <v>0</v>
      </c>
      <c r="Q101" s="68">
        <f t="shared" si="8"/>
        <v>0</v>
      </c>
      <c r="R101" s="103"/>
      <c r="S101" s="109"/>
    </row>
    <row r="102" spans="1:19" s="27" customFormat="1" ht="24" x14ac:dyDescent="0.2">
      <c r="A102" s="33" t="s">
        <v>25</v>
      </c>
      <c r="B102" s="81" t="s">
        <v>113</v>
      </c>
      <c r="C102" s="79" t="s">
        <v>27</v>
      </c>
      <c r="D102" s="81" t="s">
        <v>54</v>
      </c>
      <c r="E102" s="81" t="s">
        <v>32</v>
      </c>
      <c r="F102" s="14"/>
      <c r="G102" s="14"/>
      <c r="H102" s="35">
        <v>20</v>
      </c>
      <c r="I102" s="39" t="s">
        <v>123</v>
      </c>
      <c r="J102" s="34" t="s">
        <v>127</v>
      </c>
      <c r="K102" s="87">
        <v>1000000</v>
      </c>
      <c r="L102" s="87">
        <v>600000</v>
      </c>
      <c r="M102" s="87">
        <v>600000</v>
      </c>
      <c r="N102" s="87">
        <v>539000</v>
      </c>
      <c r="O102" s="87">
        <v>539000</v>
      </c>
      <c r="P102" s="67">
        <f t="shared" si="7"/>
        <v>0.6</v>
      </c>
      <c r="Q102" s="68">
        <f t="shared" si="8"/>
        <v>0.53900000000000003</v>
      </c>
      <c r="R102" s="103"/>
      <c r="S102" s="109"/>
    </row>
    <row r="103" spans="1:19" s="27" customFormat="1" ht="14.25" x14ac:dyDescent="0.2">
      <c r="A103" s="37" t="s">
        <v>25</v>
      </c>
      <c r="B103" s="75" t="s">
        <v>113</v>
      </c>
      <c r="C103" s="73" t="s">
        <v>27</v>
      </c>
      <c r="D103" s="75" t="s">
        <v>87</v>
      </c>
      <c r="E103" s="75"/>
      <c r="F103" s="20"/>
      <c r="G103" s="20"/>
      <c r="H103" s="35">
        <v>20</v>
      </c>
      <c r="I103" s="40" t="s">
        <v>128</v>
      </c>
      <c r="J103" s="32" t="s">
        <v>130</v>
      </c>
      <c r="K103" s="86">
        <f>SUM(K104)</f>
        <v>3325417000</v>
      </c>
      <c r="L103" s="86">
        <f t="shared" ref="L103:O103" si="14">SUM(L104)</f>
        <v>0</v>
      </c>
      <c r="M103" s="86">
        <f t="shared" si="14"/>
        <v>0</v>
      </c>
      <c r="N103" s="86">
        <f t="shared" si="14"/>
        <v>0</v>
      </c>
      <c r="O103" s="86">
        <f t="shared" si="14"/>
        <v>0</v>
      </c>
      <c r="P103" s="67">
        <f t="shared" si="7"/>
        <v>0</v>
      </c>
      <c r="Q103" s="68">
        <f t="shared" si="8"/>
        <v>0</v>
      </c>
      <c r="R103" s="103"/>
      <c r="S103" s="109"/>
    </row>
    <row r="104" spans="1:19" s="25" customFormat="1" thickBot="1" x14ac:dyDescent="0.25">
      <c r="A104" s="130" t="s">
        <v>25</v>
      </c>
      <c r="B104" s="131" t="s">
        <v>113</v>
      </c>
      <c r="C104" s="132" t="s">
        <v>27</v>
      </c>
      <c r="D104" s="131" t="s">
        <v>87</v>
      </c>
      <c r="E104" s="131" t="s">
        <v>28</v>
      </c>
      <c r="F104" s="133"/>
      <c r="G104" s="133"/>
      <c r="H104" s="134">
        <v>20</v>
      </c>
      <c r="I104" s="135" t="s">
        <v>129</v>
      </c>
      <c r="J104" s="136" t="s">
        <v>131</v>
      </c>
      <c r="K104" s="137">
        <v>3325417000</v>
      </c>
      <c r="L104" s="137" t="s">
        <v>24</v>
      </c>
      <c r="M104" s="137" t="s">
        <v>24</v>
      </c>
      <c r="N104" s="137" t="s">
        <v>24</v>
      </c>
      <c r="O104" s="137" t="s">
        <v>24</v>
      </c>
      <c r="P104" s="138">
        <f t="shared" si="7"/>
        <v>0</v>
      </c>
      <c r="Q104" s="139">
        <f t="shared" si="8"/>
        <v>0</v>
      </c>
      <c r="R104" s="103"/>
      <c r="S104" s="111"/>
    </row>
    <row r="105" spans="1:19" s="25" customFormat="1" thickBot="1" x14ac:dyDescent="0.25">
      <c r="A105" s="160" t="s">
        <v>229</v>
      </c>
      <c r="B105" s="161"/>
      <c r="C105" s="161"/>
      <c r="D105" s="161"/>
      <c r="E105" s="161"/>
      <c r="F105" s="161"/>
      <c r="G105" s="161"/>
      <c r="H105" s="161">
        <v>20</v>
      </c>
      <c r="I105" s="161"/>
      <c r="J105" s="161" t="s">
        <v>223</v>
      </c>
      <c r="K105" s="84">
        <f>K106</f>
        <v>5801025468</v>
      </c>
      <c r="L105" s="84" t="str">
        <f t="shared" ref="L105:O106" si="15">L106</f>
        <v>0,00</v>
      </c>
      <c r="M105" s="84" t="str">
        <f t="shared" si="15"/>
        <v>0,00</v>
      </c>
      <c r="N105" s="84" t="str">
        <f t="shared" si="15"/>
        <v>0,00</v>
      </c>
      <c r="O105" s="84" t="str">
        <f t="shared" si="15"/>
        <v>0,00</v>
      </c>
      <c r="P105" s="63">
        <f t="shared" si="7"/>
        <v>0</v>
      </c>
      <c r="Q105" s="64">
        <f t="shared" si="8"/>
        <v>0</v>
      </c>
      <c r="R105" s="103"/>
      <c r="S105" s="111"/>
    </row>
    <row r="106" spans="1:19" s="25" customFormat="1" ht="14.25" x14ac:dyDescent="0.2">
      <c r="A106" s="37" t="s">
        <v>222</v>
      </c>
      <c r="B106" s="75">
        <v>10</v>
      </c>
      <c r="C106" s="73" t="s">
        <v>87</v>
      </c>
      <c r="D106" s="75"/>
      <c r="E106" s="75"/>
      <c r="F106" s="20"/>
      <c r="G106" s="20"/>
      <c r="H106" s="31">
        <v>20</v>
      </c>
      <c r="I106" s="40"/>
      <c r="J106" s="32" t="s">
        <v>224</v>
      </c>
      <c r="K106" s="86">
        <f>K107</f>
        <v>5801025468</v>
      </c>
      <c r="L106" s="86" t="str">
        <f t="shared" si="15"/>
        <v>0,00</v>
      </c>
      <c r="M106" s="86" t="str">
        <f t="shared" si="15"/>
        <v>0,00</v>
      </c>
      <c r="N106" s="86" t="str">
        <f t="shared" si="15"/>
        <v>0,00</v>
      </c>
      <c r="O106" s="86" t="str">
        <f t="shared" si="15"/>
        <v>0,00</v>
      </c>
      <c r="P106" s="67">
        <f t="shared" si="7"/>
        <v>0</v>
      </c>
      <c r="Q106" s="68">
        <f t="shared" si="8"/>
        <v>0</v>
      </c>
      <c r="R106" s="103"/>
      <c r="S106" s="111"/>
    </row>
    <row r="107" spans="1:19" s="25" customFormat="1" ht="24.75" thickBot="1" x14ac:dyDescent="0.25">
      <c r="A107" s="120" t="s">
        <v>222</v>
      </c>
      <c r="B107" s="121">
        <v>10</v>
      </c>
      <c r="C107" s="122" t="s">
        <v>87</v>
      </c>
      <c r="D107" s="121" t="s">
        <v>27</v>
      </c>
      <c r="E107" s="121"/>
      <c r="F107" s="123"/>
      <c r="G107" s="123"/>
      <c r="H107" s="129">
        <v>20</v>
      </c>
      <c r="I107" s="124"/>
      <c r="J107" s="125" t="s">
        <v>225</v>
      </c>
      <c r="K107" s="126">
        <v>5801025468</v>
      </c>
      <c r="L107" s="126" t="s">
        <v>24</v>
      </c>
      <c r="M107" s="126" t="s">
        <v>24</v>
      </c>
      <c r="N107" s="126" t="s">
        <v>24</v>
      </c>
      <c r="O107" s="126" t="s">
        <v>24</v>
      </c>
      <c r="P107" s="127">
        <f t="shared" si="7"/>
        <v>0</v>
      </c>
      <c r="Q107" s="128">
        <f t="shared" si="8"/>
        <v>0</v>
      </c>
      <c r="R107" s="103"/>
      <c r="S107" s="111"/>
    </row>
    <row r="108" spans="1:19" s="42" customFormat="1" thickBot="1" x14ac:dyDescent="0.25">
      <c r="A108" s="162" t="s">
        <v>22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84">
        <f>K109+K112+K117+K118+K123</f>
        <v>374873800000</v>
      </c>
      <c r="L108" s="84">
        <f>L109+L112+L117+L118+L123</f>
        <v>292048890327.53998</v>
      </c>
      <c r="M108" s="84">
        <f>M109+M112+M117+M118+M123</f>
        <v>95854458034.130005</v>
      </c>
      <c r="N108" s="84">
        <f>N109+N112+N117+N118+N123</f>
        <v>16762556123.73</v>
      </c>
      <c r="O108" s="84">
        <f>O109+O112+O117+O118+O123</f>
        <v>16731786123.73</v>
      </c>
      <c r="P108" s="63">
        <f t="shared" si="7"/>
        <v>0.25569793897074161</v>
      </c>
      <c r="Q108" s="64">
        <f t="shared" si="8"/>
        <v>4.4715197817852298E-2</v>
      </c>
      <c r="R108" s="114"/>
      <c r="S108" s="115"/>
    </row>
    <row r="109" spans="1:19" s="41" customFormat="1" ht="48" x14ac:dyDescent="0.25">
      <c r="A109" s="18" t="s">
        <v>8</v>
      </c>
      <c r="B109" s="18">
        <v>2103</v>
      </c>
      <c r="C109" s="20">
        <v>1900</v>
      </c>
      <c r="D109" s="19">
        <v>4</v>
      </c>
      <c r="E109" s="20"/>
      <c r="F109" s="20"/>
      <c r="G109" s="20"/>
      <c r="H109" s="31">
        <v>20</v>
      </c>
      <c r="I109" s="38" t="s">
        <v>132</v>
      </c>
      <c r="J109" s="32" t="s">
        <v>133</v>
      </c>
      <c r="K109" s="86">
        <f>SUM(K110:K111)</f>
        <v>10216000000</v>
      </c>
      <c r="L109" s="86">
        <f>SUM(L110:L111)</f>
        <v>3503491800</v>
      </c>
      <c r="M109" s="86">
        <f t="shared" ref="M109:O109" si="16">SUM(M110:M111)</f>
        <v>3206675146</v>
      </c>
      <c r="N109" s="86">
        <f t="shared" si="16"/>
        <v>2439508479.3899999</v>
      </c>
      <c r="O109" s="86">
        <f t="shared" si="16"/>
        <v>2439508479.3899999</v>
      </c>
      <c r="P109" s="67">
        <f t="shared" si="7"/>
        <v>0.31388754365700861</v>
      </c>
      <c r="Q109" s="68">
        <f t="shared" si="8"/>
        <v>0.23879292084866874</v>
      </c>
      <c r="R109" s="117"/>
      <c r="S109" s="118"/>
    </row>
    <row r="110" spans="1:19" s="41" customFormat="1" ht="108" x14ac:dyDescent="0.25">
      <c r="A110" s="12" t="s">
        <v>8</v>
      </c>
      <c r="B110" s="14" t="s">
        <v>134</v>
      </c>
      <c r="C110" s="13" t="s">
        <v>135</v>
      </c>
      <c r="D110" s="14" t="s">
        <v>136</v>
      </c>
      <c r="E110" s="14" t="s">
        <v>137</v>
      </c>
      <c r="F110" s="14">
        <v>2103012</v>
      </c>
      <c r="G110" s="81" t="s">
        <v>54</v>
      </c>
      <c r="H110" s="35">
        <v>20</v>
      </c>
      <c r="I110" s="36" t="s">
        <v>244</v>
      </c>
      <c r="J110" s="34" t="s">
        <v>198</v>
      </c>
      <c r="K110" s="87">
        <v>7458000000</v>
      </c>
      <c r="L110" s="87">
        <v>2885991800</v>
      </c>
      <c r="M110" s="87">
        <v>2680175146</v>
      </c>
      <c r="N110" s="87">
        <v>2272675146</v>
      </c>
      <c r="O110" s="87">
        <v>2272675146</v>
      </c>
      <c r="P110" s="67">
        <f t="shared" si="7"/>
        <v>0.35936915339233039</v>
      </c>
      <c r="Q110" s="68">
        <f t="shared" si="8"/>
        <v>0.30472983990345937</v>
      </c>
      <c r="R110" s="117"/>
      <c r="S110" s="118"/>
    </row>
    <row r="111" spans="1:19" s="41" customFormat="1" ht="72" x14ac:dyDescent="0.25">
      <c r="A111" s="12" t="s">
        <v>8</v>
      </c>
      <c r="B111" s="14" t="s">
        <v>134</v>
      </c>
      <c r="C111" s="13" t="s">
        <v>135</v>
      </c>
      <c r="D111" s="14" t="s">
        <v>136</v>
      </c>
      <c r="E111" s="14" t="s">
        <v>137</v>
      </c>
      <c r="F111" s="14">
        <v>2103018</v>
      </c>
      <c r="G111" s="81" t="s">
        <v>54</v>
      </c>
      <c r="H111" s="35">
        <v>20</v>
      </c>
      <c r="I111" s="36" t="s">
        <v>247</v>
      </c>
      <c r="J111" s="34" t="s">
        <v>197</v>
      </c>
      <c r="K111" s="87">
        <v>2758000000</v>
      </c>
      <c r="L111" s="87">
        <v>617500000</v>
      </c>
      <c r="M111" s="87">
        <v>526500000</v>
      </c>
      <c r="N111" s="87">
        <v>166833333.38999999</v>
      </c>
      <c r="O111" s="87">
        <v>166833333.38999999</v>
      </c>
      <c r="P111" s="67">
        <f t="shared" si="7"/>
        <v>0.19089920232052213</v>
      </c>
      <c r="Q111" s="68">
        <f t="shared" si="8"/>
        <v>6.0490693759970987E-2</v>
      </c>
      <c r="R111" s="117"/>
      <c r="S111" s="118"/>
    </row>
    <row r="112" spans="1:19" s="28" customFormat="1" ht="72" x14ac:dyDescent="0.25">
      <c r="A112" s="18" t="s">
        <v>8</v>
      </c>
      <c r="B112" s="18">
        <v>2103</v>
      </c>
      <c r="C112" s="20">
        <v>1900</v>
      </c>
      <c r="D112" s="19">
        <v>7</v>
      </c>
      <c r="E112" s="20">
        <v>0</v>
      </c>
      <c r="F112" s="20"/>
      <c r="G112" s="20"/>
      <c r="H112" s="31">
        <v>20</v>
      </c>
      <c r="I112" s="38" t="s">
        <v>245</v>
      </c>
      <c r="J112" s="32" t="s">
        <v>246</v>
      </c>
      <c r="K112" s="86">
        <f>SUM(K113:K116)</f>
        <v>40000000000</v>
      </c>
      <c r="L112" s="86">
        <f>SUM(L113:L116)</f>
        <v>40000000000</v>
      </c>
      <c r="M112" s="86">
        <f>SUM(M113:M116)</f>
        <v>40000000000</v>
      </c>
      <c r="N112" s="86">
        <f>SUM(N113:N116)</f>
        <v>12200000000</v>
      </c>
      <c r="O112" s="86">
        <f>SUM(O113:O116)</f>
        <v>12200000000</v>
      </c>
      <c r="P112" s="67">
        <f t="shared" si="7"/>
        <v>1</v>
      </c>
      <c r="Q112" s="68">
        <f t="shared" si="8"/>
        <v>0.30499999999999999</v>
      </c>
      <c r="R112" s="116"/>
      <c r="S112" s="113"/>
    </row>
    <row r="113" spans="1:19" s="28" customFormat="1" ht="96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2103011</v>
      </c>
      <c r="G113" s="14" t="s">
        <v>54</v>
      </c>
      <c r="H113" s="35" t="s">
        <v>5</v>
      </c>
      <c r="I113" s="36" t="s">
        <v>248</v>
      </c>
      <c r="J113" s="34" t="s">
        <v>252</v>
      </c>
      <c r="K113" s="87">
        <v>15000000000</v>
      </c>
      <c r="L113" s="87">
        <v>15000000000</v>
      </c>
      <c r="M113" s="87">
        <v>15000000000</v>
      </c>
      <c r="N113" s="87">
        <v>4500000000</v>
      </c>
      <c r="O113" s="87">
        <v>4500000000</v>
      </c>
      <c r="P113" s="67">
        <f t="shared" si="7"/>
        <v>1</v>
      </c>
      <c r="Q113" s="68">
        <f t="shared" si="8"/>
        <v>0.3</v>
      </c>
      <c r="R113" s="116"/>
      <c r="S113" s="113"/>
    </row>
    <row r="114" spans="1:19" s="28" customFormat="1" ht="96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2103018</v>
      </c>
      <c r="G114" s="14" t="s">
        <v>54</v>
      </c>
      <c r="H114" s="35" t="s">
        <v>5</v>
      </c>
      <c r="I114" s="36" t="s">
        <v>249</v>
      </c>
      <c r="J114" s="34" t="s">
        <v>253</v>
      </c>
      <c r="K114" s="87">
        <v>2500000000</v>
      </c>
      <c r="L114" s="87">
        <v>2500000000</v>
      </c>
      <c r="M114" s="87">
        <v>2500000000</v>
      </c>
      <c r="N114" s="87">
        <v>950000000</v>
      </c>
      <c r="O114" s="98">
        <v>950000000</v>
      </c>
      <c r="P114" s="67">
        <f t="shared" si="7"/>
        <v>1</v>
      </c>
      <c r="Q114" s="68">
        <f t="shared" si="8"/>
        <v>0.38</v>
      </c>
      <c r="R114" s="116"/>
      <c r="S114" s="113"/>
    </row>
    <row r="115" spans="1:19" s="28" customFormat="1" ht="132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2103025</v>
      </c>
      <c r="G115" s="14" t="s">
        <v>54</v>
      </c>
      <c r="H115" s="35">
        <v>20</v>
      </c>
      <c r="I115" s="36" t="s">
        <v>250</v>
      </c>
      <c r="J115" s="34" t="s">
        <v>255</v>
      </c>
      <c r="K115" s="87">
        <v>2500000000</v>
      </c>
      <c r="L115" s="87">
        <v>2500000000</v>
      </c>
      <c r="M115" s="87">
        <v>2500000000</v>
      </c>
      <c r="N115" s="87">
        <v>750000000</v>
      </c>
      <c r="O115" s="98">
        <v>750000000</v>
      </c>
      <c r="P115" s="67">
        <f t="shared" si="7"/>
        <v>1</v>
      </c>
      <c r="Q115" s="68">
        <f t="shared" si="8"/>
        <v>0.3</v>
      </c>
      <c r="R115" s="116"/>
      <c r="S115" s="113"/>
    </row>
    <row r="116" spans="1:19" s="28" customFormat="1" ht="120" x14ac:dyDescent="0.25">
      <c r="A116" s="12" t="s">
        <v>8</v>
      </c>
      <c r="B116" s="14" t="s">
        <v>134</v>
      </c>
      <c r="C116" s="13" t="s">
        <v>135</v>
      </c>
      <c r="D116" s="14">
        <v>7</v>
      </c>
      <c r="E116" s="14" t="s">
        <v>137</v>
      </c>
      <c r="F116" s="14">
        <v>2103026</v>
      </c>
      <c r="G116" s="14" t="s">
        <v>54</v>
      </c>
      <c r="H116" s="35">
        <v>20</v>
      </c>
      <c r="I116" s="36" t="s">
        <v>251</v>
      </c>
      <c r="J116" s="34" t="s">
        <v>254</v>
      </c>
      <c r="K116" s="87">
        <v>20000000000</v>
      </c>
      <c r="L116" s="87">
        <v>20000000000</v>
      </c>
      <c r="M116" s="87">
        <v>20000000000</v>
      </c>
      <c r="N116" s="87">
        <v>6000000000</v>
      </c>
      <c r="O116" s="98">
        <v>6000000000</v>
      </c>
      <c r="P116" s="67">
        <f t="shared" si="7"/>
        <v>1</v>
      </c>
      <c r="Q116" s="68">
        <f t="shared" si="8"/>
        <v>0.3</v>
      </c>
      <c r="R116" s="116"/>
      <c r="S116" s="113"/>
    </row>
    <row r="117" spans="1:19" s="28" customFormat="1" ht="36" x14ac:dyDescent="0.25">
      <c r="A117" s="18" t="s">
        <v>8</v>
      </c>
      <c r="B117" s="20">
        <v>2106</v>
      </c>
      <c r="C117" s="19">
        <v>1900</v>
      </c>
      <c r="D117" s="20">
        <v>3</v>
      </c>
      <c r="E117" s="20">
        <v>0</v>
      </c>
      <c r="F117" s="20"/>
      <c r="G117" s="20"/>
      <c r="H117" s="31">
        <v>20</v>
      </c>
      <c r="I117" s="38" t="s">
        <v>257</v>
      </c>
      <c r="J117" s="32" t="s">
        <v>256</v>
      </c>
      <c r="K117" s="86">
        <f>K119</f>
        <v>462507179</v>
      </c>
      <c r="L117" s="86">
        <f t="shared" ref="L117:O117" si="17">L119</f>
        <v>436300012</v>
      </c>
      <c r="M117" s="86">
        <f t="shared" si="17"/>
        <v>415996244</v>
      </c>
      <c r="N117" s="86">
        <f t="shared" si="17"/>
        <v>252102818.40000001</v>
      </c>
      <c r="O117" s="86">
        <f t="shared" si="17"/>
        <v>252102818.40000001</v>
      </c>
      <c r="P117" s="67">
        <f t="shared" si="7"/>
        <v>0.89943737716555527</v>
      </c>
      <c r="Q117" s="68">
        <f t="shared" si="8"/>
        <v>0.54507871411872721</v>
      </c>
      <c r="R117" s="116"/>
      <c r="S117" s="113"/>
    </row>
    <row r="118" spans="1:19" s="28" customFormat="1" ht="36" x14ac:dyDescent="0.25">
      <c r="A118" s="18" t="s">
        <v>8</v>
      </c>
      <c r="B118" s="20">
        <v>2106</v>
      </c>
      <c r="C118" s="19">
        <v>1900</v>
      </c>
      <c r="D118" s="20">
        <v>3</v>
      </c>
      <c r="E118" s="20">
        <v>0</v>
      </c>
      <c r="F118" s="20"/>
      <c r="G118" s="20"/>
      <c r="H118" s="31">
        <v>21</v>
      </c>
      <c r="I118" s="38" t="s">
        <v>257</v>
      </c>
      <c r="J118" s="32" t="s">
        <v>256</v>
      </c>
      <c r="K118" s="86">
        <f>K120+K121+K122</f>
        <v>311695292821</v>
      </c>
      <c r="L118" s="86">
        <f t="shared" ref="L118:O118" si="18">L120+L121+L122</f>
        <v>236616183334</v>
      </c>
      <c r="M118" s="86">
        <f t="shared" si="18"/>
        <v>50112558979.800003</v>
      </c>
      <c r="N118" s="86">
        <f t="shared" si="18"/>
        <v>787605830.26999998</v>
      </c>
      <c r="O118" s="86">
        <f t="shared" si="18"/>
        <v>756835830.26999998</v>
      </c>
      <c r="P118" s="67">
        <f t="shared" si="7"/>
        <v>0.16077419240520446</v>
      </c>
      <c r="Q118" s="68">
        <f t="shared" si="8"/>
        <v>2.5268454430022636E-3</v>
      </c>
      <c r="R118" s="116"/>
      <c r="S118" s="113"/>
    </row>
    <row r="119" spans="1:19" s="28" customFormat="1" ht="72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 t="s">
        <v>141</v>
      </c>
      <c r="G119" s="14" t="s">
        <v>54</v>
      </c>
      <c r="H119" s="35" t="s">
        <v>5</v>
      </c>
      <c r="I119" s="36" t="s">
        <v>258</v>
      </c>
      <c r="J119" s="34" t="s">
        <v>261</v>
      </c>
      <c r="K119" s="87">
        <v>462507179</v>
      </c>
      <c r="L119" s="87">
        <v>436300012</v>
      </c>
      <c r="M119" s="87">
        <v>415996244</v>
      </c>
      <c r="N119" s="87">
        <v>252102818.40000001</v>
      </c>
      <c r="O119" s="87">
        <v>252102818.40000001</v>
      </c>
      <c r="P119" s="67">
        <f t="shared" si="7"/>
        <v>0.89943737716555527</v>
      </c>
      <c r="Q119" s="68">
        <f t="shared" si="8"/>
        <v>0.54507871411872721</v>
      </c>
      <c r="R119" s="116"/>
      <c r="S119" s="113"/>
    </row>
    <row r="120" spans="1:19" s="28" customFormat="1" ht="72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 t="s">
        <v>142</v>
      </c>
      <c r="G120" s="14" t="s">
        <v>54</v>
      </c>
      <c r="H120" s="35">
        <v>21</v>
      </c>
      <c r="I120" s="36" t="s">
        <v>258</v>
      </c>
      <c r="J120" s="34" t="s">
        <v>261</v>
      </c>
      <c r="K120" s="87">
        <v>183695292821</v>
      </c>
      <c r="L120" s="87">
        <f>99099885919+36853269264</f>
        <v>135953155183</v>
      </c>
      <c r="M120" s="87">
        <v>49627029146.800003</v>
      </c>
      <c r="N120" s="87">
        <v>542352830.26999998</v>
      </c>
      <c r="O120" s="87">
        <v>511582830.26999998</v>
      </c>
      <c r="P120" s="67">
        <f t="shared" si="7"/>
        <v>0.27015950373403719</v>
      </c>
      <c r="Q120" s="68">
        <f t="shared" si="8"/>
        <v>2.9524590529300615E-3</v>
      </c>
      <c r="R120" s="116"/>
      <c r="S120" s="113"/>
    </row>
    <row r="121" spans="1:19" s="28" customFormat="1" ht="60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 t="s">
        <v>142</v>
      </c>
      <c r="G121" s="14" t="s">
        <v>54</v>
      </c>
      <c r="H121" s="35">
        <v>21</v>
      </c>
      <c r="I121" s="36" t="s">
        <v>259</v>
      </c>
      <c r="J121" s="34" t="s">
        <v>262</v>
      </c>
      <c r="K121" s="87">
        <v>86000000000</v>
      </c>
      <c r="L121" s="87">
        <f>16830363109+42094925042</f>
        <v>58925288151</v>
      </c>
      <c r="M121" s="87">
        <v>398073333</v>
      </c>
      <c r="N121" s="87">
        <v>168600000</v>
      </c>
      <c r="O121" s="87">
        <v>168600000</v>
      </c>
      <c r="P121" s="67">
        <f t="shared" si="7"/>
        <v>4.6287596860465118E-3</v>
      </c>
      <c r="Q121" s="68">
        <f t="shared" si="8"/>
        <v>1.9604651162790699E-3</v>
      </c>
      <c r="R121" s="116"/>
      <c r="S121" s="113"/>
    </row>
    <row r="122" spans="1:19" s="28" customFormat="1" ht="60" x14ac:dyDescent="0.25">
      <c r="A122" s="12" t="s">
        <v>8</v>
      </c>
      <c r="B122" s="14" t="s">
        <v>140</v>
      </c>
      <c r="C122" s="13" t="s">
        <v>135</v>
      </c>
      <c r="D122" s="14">
        <v>3</v>
      </c>
      <c r="E122" s="14" t="s">
        <v>137</v>
      </c>
      <c r="F122" s="14">
        <v>2106005</v>
      </c>
      <c r="G122" s="14" t="s">
        <v>54</v>
      </c>
      <c r="H122" s="35" t="s">
        <v>139</v>
      </c>
      <c r="I122" s="36" t="s">
        <v>260</v>
      </c>
      <c r="J122" s="34" t="s">
        <v>263</v>
      </c>
      <c r="K122" s="87">
        <v>42000000000</v>
      </c>
      <c r="L122" s="87">
        <f>9565928369+32171811631</f>
        <v>41737740000</v>
      </c>
      <c r="M122" s="87">
        <v>87456500</v>
      </c>
      <c r="N122" s="87">
        <v>76653000</v>
      </c>
      <c r="O122" s="87">
        <v>76653000</v>
      </c>
      <c r="P122" s="67">
        <f t="shared" si="7"/>
        <v>2.082297619047619E-3</v>
      </c>
      <c r="Q122" s="68">
        <f t="shared" si="8"/>
        <v>1.8250714285714285E-3</v>
      </c>
      <c r="R122" s="116"/>
      <c r="S122" s="113"/>
    </row>
    <row r="123" spans="1:19" s="28" customFormat="1" ht="114.95" customHeight="1" x14ac:dyDescent="0.25">
      <c r="A123" s="18" t="s">
        <v>8</v>
      </c>
      <c r="B123" s="20">
        <v>2199</v>
      </c>
      <c r="C123" s="19">
        <v>1900</v>
      </c>
      <c r="D123" s="20">
        <v>3</v>
      </c>
      <c r="E123" s="20">
        <v>0</v>
      </c>
      <c r="F123" s="20"/>
      <c r="G123" s="20"/>
      <c r="H123" s="31">
        <v>20</v>
      </c>
      <c r="I123" s="38" t="s">
        <v>267</v>
      </c>
      <c r="J123" s="32" t="s">
        <v>268</v>
      </c>
      <c r="K123" s="97">
        <f>SUM(K124:K126)</f>
        <v>12500000000</v>
      </c>
      <c r="L123" s="86">
        <f t="shared" ref="L123:O123" si="19">SUM(L124:L126)</f>
        <v>11492915181.540001</v>
      </c>
      <c r="M123" s="86">
        <f t="shared" si="19"/>
        <v>2119227664.3299999</v>
      </c>
      <c r="N123" s="86">
        <f t="shared" si="19"/>
        <v>1083338995.6700001</v>
      </c>
      <c r="O123" s="86">
        <f t="shared" si="19"/>
        <v>1083338995.6700001</v>
      </c>
      <c r="P123" s="67">
        <f t="shared" si="7"/>
        <v>0.1695382131464</v>
      </c>
      <c r="Q123" s="68">
        <f t="shared" si="8"/>
        <v>8.6667119653600008E-2</v>
      </c>
      <c r="R123" s="116"/>
      <c r="S123" s="113"/>
    </row>
    <row r="124" spans="1:19" s="28" customFormat="1" ht="120" x14ac:dyDescent="0.25">
      <c r="A124" s="12" t="s">
        <v>8</v>
      </c>
      <c r="B124" s="14" t="s">
        <v>143</v>
      </c>
      <c r="C124" s="13" t="s">
        <v>135</v>
      </c>
      <c r="D124" s="14">
        <v>3</v>
      </c>
      <c r="E124" s="14" t="s">
        <v>137</v>
      </c>
      <c r="F124" s="14">
        <v>2199055</v>
      </c>
      <c r="G124" s="14" t="s">
        <v>54</v>
      </c>
      <c r="H124" s="35">
        <v>20</v>
      </c>
      <c r="I124" s="36" t="s">
        <v>264</v>
      </c>
      <c r="J124" s="34" t="s">
        <v>269</v>
      </c>
      <c r="K124" s="87">
        <v>770000000</v>
      </c>
      <c r="L124" s="87" t="s">
        <v>24</v>
      </c>
      <c r="M124" s="87" t="s">
        <v>24</v>
      </c>
      <c r="N124" s="87" t="s">
        <v>24</v>
      </c>
      <c r="O124" s="87" t="s">
        <v>24</v>
      </c>
      <c r="P124" s="67">
        <f t="shared" si="7"/>
        <v>0</v>
      </c>
      <c r="Q124" s="68">
        <f t="shared" si="8"/>
        <v>0</v>
      </c>
      <c r="R124" s="116"/>
      <c r="S124" s="113"/>
    </row>
    <row r="125" spans="1:19" s="28" customFormat="1" ht="120" x14ac:dyDescent="0.25">
      <c r="A125" s="12" t="s">
        <v>8</v>
      </c>
      <c r="B125" s="14" t="s">
        <v>143</v>
      </c>
      <c r="C125" s="13" t="s">
        <v>135</v>
      </c>
      <c r="D125" s="14">
        <v>3</v>
      </c>
      <c r="E125" s="14" t="s">
        <v>137</v>
      </c>
      <c r="F125" s="14" t="s">
        <v>144</v>
      </c>
      <c r="G125" s="14" t="s">
        <v>54</v>
      </c>
      <c r="H125" s="35">
        <v>20</v>
      </c>
      <c r="I125" s="36" t="s">
        <v>265</v>
      </c>
      <c r="J125" s="34" t="s">
        <v>270</v>
      </c>
      <c r="K125" s="87">
        <v>9210000000</v>
      </c>
      <c r="L125" s="87">
        <v>9209127149.8700008</v>
      </c>
      <c r="M125" s="87" t="s">
        <v>24</v>
      </c>
      <c r="N125" s="87" t="s">
        <v>24</v>
      </c>
      <c r="O125" s="87" t="s">
        <v>24</v>
      </c>
      <c r="P125" s="67">
        <f t="shared" si="7"/>
        <v>0</v>
      </c>
      <c r="Q125" s="68">
        <f t="shared" si="8"/>
        <v>0</v>
      </c>
      <c r="R125" s="116"/>
      <c r="S125" s="113"/>
    </row>
    <row r="126" spans="1:19" s="28" customFormat="1" ht="120" x14ac:dyDescent="0.25">
      <c r="A126" s="12" t="s">
        <v>8</v>
      </c>
      <c r="B126" s="14" t="s">
        <v>143</v>
      </c>
      <c r="C126" s="13" t="s">
        <v>135</v>
      </c>
      <c r="D126" s="14" t="s">
        <v>98</v>
      </c>
      <c r="E126" s="14" t="s">
        <v>137</v>
      </c>
      <c r="F126" s="14" t="s">
        <v>145</v>
      </c>
      <c r="G126" s="14" t="s">
        <v>54</v>
      </c>
      <c r="H126" s="35">
        <v>20</v>
      </c>
      <c r="I126" s="36" t="s">
        <v>266</v>
      </c>
      <c r="J126" s="34" t="s">
        <v>271</v>
      </c>
      <c r="K126" s="87">
        <v>2520000000</v>
      </c>
      <c r="L126" s="87">
        <v>2283788031.6700001</v>
      </c>
      <c r="M126" s="87">
        <v>2119227664.3299999</v>
      </c>
      <c r="N126" s="87">
        <v>1083338995.6700001</v>
      </c>
      <c r="O126" s="87">
        <v>1083338995.6700001</v>
      </c>
      <c r="P126" s="67">
        <f t="shared" si="7"/>
        <v>0.84096335886111107</v>
      </c>
      <c r="Q126" s="68">
        <f t="shared" si="8"/>
        <v>0.42989642685317464</v>
      </c>
      <c r="R126" s="116"/>
      <c r="S126" s="113"/>
    </row>
    <row r="127" spans="1:19" s="51" customFormat="1" thickBot="1" x14ac:dyDescent="0.3">
      <c r="A127" s="164" t="s">
        <v>23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88">
        <f>+K10+K105+K108</f>
        <v>1756744656755</v>
      </c>
      <c r="L127" s="88">
        <f>+L10+L105+L108</f>
        <v>1640385791554.71</v>
      </c>
      <c r="M127" s="88">
        <f>+M10+M105+M108</f>
        <v>1427851577057.8501</v>
      </c>
      <c r="N127" s="88">
        <f>+N10+N105+N108</f>
        <v>1333931956321.1602</v>
      </c>
      <c r="O127" s="88">
        <f>+O10+O105+O108</f>
        <v>1333509127075.1602</v>
      </c>
      <c r="P127" s="69">
        <f t="shared" si="7"/>
        <v>0.81278264975362424</v>
      </c>
      <c r="Q127" s="70">
        <f t="shared" si="8"/>
        <v>0.75932034356384759</v>
      </c>
      <c r="R127" s="112"/>
      <c r="S127" s="119"/>
    </row>
    <row r="128" spans="1:19" x14ac:dyDescent="0.2">
      <c r="A128" s="52"/>
      <c r="B128" s="53"/>
      <c r="C128" s="54"/>
      <c r="D128" s="54"/>
      <c r="E128" s="54"/>
      <c r="F128" s="54"/>
      <c r="G128" s="54"/>
      <c r="H128" s="54"/>
      <c r="I128" s="54"/>
      <c r="J128" s="55"/>
      <c r="K128" s="89"/>
      <c r="L128" s="90"/>
      <c r="M128" s="91"/>
      <c r="N128" s="92"/>
      <c r="O128" s="91"/>
      <c r="Q128" s="99"/>
    </row>
    <row r="129" spans="1:17" x14ac:dyDescent="0.2">
      <c r="K129" s="93">
        <v>1756744656755</v>
      </c>
      <c r="L129" s="93">
        <v>1640385791554.71</v>
      </c>
      <c r="M129" s="93">
        <v>1427851577057.8501</v>
      </c>
      <c r="N129" s="93">
        <v>1333931956321.1599</v>
      </c>
      <c r="O129" s="93">
        <v>1333509127075.1599</v>
      </c>
      <c r="Q129" s="72"/>
    </row>
    <row r="130" spans="1:17" x14ac:dyDescent="0.2">
      <c r="K130" s="93"/>
      <c r="L130" s="93"/>
      <c r="M130" s="93"/>
      <c r="N130" s="93"/>
      <c r="O130" s="93"/>
      <c r="P130" s="72"/>
      <c r="Q130" s="72"/>
    </row>
    <row r="131" spans="1:17" x14ac:dyDescent="0.2">
      <c r="K131" s="102">
        <f>K129-K127</f>
        <v>0</v>
      </c>
      <c r="L131" s="102">
        <f t="shared" ref="L131:O131" si="20">L129-L127</f>
        <v>0</v>
      </c>
      <c r="M131" s="102">
        <f>M129-M127</f>
        <v>0</v>
      </c>
      <c r="N131" s="102">
        <f t="shared" si="20"/>
        <v>0</v>
      </c>
      <c r="O131" s="102">
        <f t="shared" si="20"/>
        <v>0</v>
      </c>
    </row>
    <row r="132" spans="1:17" x14ac:dyDescent="0.2">
      <c r="K132" s="93"/>
      <c r="L132" s="93"/>
      <c r="M132" s="93"/>
      <c r="N132" s="93"/>
      <c r="O132" s="93"/>
      <c r="P132" s="72"/>
      <c r="Q132" s="72"/>
    </row>
    <row r="133" spans="1:17" x14ac:dyDescent="0.2">
      <c r="K133" s="93"/>
      <c r="L133" s="93"/>
      <c r="M133" s="93"/>
      <c r="N133" s="93"/>
      <c r="O133" s="93"/>
    </row>
    <row r="134" spans="1:17" x14ac:dyDescent="0.2">
      <c r="K134" s="93"/>
      <c r="L134" s="93"/>
      <c r="M134" s="93"/>
      <c r="N134" s="93"/>
      <c r="O134" s="93"/>
    </row>
    <row r="135" spans="1:17" x14ac:dyDescent="0.2">
      <c r="K135" s="93"/>
      <c r="L135" s="94"/>
      <c r="M135" s="94"/>
      <c r="N135" s="94"/>
      <c r="O135" s="93"/>
    </row>
    <row r="136" spans="1:17" x14ac:dyDescent="0.2">
      <c r="K136" s="93"/>
      <c r="L136" s="94"/>
      <c r="M136" s="94"/>
      <c r="N136" s="94"/>
      <c r="O136" s="94"/>
    </row>
    <row r="137" spans="1:17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94"/>
      <c r="L137" s="94"/>
      <c r="M137" s="94"/>
      <c r="N137" s="94"/>
      <c r="O137" s="94"/>
    </row>
    <row r="138" spans="1:17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94"/>
      <c r="L138" s="94"/>
      <c r="M138" s="94"/>
      <c r="N138" s="94"/>
      <c r="O138" s="94"/>
    </row>
  </sheetData>
  <mergeCells count="20">
    <mergeCell ref="A10:J10"/>
    <mergeCell ref="A108:J108"/>
    <mergeCell ref="A127:J127"/>
    <mergeCell ref="Q6:Q9"/>
    <mergeCell ref="J7:J9"/>
    <mergeCell ref="A8:A9"/>
    <mergeCell ref="B8:B9"/>
    <mergeCell ref="C8:C9"/>
    <mergeCell ref="D8:D9"/>
    <mergeCell ref="A105:J105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2023-09-19T18:31:31Z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