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VIGENCIA SIIF" sheetId="25" r:id="rId1"/>
  </sheets>
  <definedNames>
    <definedName name="_xlnm._FilterDatabase" localSheetId="0" hidden="1">'VIGENCIA SIIF'!$A$10:$S$158</definedName>
    <definedName name="_xlnm.Print_Area" localSheetId="0">'VIGENCIA SIIF'!$A$1:$S$159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7" i="25" l="1"/>
  <c r="R157" i="25"/>
  <c r="S156" i="25"/>
  <c r="R156" i="25"/>
  <c r="S155" i="25"/>
  <c r="R155" i="25"/>
  <c r="Q154" i="25"/>
  <c r="Q153" i="25" s="1"/>
  <c r="P154" i="25"/>
  <c r="P153" i="25" s="1"/>
  <c r="O154" i="25"/>
  <c r="N154" i="25"/>
  <c r="M154" i="25"/>
  <c r="L154" i="25"/>
  <c r="L153" i="25" s="1"/>
  <c r="K154" i="25"/>
  <c r="K153" i="25" s="1"/>
  <c r="J154" i="25"/>
  <c r="J153" i="25" s="1"/>
  <c r="I154" i="25"/>
  <c r="I153" i="25" s="1"/>
  <c r="O153" i="25"/>
  <c r="N153" i="25"/>
  <c r="S152" i="25"/>
  <c r="R152" i="25"/>
  <c r="Q151" i="25"/>
  <c r="Q150" i="25" s="1"/>
  <c r="P151" i="25"/>
  <c r="P150" i="25" s="1"/>
  <c r="O151" i="25"/>
  <c r="O150" i="25" s="1"/>
  <c r="N151" i="25"/>
  <c r="N150" i="25" s="1"/>
  <c r="M151" i="25"/>
  <c r="L151" i="25"/>
  <c r="K151" i="25"/>
  <c r="K150" i="25" s="1"/>
  <c r="J151" i="25"/>
  <c r="J150" i="25" s="1"/>
  <c r="I151" i="25"/>
  <c r="I150" i="25" s="1"/>
  <c r="L150" i="25"/>
  <c r="S149" i="25"/>
  <c r="R149" i="25"/>
  <c r="S148" i="25"/>
  <c r="R148" i="25"/>
  <c r="Q147" i="25"/>
  <c r="Q146" i="25" s="1"/>
  <c r="P147" i="25"/>
  <c r="P146" i="25" s="1"/>
  <c r="O147" i="25"/>
  <c r="O146" i="25" s="1"/>
  <c r="N147" i="25"/>
  <c r="N146" i="25" s="1"/>
  <c r="M147" i="25"/>
  <c r="M146" i="25" s="1"/>
  <c r="L147" i="25"/>
  <c r="L146" i="25" s="1"/>
  <c r="K147" i="25"/>
  <c r="K146" i="25" s="1"/>
  <c r="J147" i="25"/>
  <c r="J146" i="25" s="1"/>
  <c r="I147" i="25"/>
  <c r="I146" i="25" s="1"/>
  <c r="S145" i="25"/>
  <c r="R145" i="25"/>
  <c r="Q144" i="25"/>
  <c r="Q143" i="25" s="1"/>
  <c r="P144" i="25"/>
  <c r="P143" i="25" s="1"/>
  <c r="O144" i="25"/>
  <c r="N144" i="25"/>
  <c r="N143" i="25" s="1"/>
  <c r="M144" i="25"/>
  <c r="M143" i="25" s="1"/>
  <c r="L144" i="25"/>
  <c r="L143" i="25" s="1"/>
  <c r="K144" i="25"/>
  <c r="K143" i="25" s="1"/>
  <c r="J144" i="25"/>
  <c r="J143" i="25" s="1"/>
  <c r="I144" i="25"/>
  <c r="R144" i="25" s="1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Q129" i="25"/>
  <c r="Q128" i="25" s="1"/>
  <c r="Q127" i="25" s="1"/>
  <c r="Q126" i="25" s="1"/>
  <c r="P129" i="25"/>
  <c r="P128" i="25" s="1"/>
  <c r="P127" i="25" s="1"/>
  <c r="P126" i="25" s="1"/>
  <c r="O129" i="25"/>
  <c r="N129" i="25"/>
  <c r="N128" i="25" s="1"/>
  <c r="N127" i="25" s="1"/>
  <c r="N126" i="25" s="1"/>
  <c r="M129" i="25"/>
  <c r="L129" i="25"/>
  <c r="L128" i="25" s="1"/>
  <c r="L127" i="25" s="1"/>
  <c r="L126" i="25" s="1"/>
  <c r="K129" i="25"/>
  <c r="K128" i="25" s="1"/>
  <c r="K127" i="25" s="1"/>
  <c r="K126" i="25" s="1"/>
  <c r="J129" i="25"/>
  <c r="J128" i="25" s="1"/>
  <c r="J127" i="25" s="1"/>
  <c r="J126" i="25" s="1"/>
  <c r="I129" i="25"/>
  <c r="I128" i="25" s="1"/>
  <c r="I127" i="25" s="1"/>
  <c r="I126" i="25" s="1"/>
  <c r="S125" i="25"/>
  <c r="R125" i="25"/>
  <c r="Q124" i="25"/>
  <c r="P124" i="25"/>
  <c r="O124" i="25"/>
  <c r="N124" i="25"/>
  <c r="M124" i="25"/>
  <c r="L124" i="25"/>
  <c r="K124" i="25"/>
  <c r="J124" i="25"/>
  <c r="I124" i="25"/>
  <c r="Q123" i="25"/>
  <c r="Q122" i="25" s="1"/>
  <c r="P123" i="25"/>
  <c r="O123" i="25"/>
  <c r="N123" i="25"/>
  <c r="N122" i="25" s="1"/>
  <c r="M123" i="25"/>
  <c r="L123" i="25"/>
  <c r="L122" i="25" s="1"/>
  <c r="K123" i="25"/>
  <c r="K122" i="25" s="1"/>
  <c r="J123" i="25"/>
  <c r="J122" i="25" s="1"/>
  <c r="I123" i="25"/>
  <c r="I122" i="25" s="1"/>
  <c r="P122" i="25"/>
  <c r="O122" i="25"/>
  <c r="S121" i="25"/>
  <c r="R121" i="25"/>
  <c r="S120" i="25"/>
  <c r="R120" i="25"/>
  <c r="Q119" i="25"/>
  <c r="Q117" i="25" s="1"/>
  <c r="Q115" i="25" s="1"/>
  <c r="P119" i="25"/>
  <c r="P117" i="25" s="1"/>
  <c r="P115" i="25" s="1"/>
  <c r="O119" i="25"/>
  <c r="O117" i="25" s="1"/>
  <c r="N119" i="25"/>
  <c r="N117" i="25" s="1"/>
  <c r="N115" i="25" s="1"/>
  <c r="M119" i="25"/>
  <c r="M117" i="25" s="1"/>
  <c r="L119" i="25"/>
  <c r="L117" i="25" s="1"/>
  <c r="L115" i="25" s="1"/>
  <c r="K119" i="25"/>
  <c r="K117" i="25" s="1"/>
  <c r="K115" i="25" s="1"/>
  <c r="J119" i="25"/>
  <c r="J117" i="25" s="1"/>
  <c r="J115" i="25" s="1"/>
  <c r="I119" i="25"/>
  <c r="R119" i="25" s="1"/>
  <c r="Q118" i="25"/>
  <c r="Q116" i="25" s="1"/>
  <c r="P118" i="25"/>
  <c r="P116" i="25" s="1"/>
  <c r="O118" i="25"/>
  <c r="N118" i="25"/>
  <c r="N116" i="25" s="1"/>
  <c r="M118" i="25"/>
  <c r="M116" i="25" s="1"/>
  <c r="L118" i="25"/>
  <c r="L116" i="25" s="1"/>
  <c r="K118" i="25"/>
  <c r="K116" i="25" s="1"/>
  <c r="J118" i="25"/>
  <c r="J116" i="25" s="1"/>
  <c r="J114" i="25" s="1"/>
  <c r="I118" i="25"/>
  <c r="I116" i="25" s="1"/>
  <c r="O116" i="25"/>
  <c r="O115" i="25"/>
  <c r="S113" i="25"/>
  <c r="R113" i="25"/>
  <c r="Q112" i="25"/>
  <c r="P112" i="25"/>
  <c r="O112" i="25"/>
  <c r="N112" i="25"/>
  <c r="M112" i="25"/>
  <c r="L112" i="25"/>
  <c r="K112" i="25"/>
  <c r="J112" i="25"/>
  <c r="I112" i="25"/>
  <c r="S111" i="25"/>
  <c r="R111" i="25"/>
  <c r="Q110" i="25"/>
  <c r="P110" i="25"/>
  <c r="O110" i="25"/>
  <c r="S110" i="25" s="1"/>
  <c r="N110" i="25"/>
  <c r="M110" i="25"/>
  <c r="L110" i="25"/>
  <c r="K110" i="25"/>
  <c r="J110" i="25"/>
  <c r="I110" i="25"/>
  <c r="S109" i="25"/>
  <c r="R109" i="25"/>
  <c r="S108" i="25"/>
  <c r="R108" i="25"/>
  <c r="S107" i="25"/>
  <c r="R107" i="25"/>
  <c r="S106" i="25"/>
  <c r="R106" i="25"/>
  <c r="Q105" i="25"/>
  <c r="P105" i="25"/>
  <c r="O105" i="25"/>
  <c r="N105" i="25"/>
  <c r="M105" i="25"/>
  <c r="L105" i="25"/>
  <c r="K105" i="25"/>
  <c r="J105" i="25"/>
  <c r="I105" i="25"/>
  <c r="S104" i="25"/>
  <c r="R104" i="25"/>
  <c r="S103" i="25"/>
  <c r="R103" i="25"/>
  <c r="Q102" i="25"/>
  <c r="P102" i="25"/>
  <c r="O102" i="25"/>
  <c r="N102" i="25"/>
  <c r="M102" i="25"/>
  <c r="L102" i="25"/>
  <c r="K102" i="25"/>
  <c r="J102" i="25"/>
  <c r="I102" i="25"/>
  <c r="S101" i="25"/>
  <c r="R101" i="25"/>
  <c r="S100" i="25"/>
  <c r="R100" i="25"/>
  <c r="S99" i="25"/>
  <c r="R99" i="25"/>
  <c r="Q98" i="25"/>
  <c r="P98" i="25"/>
  <c r="O98" i="25"/>
  <c r="N98" i="25"/>
  <c r="M98" i="25"/>
  <c r="L98" i="25"/>
  <c r="K98" i="25"/>
  <c r="J98" i="25"/>
  <c r="I98" i="25"/>
  <c r="S97" i="25"/>
  <c r="R97" i="25"/>
  <c r="S96" i="25"/>
  <c r="R96" i="25"/>
  <c r="Q95" i="25"/>
  <c r="P95" i="25"/>
  <c r="O95" i="25"/>
  <c r="S95" i="25" s="1"/>
  <c r="N95" i="25"/>
  <c r="M95" i="25"/>
  <c r="L95" i="25"/>
  <c r="K95" i="25"/>
  <c r="J95" i="25"/>
  <c r="I95" i="25"/>
  <c r="S94" i="25"/>
  <c r="R94" i="25"/>
  <c r="S93" i="25"/>
  <c r="R93" i="25"/>
  <c r="Q92" i="25"/>
  <c r="P92" i="25"/>
  <c r="O92" i="25"/>
  <c r="N92" i="25"/>
  <c r="M92" i="25"/>
  <c r="L92" i="25"/>
  <c r="K92" i="25"/>
  <c r="J92" i="25"/>
  <c r="I92" i="25"/>
  <c r="S91" i="25"/>
  <c r="R91" i="25"/>
  <c r="S90" i="25"/>
  <c r="R90" i="25"/>
  <c r="S89" i="25"/>
  <c r="R89" i="25"/>
  <c r="S88" i="25"/>
  <c r="R88" i="25"/>
  <c r="S87" i="25"/>
  <c r="R87" i="25"/>
  <c r="Q86" i="25"/>
  <c r="P86" i="25"/>
  <c r="O86" i="25"/>
  <c r="S86" i="25" s="1"/>
  <c r="N86" i="25"/>
  <c r="M86" i="25"/>
  <c r="L86" i="25"/>
  <c r="K86" i="25"/>
  <c r="J86" i="25"/>
  <c r="I86" i="25"/>
  <c r="S85" i="25"/>
  <c r="R85" i="25"/>
  <c r="S84" i="25"/>
  <c r="R84" i="25"/>
  <c r="Q83" i="25"/>
  <c r="P83" i="25"/>
  <c r="O83" i="25"/>
  <c r="N83" i="25"/>
  <c r="M83" i="25"/>
  <c r="L83" i="25"/>
  <c r="K83" i="25"/>
  <c r="J83" i="25"/>
  <c r="I83" i="25"/>
  <c r="S82" i="25"/>
  <c r="R82" i="25"/>
  <c r="S81" i="25"/>
  <c r="R81" i="25"/>
  <c r="S80" i="25"/>
  <c r="R80" i="25"/>
  <c r="S79" i="25"/>
  <c r="R79" i="25"/>
  <c r="S78" i="25"/>
  <c r="R78" i="25"/>
  <c r="Q77" i="25"/>
  <c r="P77" i="25"/>
  <c r="O77" i="25"/>
  <c r="N77" i="25"/>
  <c r="M77" i="25"/>
  <c r="L77" i="25"/>
  <c r="K77" i="25"/>
  <c r="J77" i="25"/>
  <c r="I77" i="25"/>
  <c r="S76" i="25"/>
  <c r="R76" i="25"/>
  <c r="S75" i="25"/>
  <c r="R75" i="25"/>
  <c r="S74" i="25"/>
  <c r="R74" i="25"/>
  <c r="S73" i="25"/>
  <c r="R73" i="25"/>
  <c r="S72" i="25"/>
  <c r="R72" i="25"/>
  <c r="S71" i="25"/>
  <c r="R71" i="25"/>
  <c r="S70" i="25"/>
  <c r="R70" i="25"/>
  <c r="S69" i="25"/>
  <c r="R69" i="25"/>
  <c r="Q68" i="25"/>
  <c r="P68" i="25"/>
  <c r="O68" i="25"/>
  <c r="N68" i="25"/>
  <c r="M68" i="25"/>
  <c r="L68" i="25"/>
  <c r="K68" i="25"/>
  <c r="J68" i="25"/>
  <c r="I68" i="25"/>
  <c r="S67" i="25"/>
  <c r="R67" i="25"/>
  <c r="S66" i="25"/>
  <c r="R66" i="25"/>
  <c r="S65" i="25"/>
  <c r="R65" i="25"/>
  <c r="S64" i="25"/>
  <c r="R64" i="25"/>
  <c r="S63" i="25"/>
  <c r="R63" i="25"/>
  <c r="Q62" i="25"/>
  <c r="P62" i="25"/>
  <c r="O62" i="25"/>
  <c r="S62" i="25" s="1"/>
  <c r="N62" i="25"/>
  <c r="M62" i="25"/>
  <c r="L62" i="25"/>
  <c r="K62" i="25"/>
  <c r="J62" i="25"/>
  <c r="I62" i="25"/>
  <c r="S61" i="25"/>
  <c r="R61" i="25"/>
  <c r="Q60" i="25"/>
  <c r="P60" i="25"/>
  <c r="O60" i="25"/>
  <c r="N60" i="25"/>
  <c r="M60" i="25"/>
  <c r="L60" i="25"/>
  <c r="K60" i="25"/>
  <c r="J60" i="25"/>
  <c r="I60" i="25"/>
  <c r="S59" i="25"/>
  <c r="R59" i="25"/>
  <c r="Q58" i="25"/>
  <c r="P58" i="25"/>
  <c r="O58" i="25"/>
  <c r="N58" i="25"/>
  <c r="M58" i="25"/>
  <c r="L58" i="25"/>
  <c r="K58" i="25"/>
  <c r="J58" i="25"/>
  <c r="I58" i="25"/>
  <c r="S56" i="25"/>
  <c r="R56" i="25"/>
  <c r="Q55" i="25"/>
  <c r="P55" i="25"/>
  <c r="O55" i="25"/>
  <c r="N55" i="25"/>
  <c r="M55" i="25"/>
  <c r="L55" i="25"/>
  <c r="K55" i="25"/>
  <c r="J55" i="25"/>
  <c r="I55" i="25"/>
  <c r="S54" i="25"/>
  <c r="R54" i="25"/>
  <c r="S53" i="25"/>
  <c r="R53" i="25"/>
  <c r="S52" i="25"/>
  <c r="R52" i="25"/>
  <c r="S51" i="25"/>
  <c r="R51" i="25"/>
  <c r="Q50" i="25"/>
  <c r="Q49" i="25" s="1"/>
  <c r="P50" i="25"/>
  <c r="O50" i="25"/>
  <c r="N50" i="25"/>
  <c r="M50" i="25"/>
  <c r="L50" i="25"/>
  <c r="K50" i="25"/>
  <c r="J50" i="25"/>
  <c r="J49" i="25" s="1"/>
  <c r="I50" i="25"/>
  <c r="I49" i="25" s="1"/>
  <c r="S47" i="25"/>
  <c r="R47" i="25"/>
  <c r="S46" i="25"/>
  <c r="R46" i="25"/>
  <c r="S45" i="25"/>
  <c r="R45" i="25"/>
  <c r="S44" i="25"/>
  <c r="R44" i="25"/>
  <c r="Q43" i="25"/>
  <c r="P43" i="25"/>
  <c r="O43" i="25"/>
  <c r="N43" i="25"/>
  <c r="M43" i="25"/>
  <c r="L43" i="25"/>
  <c r="K43" i="25"/>
  <c r="J43" i="25"/>
  <c r="I43" i="25"/>
  <c r="S42" i="25"/>
  <c r="R42" i="25"/>
  <c r="S41" i="25"/>
  <c r="R41" i="25"/>
  <c r="S40" i="25"/>
  <c r="R40" i="25"/>
  <c r="S39" i="25"/>
  <c r="R39" i="25"/>
  <c r="Q38" i="25"/>
  <c r="P38" i="25"/>
  <c r="O38" i="25"/>
  <c r="N38" i="25"/>
  <c r="M38" i="25"/>
  <c r="L38" i="25"/>
  <c r="L37" i="25" s="1"/>
  <c r="K38" i="25"/>
  <c r="K37" i="25" s="1"/>
  <c r="J38" i="25"/>
  <c r="I38" i="25"/>
  <c r="S36" i="25"/>
  <c r="R36" i="25"/>
  <c r="S35" i="25"/>
  <c r="R35" i="25"/>
  <c r="S34" i="25"/>
  <c r="R34" i="25"/>
  <c r="Q33" i="25"/>
  <c r="P33" i="25"/>
  <c r="O33" i="25"/>
  <c r="N33" i="25"/>
  <c r="M33" i="25"/>
  <c r="L33" i="25"/>
  <c r="K33" i="25"/>
  <c r="J33" i="25"/>
  <c r="I33" i="25"/>
  <c r="S32" i="25"/>
  <c r="R32" i="25"/>
  <c r="S31" i="25"/>
  <c r="R31" i="25"/>
  <c r="Q30" i="25"/>
  <c r="P30" i="25"/>
  <c r="O30" i="25"/>
  <c r="N30" i="25"/>
  <c r="M30" i="25"/>
  <c r="L30" i="25"/>
  <c r="K30" i="25"/>
  <c r="J30" i="25"/>
  <c r="I30" i="25"/>
  <c r="S29" i="25"/>
  <c r="R29" i="25"/>
  <c r="Q28" i="25"/>
  <c r="P28" i="25"/>
  <c r="O28" i="25"/>
  <c r="N28" i="25"/>
  <c r="M28" i="25"/>
  <c r="L28" i="25"/>
  <c r="K28" i="25"/>
  <c r="J28" i="25"/>
  <c r="I28" i="25"/>
  <c r="S27" i="25"/>
  <c r="R27" i="25"/>
  <c r="S26" i="25"/>
  <c r="R26" i="25"/>
  <c r="S25" i="25"/>
  <c r="R25" i="25"/>
  <c r="S24" i="25"/>
  <c r="R24" i="25"/>
  <c r="S23" i="25"/>
  <c r="R23" i="25"/>
  <c r="S22" i="25"/>
  <c r="R22" i="25"/>
  <c r="S21" i="25"/>
  <c r="R21" i="25"/>
  <c r="S20" i="25"/>
  <c r="R20" i="25"/>
  <c r="Q19" i="25"/>
  <c r="P19" i="25"/>
  <c r="O19" i="25"/>
  <c r="N19" i="25"/>
  <c r="M19" i="25"/>
  <c r="L19" i="25"/>
  <c r="K19" i="25"/>
  <c r="J19" i="25"/>
  <c r="I19" i="25"/>
  <c r="S18" i="25"/>
  <c r="R18" i="25"/>
  <c r="S17" i="25"/>
  <c r="R17" i="25"/>
  <c r="Q16" i="25"/>
  <c r="P16" i="25"/>
  <c r="O16" i="25"/>
  <c r="N16" i="25"/>
  <c r="M16" i="25"/>
  <c r="L16" i="25"/>
  <c r="K16" i="25"/>
  <c r="J16" i="25"/>
  <c r="I16" i="25"/>
  <c r="S15" i="25"/>
  <c r="R15" i="25"/>
  <c r="S14" i="25"/>
  <c r="R14" i="25"/>
  <c r="S13" i="25"/>
  <c r="R13" i="25"/>
  <c r="Q12" i="25"/>
  <c r="P12" i="25"/>
  <c r="O12" i="25"/>
  <c r="N12" i="25"/>
  <c r="M12" i="25"/>
  <c r="L12" i="25"/>
  <c r="K12" i="25"/>
  <c r="J12" i="25"/>
  <c r="I12" i="25"/>
  <c r="N37" i="25" l="1"/>
  <c r="N49" i="25"/>
  <c r="R33" i="25"/>
  <c r="J37" i="25"/>
  <c r="S55" i="25"/>
  <c r="R60" i="25"/>
  <c r="R98" i="25"/>
  <c r="R112" i="25"/>
  <c r="I114" i="25"/>
  <c r="R58" i="25"/>
  <c r="S98" i="25"/>
  <c r="S112" i="25"/>
  <c r="I143" i="25"/>
  <c r="I142" i="25" s="1"/>
  <c r="S144" i="25"/>
  <c r="R12" i="25"/>
  <c r="R19" i="25"/>
  <c r="M37" i="25"/>
  <c r="K49" i="25"/>
  <c r="R95" i="25"/>
  <c r="R146" i="25"/>
  <c r="R116" i="25"/>
  <c r="J142" i="25"/>
  <c r="S19" i="25"/>
  <c r="R28" i="25"/>
  <c r="L49" i="25"/>
  <c r="R105" i="25"/>
  <c r="R151" i="25"/>
  <c r="R154" i="25"/>
  <c r="S33" i="25"/>
  <c r="P37" i="25"/>
  <c r="S43" i="25"/>
  <c r="P114" i="25"/>
  <c r="O114" i="25"/>
  <c r="S114" i="25" s="1"/>
  <c r="K114" i="25"/>
  <c r="L11" i="25"/>
  <c r="L10" i="25" s="1"/>
  <c r="R124" i="25"/>
  <c r="P11" i="25"/>
  <c r="P10" i="25" s="1"/>
  <c r="I37" i="25"/>
  <c r="R37" i="25" s="1"/>
  <c r="Q37" i="25"/>
  <c r="R62" i="25"/>
  <c r="R77" i="25"/>
  <c r="S124" i="25"/>
  <c r="N142" i="25"/>
  <c r="S151" i="25"/>
  <c r="S154" i="25"/>
  <c r="L114" i="25"/>
  <c r="R50" i="25"/>
  <c r="I117" i="25"/>
  <c r="I115" i="25" s="1"/>
  <c r="S115" i="25" s="1"/>
  <c r="R38" i="25"/>
  <c r="Q114" i="25"/>
  <c r="K142" i="25"/>
  <c r="R147" i="25"/>
  <c r="M11" i="25"/>
  <c r="R11" i="25" s="1"/>
  <c r="L142" i="25"/>
  <c r="R30" i="25"/>
  <c r="Q142" i="25"/>
  <c r="I11" i="25"/>
  <c r="Q11" i="25"/>
  <c r="J11" i="25"/>
  <c r="J10" i="25" s="1"/>
  <c r="S30" i="25"/>
  <c r="O49" i="25"/>
  <c r="R55" i="25"/>
  <c r="M49" i="25"/>
  <c r="R49" i="25" s="1"/>
  <c r="S60" i="25"/>
  <c r="S68" i="25"/>
  <c r="R86" i="25"/>
  <c r="K57" i="25"/>
  <c r="K48" i="25" s="1"/>
  <c r="R129" i="25"/>
  <c r="P49" i="25"/>
  <c r="S77" i="25"/>
  <c r="R118" i="25"/>
  <c r="S58" i="25"/>
  <c r="S102" i="25"/>
  <c r="N114" i="25"/>
  <c r="S129" i="25"/>
  <c r="P142" i="25"/>
  <c r="N11" i="25"/>
  <c r="N10" i="25" s="1"/>
  <c r="S28" i="25"/>
  <c r="O37" i="25"/>
  <c r="R43" i="25"/>
  <c r="O57" i="25"/>
  <c r="R102" i="25"/>
  <c r="S105" i="25"/>
  <c r="R110" i="25"/>
  <c r="S116" i="25"/>
  <c r="S118" i="25"/>
  <c r="O128" i="25"/>
  <c r="S128" i="25" s="1"/>
  <c r="S146" i="25"/>
  <c r="R123" i="25"/>
  <c r="M122" i="25"/>
  <c r="K11" i="25"/>
  <c r="K10" i="25" s="1"/>
  <c r="S16" i="25"/>
  <c r="L57" i="25"/>
  <c r="L48" i="25" s="1"/>
  <c r="P57" i="25"/>
  <c r="S83" i="25"/>
  <c r="R92" i="25"/>
  <c r="O11" i="25"/>
  <c r="S38" i="25"/>
  <c r="I57" i="25"/>
  <c r="I48" i="25" s="1"/>
  <c r="Q57" i="25"/>
  <c r="Q48" i="25" s="1"/>
  <c r="R68" i="25"/>
  <c r="S92" i="25"/>
  <c r="S122" i="25"/>
  <c r="S123" i="25"/>
  <c r="S150" i="25"/>
  <c r="R16" i="25"/>
  <c r="S50" i="25"/>
  <c r="J57" i="25"/>
  <c r="J48" i="25" s="1"/>
  <c r="N57" i="25"/>
  <c r="N48" i="25" s="1"/>
  <c r="R83" i="25"/>
  <c r="M115" i="25"/>
  <c r="S119" i="25"/>
  <c r="S153" i="25"/>
  <c r="S147" i="25"/>
  <c r="O143" i="25"/>
  <c r="M150" i="25"/>
  <c r="M153" i="25"/>
  <c r="R153" i="25" s="1"/>
  <c r="S12" i="25"/>
  <c r="M57" i="25"/>
  <c r="M128" i="25"/>
  <c r="M10" i="25" l="1"/>
  <c r="Q10" i="25"/>
  <c r="R143" i="25"/>
  <c r="I10" i="25"/>
  <c r="I9" i="25" s="1"/>
  <c r="I158" i="25" s="1"/>
  <c r="J9" i="25"/>
  <c r="J158" i="25" s="1"/>
  <c r="S37" i="25"/>
  <c r="P48" i="25"/>
  <c r="P9" i="25" s="1"/>
  <c r="P158" i="25" s="1"/>
  <c r="O48" i="25"/>
  <c r="S48" i="25" s="1"/>
  <c r="K9" i="25"/>
  <c r="K158" i="25" s="1"/>
  <c r="S49" i="25"/>
  <c r="S117" i="25"/>
  <c r="R117" i="25"/>
  <c r="L9" i="25"/>
  <c r="L158" i="25" s="1"/>
  <c r="R115" i="25"/>
  <c r="O127" i="25"/>
  <c r="S127" i="25" s="1"/>
  <c r="N9" i="25"/>
  <c r="N158" i="25" s="1"/>
  <c r="Q9" i="25"/>
  <c r="Q158" i="25" s="1"/>
  <c r="M114" i="25"/>
  <c r="R114" i="25" s="1"/>
  <c r="R122" i="25"/>
  <c r="R128" i="25"/>
  <c r="M127" i="25"/>
  <c r="R150" i="25"/>
  <c r="M142" i="25"/>
  <c r="R142" i="25" s="1"/>
  <c r="S57" i="25"/>
  <c r="O10" i="25"/>
  <c r="S11" i="25"/>
  <c r="R57" i="25"/>
  <c r="M48" i="25"/>
  <c r="R48" i="25" s="1"/>
  <c r="O142" i="25"/>
  <c r="S142" i="25" s="1"/>
  <c r="S143" i="25"/>
  <c r="O126" i="25" l="1"/>
  <c r="S126" i="25" s="1"/>
  <c r="R10" i="25"/>
  <c r="M126" i="25"/>
  <c r="R127" i="25"/>
  <c r="S10" i="25"/>
  <c r="O9" i="25"/>
  <c r="O158" i="25" l="1"/>
  <c r="S158" i="25" s="1"/>
  <c r="S9" i="25"/>
  <c r="R126" i="25"/>
  <c r="M9" i="25"/>
  <c r="R9" i="25" l="1"/>
  <c r="M158" i="25"/>
  <c r="R158" i="25" s="1"/>
</calcChain>
</file>

<file path=xl/sharedStrings.xml><?xml version="1.0" encoding="utf-8"?>
<sst xmlns="http://schemas.openxmlformats.org/spreadsheetml/2006/main" count="289" uniqueCount="257">
  <si>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</si>
  <si>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</si>
  <si>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</si>
  <si>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</si>
  <si>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</si>
  <si>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</si>
  <si>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</si>
  <si>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</si>
  <si>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</si>
  <si>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</si>
  <si>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</si>
  <si>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</si>
  <si>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</si>
  <si>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</si>
  <si>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</si>
  <si>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</si>
  <si>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</si>
  <si>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</si>
  <si>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</si>
  <si>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</si>
  <si>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</si>
  <si>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</si>
  <si>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</si>
  <si>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</si>
  <si>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</si>
  <si>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</si>
  <si>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</si>
  <si>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</si>
  <si>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</si>
  <si>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</si>
  <si>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</si>
  <si>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</si>
  <si>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</si>
  <si>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</si>
  <si>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</si>
  <si>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</si>
  <si>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</si>
  <si>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</si>
  <si>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</si>
  <si>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</si>
  <si>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</si>
  <si>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</si>
  <si>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</si>
  <si>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</si>
  <si>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</si>
  <si>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</si>
  <si>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</si>
  <si>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</si>
  <si>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</si>
  <si>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</si>
  <si>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</si>
  <si>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</si>
  <si>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</si>
  <si>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</si>
  <si>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</si>
  <si>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</si>
  <si>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Prima de Coordinación</t>
  </si>
  <si>
    <t>A-1-0-1-5-92</t>
  </si>
  <si>
    <t>Bonificacion de direccion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</si>
  <si>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</si>
  <si>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</si>
  <si>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</si>
  <si>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</si>
  <si>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</si>
  <si>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</si>
  <si>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</si>
  <si>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</si>
  <si>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</si>
  <si>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</si>
  <si>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</si>
  <si>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</si>
  <si>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</si>
  <si>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</si>
  <si>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</si>
  <si>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</si>
  <si>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</si>
  <si>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</si>
  <si>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</si>
  <si>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</si>
  <si>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</si>
  <si>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</si>
  <si>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</si>
  <si>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</si>
  <si>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</si>
  <si>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</si>
  <si>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</si>
  <si>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</si>
  <si>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</si>
  <si>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</si>
  <si>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</si>
  <si>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</si>
  <si>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</si>
  <si>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</si>
  <si>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</si>
  <si>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</si>
  <si>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</si>
  <si>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</si>
  <si>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</si>
  <si>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</si>
  <si>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</si>
  <si>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</si>
  <si>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</si>
  <si>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</si>
  <si>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</si>
  <si>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</si>
  <si>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</si>
  <si>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</si>
  <si>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</si>
  <si>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</si>
  <si>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</si>
  <si>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</si>
  <si>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</si>
  <si>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</si>
  <si>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</si>
  <si>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</si>
  <si>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</si>
  <si>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</si>
  <si>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</si>
  <si>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</si>
  <si>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</si>
  <si>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</si>
  <si>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</si>
  <si>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</si>
  <si>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</si>
  <si>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</si>
  <si>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</si>
  <si>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</si>
  <si>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</si>
  <si>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</si>
  <si>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</si>
  <si>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</si>
  <si>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</si>
  <si>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</si>
  <si>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</si>
  <si>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</si>
  <si>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</si>
  <si>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</si>
  <si>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</si>
  <si>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</si>
  <si>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</si>
  <si>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</si>
  <si>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</si>
  <si>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</si>
  <si>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</si>
  <si>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</si>
  <si>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</si>
  <si>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</si>
  <si>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</si>
  <si>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</si>
  <si>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</si>
  <si>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</si>
  <si>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</si>
  <si>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</si>
  <si>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</si>
  <si>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</si>
  <si>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</si>
  <si>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</si>
  <si>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</si>
  <si>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</si>
  <si>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</si>
  <si>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</si>
  <si>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</si>
  <si>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</si>
  <si>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</si>
  <si>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</si>
  <si>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</si>
  <si>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</si>
  <si>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</si>
  <si>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</si>
  <si>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</si>
  <si>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</si>
  <si>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</si>
  <si>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</si>
  <si>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</si>
  <si>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</si>
  <si>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</si>
  <si>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</si>
  <si>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</si>
  <si>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</si>
  <si>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</si>
  <si>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</si>
  <si>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</si>
  <si>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</si>
  <si>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</si>
  <si>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</si>
  <si>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</si>
  <si>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</si>
  <si>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</si>
  <si>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</si>
  <si>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</si>
  <si>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</si>
  <si>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</si>
  <si>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</si>
  <si>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</si>
  <si>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</si>
  <si>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</si>
  <si>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</si>
  <si>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</si>
  <si>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</si>
  <si>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</si>
  <si>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</si>
  <si>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</si>
  <si>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</si>
  <si>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</si>
  <si>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</si>
  <si>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</si>
  <si>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</si>
  <si>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</si>
  <si>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</si>
  <si>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</si>
  <si>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</si>
  <si>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</si>
  <si>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</si>
  <si>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</si>
  <si>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</si>
  <si>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</si>
  <si>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</si>
  <si>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</si>
  <si>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</si>
  <si>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</si>
  <si>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</si>
  <si>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</si>
  <si>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</si>
  <si>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</si>
  <si>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</si>
  <si>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</si>
  <si>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</si>
  <si>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</si>
  <si>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</si>
  <si>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</si>
  <si>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</si>
  <si>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</si>
  <si>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</si>
  <si>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</si>
  <si>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</si>
  <si>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CONSTRUCCION DE INFRAESTRUCTURA PROPIA DEL SECTOR</t>
  </si>
  <si>
    <t>RECURSOS NATURALES ENERGETICOS NO RENOVABLES</t>
  </si>
  <si>
    <t>C-111-506-1</t>
  </si>
  <si>
    <t>CONSTRUCCION Y DOTACION DE  LA INFRAESTRUCTURA PARA LAS SEDES DE LA ANH - BIP Y LITOTECA NACIONAL - PREVIO CONCEPTO DNP</t>
  </si>
  <si>
    <t>ADQUISICION Y/O PRODUCCION DE EQUIPOS, MATERIALES SUMINISTROS Y SERVICIOS PROPIOS DEL SECTOR</t>
  </si>
  <si>
    <t>C-213-506-1</t>
  </si>
  <si>
    <t>ASESORÍA, DISEÑO, ADQUISICIÓN, MANTENIMIENTO Y COSTRUCCIÓN DE LOS SISTEMAS DE INFORMACIÓN DE LA ANH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</si>
  <si>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</si>
  <si>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</si>
  <si>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</si>
  <si>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</si>
  <si>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</si>
  <si>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</si>
  <si>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C-410-506-1</t>
  </si>
  <si>
    <t>ESTUDIOS REGIONALES PARA LA EXPLORACION DE HIDROCARBUROS</t>
  </si>
  <si>
    <t>C-410-506-3</t>
  </si>
  <si>
    <t>ANALISIS Y GESTION DEL ENTORNO</t>
  </si>
  <si>
    <t>C-410-506-5</t>
  </si>
  <si>
    <t>DESARROLLO DE CIENCIA Y TECNOLOGÍA PARA EL SECTOR DE HIDROCARBUROS</t>
  </si>
  <si>
    <t xml:space="preserve">TOTAL </t>
  </si>
  <si>
    <t>NOVIEMBRE</t>
  </si>
  <si>
    <t>EJECUCION PRESUPUESTAL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</si>
</sst>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000"/>
    <numFmt numFmtId="166" formatCode="_-* #,##0.00_-;\-* #,##0.00_-;_-* &quot;-&quot;??_-;_-@_-"/>
    <numFmt numFmtId="167" formatCode="0000"/>
    <numFmt numFmtId="168" formatCode="d\ &quot;de&quot;\ mmmm\ &quot;de&quot;\ yyyy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</cellStyleXfs>
  <cellXfs count="131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7" fontId="3" fillId="0" borderId="0" xfId="2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4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4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12" fillId="0" borderId="2" xfId="2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5" fontId="3" fillId="0" borderId="7" xfId="2" applyNumberFormat="1" applyFont="1" applyFill="1" applyBorder="1" applyAlignment="1">
      <alignment horizontal="center" vertical="center" wrapText="1"/>
    </xf>
    <xf numFmtId="165" fontId="3" fillId="0" borderId="8" xfId="2" applyNumberFormat="1" applyFont="1" applyFill="1" applyBorder="1" applyAlignment="1">
      <alignment horizontal="center" vertical="center" wrapText="1"/>
    </xf>
    <xf numFmtId="165" fontId="3" fillId="0" borderId="9" xfId="2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 vertical="center"/>
    </xf>
    <xf numFmtId="165" fontId="3" fillId="0" borderId="8" xfId="2" applyNumberFormat="1" applyFont="1" applyFill="1" applyBorder="1" applyAlignment="1">
      <alignment horizontal="center" vertical="center"/>
    </xf>
    <xf numFmtId="165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4"/>
    <cellStyle name="Normal 4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71"/>
  <sheetViews>
    <sheetView showGridLines="0" tabSelected="1" zoomScaleNormal="100" workbookViewId="0">
      <pane xSplit="8" ySplit="8" topLeftCell="M47" activePane="bottomRight" state="frozen"/>
      <selection activeCell="N7" sqref="N7"/>
      <selection pane="topRight" activeCell="N7" sqref="N7"/>
      <selection pane="bottomLeft" activeCell="N7" sqref="N7"/>
      <selection pane="bottomRight" activeCell="A142" sqref="A142:H142"/>
    </sheetView>
  </sheetViews>
  <sheetFormatPr baseColWidth="10" defaultColWidth="11.42578125" defaultRowHeight="15" x14ac:dyDescent="0.2"/>
  <cols>
    <col min="1" max="1" width="4.7109375" style="81" customWidth="1"/>
    <col min="2" max="2" width="5.28515625" style="81" customWidth="1"/>
    <col min="3" max="3" width="2.85546875" style="81" customWidth="1"/>
    <col min="4" max="4" width="3.7109375" style="81" customWidth="1"/>
    <col min="5" max="5" width="6" style="81" customWidth="1"/>
    <col min="6" max="6" width="4" style="81" customWidth="1"/>
    <col min="7" max="7" width="13.5703125" style="81" customWidth="1"/>
    <col min="8" max="8" width="42" style="82" customWidth="1"/>
    <col min="9" max="9" width="18.42578125" style="80" customWidth="1"/>
    <col min="10" max="10" width="15.42578125" style="80" hidden="1" customWidth="1"/>
    <col min="11" max="11" width="17.140625" style="80" customWidth="1"/>
    <col min="12" max="12" width="17.28515625" style="80" hidden="1" customWidth="1"/>
    <col min="13" max="13" width="16.42578125" style="80" customWidth="1"/>
    <col min="14" max="14" width="20.140625" style="80" hidden="1" customWidth="1"/>
    <col min="15" max="15" width="16.28515625" style="80" customWidth="1"/>
    <col min="16" max="16" width="15.7109375" style="80" hidden="1" customWidth="1"/>
    <col min="17" max="17" width="15.140625" style="80" customWidth="1"/>
    <col min="18" max="18" width="12.85546875" style="80" customWidth="1"/>
    <col min="19" max="20" width="12.7109375" style="80" customWidth="1"/>
    <col min="21" max="16384" width="11.42578125" style="80"/>
  </cols>
  <sheetData>
    <row r="1" spans="1:20" s="2" customFormat="1" x14ac:dyDescent="0.2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1"/>
    </row>
    <row r="2" spans="1:20" s="2" customFormat="1" x14ac:dyDescent="0.2">
      <c r="A2" s="91" t="s">
        <v>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1"/>
    </row>
    <row r="3" spans="1:20" s="2" customFormat="1" x14ac:dyDescent="0.2">
      <c r="A3" s="94" t="s">
        <v>255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1"/>
    </row>
    <row r="4" spans="1:20" s="2" customFormat="1" ht="13.5" thickBot="1" x14ac:dyDescent="0.25">
      <c r="A4" s="95"/>
      <c r="B4" s="96"/>
      <c r="C4" s="96"/>
      <c r="D4" s="96"/>
      <c r="E4" s="86"/>
      <c r="F4" s="6"/>
      <c r="G4" s="6"/>
      <c r="H4" s="97"/>
      <c r="I4" s="97"/>
      <c r="J4" s="97"/>
      <c r="K4" s="97"/>
      <c r="L4" s="97"/>
      <c r="M4" s="97"/>
      <c r="N4" s="97"/>
      <c r="O4" s="4"/>
      <c r="P4" s="7"/>
      <c r="Q4" s="5"/>
      <c r="R4" s="1"/>
      <c r="S4" s="3"/>
      <c r="T4" s="1"/>
    </row>
    <row r="5" spans="1:20" s="2" customFormat="1" ht="15.75" customHeight="1" thickBot="1" x14ac:dyDescent="0.25">
      <c r="A5" s="104" t="s">
        <v>2</v>
      </c>
      <c r="B5" s="105"/>
      <c r="C5" s="105"/>
      <c r="D5" s="105"/>
      <c r="E5" s="105"/>
      <c r="F5" s="105"/>
      <c r="G5" s="105"/>
      <c r="H5" s="106"/>
      <c r="I5" s="107" t="s">
        <v>3</v>
      </c>
      <c r="J5" s="110" t="s">
        <v>4</v>
      </c>
      <c r="K5" s="107" t="s">
        <v>5</v>
      </c>
      <c r="L5" s="107" t="s">
        <v>6</v>
      </c>
      <c r="M5" s="107" t="s">
        <v>7</v>
      </c>
      <c r="N5" s="107" t="s">
        <v>8</v>
      </c>
      <c r="O5" s="107" t="s">
        <v>9</v>
      </c>
      <c r="P5" s="110" t="s">
        <v>10</v>
      </c>
      <c r="Q5" s="98" t="s">
        <v>11</v>
      </c>
      <c r="R5" s="98" t="s">
        <v>12</v>
      </c>
      <c r="S5" s="101" t="s">
        <v>13</v>
      </c>
      <c r="T5" s="8"/>
    </row>
    <row r="6" spans="1:20" s="14" customFormat="1" x14ac:dyDescent="0.2">
      <c r="A6" s="9" t="s">
        <v>14</v>
      </c>
      <c r="B6" s="10" t="s">
        <v>15</v>
      </c>
      <c r="C6" s="9" t="s">
        <v>16</v>
      </c>
      <c r="D6" s="11" t="s">
        <v>17</v>
      </c>
      <c r="E6" s="12" t="s">
        <v>18</v>
      </c>
      <c r="F6" s="13" t="s">
        <v>19</v>
      </c>
      <c r="G6" s="13"/>
      <c r="H6" s="113" t="s">
        <v>20</v>
      </c>
      <c r="I6" s="108"/>
      <c r="J6" s="111"/>
      <c r="K6" s="108"/>
      <c r="L6" s="108"/>
      <c r="M6" s="108"/>
      <c r="N6" s="108"/>
      <c r="O6" s="108"/>
      <c r="P6" s="111"/>
      <c r="Q6" s="99"/>
      <c r="R6" s="99"/>
      <c r="S6" s="102"/>
      <c r="T6" s="8"/>
    </row>
    <row r="7" spans="1:20" s="14" customFormat="1" x14ac:dyDescent="0.2">
      <c r="A7" s="116" t="s">
        <v>21</v>
      </c>
      <c r="B7" s="118" t="s">
        <v>22</v>
      </c>
      <c r="C7" s="116" t="s">
        <v>23</v>
      </c>
      <c r="D7" s="120" t="s">
        <v>24</v>
      </c>
      <c r="E7" s="84"/>
      <c r="F7" s="15" t="s">
        <v>25</v>
      </c>
      <c r="G7" s="15"/>
      <c r="H7" s="114"/>
      <c r="I7" s="108"/>
      <c r="J7" s="111"/>
      <c r="K7" s="108"/>
      <c r="L7" s="108"/>
      <c r="M7" s="108"/>
      <c r="N7" s="108"/>
      <c r="O7" s="108"/>
      <c r="P7" s="111"/>
      <c r="Q7" s="99"/>
      <c r="R7" s="99"/>
      <c r="S7" s="102"/>
      <c r="T7" s="8"/>
    </row>
    <row r="8" spans="1:20" s="14" customFormat="1" ht="15.75" thickBot="1" x14ac:dyDescent="0.25">
      <c r="A8" s="117"/>
      <c r="B8" s="119"/>
      <c r="C8" s="117"/>
      <c r="D8" s="121"/>
      <c r="E8" s="85"/>
      <c r="F8" s="16" t="s">
        <v>26</v>
      </c>
      <c r="G8" s="16"/>
      <c r="H8" s="115"/>
      <c r="I8" s="109"/>
      <c r="J8" s="112"/>
      <c r="K8" s="109"/>
      <c r="L8" s="109"/>
      <c r="M8" s="109"/>
      <c r="N8" s="109"/>
      <c r="O8" s="109"/>
      <c r="P8" s="112"/>
      <c r="Q8" s="100"/>
      <c r="R8" s="100"/>
      <c r="S8" s="103"/>
      <c r="T8" s="8"/>
    </row>
    <row r="9" spans="1:20" s="21" customFormat="1" ht="30" customHeight="1" x14ac:dyDescent="0.2">
      <c r="A9" s="122" t="s">
        <v>27</v>
      </c>
      <c r="B9" s="123"/>
      <c r="C9" s="123"/>
      <c r="D9" s="123"/>
      <c r="E9" s="123"/>
      <c r="F9" s="123"/>
      <c r="G9" s="123"/>
      <c r="H9" s="124"/>
      <c r="I9" s="17">
        <f t="shared" ref="I9:Q9" si="0">+I10+I48+I114+I115+I126</f>
        <v>598742524000</v>
      </c>
      <c r="J9" s="17">
        <f t="shared" si="0"/>
        <v>210904988990</v>
      </c>
      <c r="K9" s="17">
        <f t="shared" si="0"/>
        <v>546462937300.62</v>
      </c>
      <c r="L9" s="17">
        <f t="shared" si="0"/>
        <v>211958883174</v>
      </c>
      <c r="M9" s="17">
        <f t="shared" si="0"/>
        <v>538162779744.62</v>
      </c>
      <c r="N9" s="17">
        <f t="shared" si="0"/>
        <v>214709528063.57999</v>
      </c>
      <c r="O9" s="17">
        <f t="shared" si="0"/>
        <v>525518659691.03998</v>
      </c>
      <c r="P9" s="17">
        <f t="shared" si="0"/>
        <v>214857001252.94</v>
      </c>
      <c r="Q9" s="17">
        <f t="shared" si="0"/>
        <v>524263987273.12</v>
      </c>
      <c r="R9" s="18">
        <f>IFERROR((M9/I9),0)</f>
        <v>0.89882171079036299</v>
      </c>
      <c r="S9" s="19">
        <f>IFERROR((O9/I9),0)</f>
        <v>0.87770391884014565</v>
      </c>
      <c r="T9" s="20"/>
    </row>
    <row r="10" spans="1:20" s="29" customFormat="1" ht="30" customHeight="1" x14ac:dyDescent="0.2">
      <c r="A10" s="22">
        <v>1</v>
      </c>
      <c r="B10" s="23"/>
      <c r="C10" s="23"/>
      <c r="D10" s="24"/>
      <c r="E10" s="24"/>
      <c r="F10" s="24"/>
      <c r="G10" s="24"/>
      <c r="H10" s="25" t="s">
        <v>28</v>
      </c>
      <c r="I10" s="26">
        <f>+I11+I33+I37</f>
        <v>26146670000</v>
      </c>
      <c r="J10" s="26">
        <f t="shared" ref="J10:Q10" si="1">+J11+J33+J37</f>
        <v>230462815</v>
      </c>
      <c r="K10" s="26">
        <f t="shared" si="1"/>
        <v>21317168538.880001</v>
      </c>
      <c r="L10" s="26">
        <f t="shared" si="1"/>
        <v>1365988869</v>
      </c>
      <c r="M10" s="26">
        <f t="shared" si="1"/>
        <v>17877999117.880001</v>
      </c>
      <c r="N10" s="26">
        <f t="shared" si="1"/>
        <v>1495134245.5999999</v>
      </c>
      <c r="O10" s="26">
        <f t="shared" si="1"/>
        <v>17298736723.450001</v>
      </c>
      <c r="P10" s="26">
        <f t="shared" si="1"/>
        <v>1517879145.5999999</v>
      </c>
      <c r="Q10" s="26">
        <f t="shared" si="1"/>
        <v>17296481623.450001</v>
      </c>
      <c r="R10" s="27">
        <f t="shared" ref="R10:R73" si="2">IFERROR((M10/I10),0)</f>
        <v>0.68375816568151893</v>
      </c>
      <c r="S10" s="28">
        <f t="shared" ref="S10:S73" si="3">IFERROR((O10/I10),0)</f>
        <v>0.66160381889739694</v>
      </c>
      <c r="T10" s="20"/>
    </row>
    <row r="11" spans="1:20" s="29" customFormat="1" ht="30" customHeight="1" x14ac:dyDescent="0.2">
      <c r="A11" s="22">
        <v>1</v>
      </c>
      <c r="B11" s="23">
        <v>0</v>
      </c>
      <c r="C11" s="23">
        <v>1</v>
      </c>
      <c r="D11" s="24"/>
      <c r="E11" s="24"/>
      <c r="F11" s="24"/>
      <c r="G11" s="24"/>
      <c r="H11" s="30" t="s">
        <v>29</v>
      </c>
      <c r="I11" s="26">
        <f t="shared" ref="I11:Q11" si="4">+I12+I16+I19+I28+I30</f>
        <v>18498260000</v>
      </c>
      <c r="J11" s="26">
        <f t="shared" si="4"/>
        <v>170119019</v>
      </c>
      <c r="K11" s="26">
        <f t="shared" si="4"/>
        <v>14778996551</v>
      </c>
      <c r="L11" s="26">
        <f t="shared" si="4"/>
        <v>982951813</v>
      </c>
      <c r="M11" s="26">
        <f t="shared" si="4"/>
        <v>12028011133</v>
      </c>
      <c r="N11" s="26">
        <f t="shared" si="4"/>
        <v>986675184</v>
      </c>
      <c r="O11" s="26">
        <f t="shared" si="4"/>
        <v>12003209382</v>
      </c>
      <c r="P11" s="26">
        <f t="shared" si="4"/>
        <v>986675184</v>
      </c>
      <c r="Q11" s="26">
        <f t="shared" si="4"/>
        <v>12003209382</v>
      </c>
      <c r="R11" s="27">
        <f t="shared" si="2"/>
        <v>0.65022392014167818</v>
      </c>
      <c r="S11" s="28">
        <f t="shared" si="3"/>
        <v>0.64888315884845382</v>
      </c>
      <c r="T11" s="20"/>
    </row>
    <row r="12" spans="1:20" s="29" customFormat="1" ht="30" customHeight="1" x14ac:dyDescent="0.2">
      <c r="A12" s="22">
        <v>1</v>
      </c>
      <c r="B12" s="23">
        <v>0</v>
      </c>
      <c r="C12" s="23">
        <v>1</v>
      </c>
      <c r="D12" s="24" t="s">
        <v>30</v>
      </c>
      <c r="E12" s="24"/>
      <c r="F12" s="24"/>
      <c r="G12" s="24"/>
      <c r="H12" s="30" t="s">
        <v>31</v>
      </c>
      <c r="I12" s="26">
        <f t="shared" ref="I12" si="5">SUM(I13:I15)</f>
        <v>10473377000</v>
      </c>
      <c r="J12" s="26">
        <f t="shared" ref="J12:Q12" si="6">SUM(J13:J15)</f>
        <v>150000000</v>
      </c>
      <c r="K12" s="26">
        <f t="shared" si="6"/>
        <v>8864497120</v>
      </c>
      <c r="L12" s="26">
        <f t="shared" si="6"/>
        <v>791397655</v>
      </c>
      <c r="M12" s="26">
        <f t="shared" si="6"/>
        <v>8776916078</v>
      </c>
      <c r="N12" s="26">
        <f t="shared" si="6"/>
        <v>794474305</v>
      </c>
      <c r="O12" s="26">
        <f t="shared" si="6"/>
        <v>8768383275</v>
      </c>
      <c r="P12" s="26">
        <f t="shared" si="6"/>
        <v>794474305</v>
      </c>
      <c r="Q12" s="26">
        <f t="shared" si="6"/>
        <v>8768383275</v>
      </c>
      <c r="R12" s="27">
        <f t="shared" si="2"/>
        <v>0.83802159303536961</v>
      </c>
      <c r="S12" s="28">
        <f t="shared" si="3"/>
        <v>0.83720687940479943</v>
      </c>
      <c r="T12" s="20"/>
    </row>
    <row r="13" spans="1:20" s="40" customFormat="1" ht="30" customHeight="1" x14ac:dyDescent="0.2">
      <c r="A13" s="31">
        <v>1</v>
      </c>
      <c r="B13" s="32">
        <v>0</v>
      </c>
      <c r="C13" s="32">
        <v>1</v>
      </c>
      <c r="D13" s="33">
        <v>1</v>
      </c>
      <c r="E13" s="33">
        <v>1</v>
      </c>
      <c r="F13" s="34" t="s">
        <v>32</v>
      </c>
      <c r="G13" s="34" t="s">
        <v>33</v>
      </c>
      <c r="H13" s="35" t="s">
        <v>34</v>
      </c>
      <c r="I13" s="36">
        <v>9592817000</v>
      </c>
      <c r="J13" s="36">
        <v>149838399</v>
      </c>
      <c r="K13" s="36">
        <v>7983775519</v>
      </c>
      <c r="L13" s="36">
        <v>743143372</v>
      </c>
      <c r="M13" s="36">
        <v>7974220612.5</v>
      </c>
      <c r="N13" s="36">
        <v>746210026</v>
      </c>
      <c r="O13" s="36">
        <v>7966020041.5</v>
      </c>
      <c r="P13" s="36">
        <v>746210026</v>
      </c>
      <c r="Q13" s="36">
        <v>7966020041.5</v>
      </c>
      <c r="R13" s="37">
        <f t="shared" si="2"/>
        <v>0.8312699608988684</v>
      </c>
      <c r="S13" s="38">
        <f t="shared" si="3"/>
        <v>0.83041509511752387</v>
      </c>
      <c r="T13" s="39"/>
    </row>
    <row r="14" spans="1:20" s="40" customFormat="1" ht="30" customHeight="1" x14ac:dyDescent="0.2">
      <c r="A14" s="31">
        <v>1</v>
      </c>
      <c r="B14" s="32">
        <v>0</v>
      </c>
      <c r="C14" s="32">
        <v>1</v>
      </c>
      <c r="D14" s="33">
        <v>1</v>
      </c>
      <c r="E14" s="33">
        <v>2</v>
      </c>
      <c r="F14" s="34" t="s">
        <v>32</v>
      </c>
      <c r="G14" s="34" t="s">
        <v>35</v>
      </c>
      <c r="H14" s="35" t="s">
        <v>36</v>
      </c>
      <c r="I14" s="36">
        <v>740560000</v>
      </c>
      <c r="J14" s="36">
        <v>10974</v>
      </c>
      <c r="K14" s="36">
        <v>740570974</v>
      </c>
      <c r="L14" s="36">
        <v>42910135</v>
      </c>
      <c r="M14" s="36">
        <v>695158694.5</v>
      </c>
      <c r="N14" s="36">
        <v>43070758</v>
      </c>
      <c r="O14" s="36">
        <v>694977089.5</v>
      </c>
      <c r="P14" s="36">
        <v>43070758</v>
      </c>
      <c r="Q14" s="36">
        <v>694977089.5</v>
      </c>
      <c r="R14" s="37">
        <f t="shared" si="2"/>
        <v>0.93869327873501129</v>
      </c>
      <c r="S14" s="38">
        <f t="shared" si="3"/>
        <v>0.93844805214972449</v>
      </c>
      <c r="T14" s="39"/>
    </row>
    <row r="15" spans="1:20" s="40" customFormat="1" ht="30" customHeight="1" x14ac:dyDescent="0.2">
      <c r="A15" s="31">
        <v>1</v>
      </c>
      <c r="B15" s="32">
        <v>0</v>
      </c>
      <c r="C15" s="32">
        <v>1</v>
      </c>
      <c r="D15" s="33">
        <v>1</v>
      </c>
      <c r="E15" s="33">
        <v>4</v>
      </c>
      <c r="F15" s="34" t="s">
        <v>32</v>
      </c>
      <c r="G15" s="34" t="s">
        <v>37</v>
      </c>
      <c r="H15" s="35" t="s">
        <v>38</v>
      </c>
      <c r="I15" s="36">
        <v>140000000</v>
      </c>
      <c r="J15" s="36">
        <v>150627</v>
      </c>
      <c r="K15" s="36">
        <v>140150627</v>
      </c>
      <c r="L15" s="36">
        <v>5344148</v>
      </c>
      <c r="M15" s="36">
        <v>107536771</v>
      </c>
      <c r="N15" s="36">
        <v>5193521</v>
      </c>
      <c r="O15" s="36">
        <v>107386144</v>
      </c>
      <c r="P15" s="36">
        <v>5193521</v>
      </c>
      <c r="Q15" s="36">
        <v>107386144</v>
      </c>
      <c r="R15" s="37">
        <f t="shared" si="2"/>
        <v>0.76811979285714282</v>
      </c>
      <c r="S15" s="38">
        <f t="shared" si="3"/>
        <v>0.76704388571428572</v>
      </c>
      <c r="T15" s="39"/>
    </row>
    <row r="16" spans="1:20" s="29" customFormat="1" ht="30" customHeight="1" x14ac:dyDescent="0.2">
      <c r="A16" s="22">
        <v>1</v>
      </c>
      <c r="B16" s="23">
        <v>0</v>
      </c>
      <c r="C16" s="23">
        <v>1</v>
      </c>
      <c r="D16" s="41">
        <v>4</v>
      </c>
      <c r="E16" s="24"/>
      <c r="F16" s="24"/>
      <c r="G16" s="24"/>
      <c r="H16" s="30" t="s">
        <v>39</v>
      </c>
      <c r="I16" s="26">
        <f t="shared" ref="I16:Q16" si="7">SUM(I17:I18)</f>
        <v>3740455000</v>
      </c>
      <c r="J16" s="26">
        <f t="shared" si="7"/>
        <v>0</v>
      </c>
      <c r="K16" s="26">
        <f t="shared" si="7"/>
        <v>2995344442</v>
      </c>
      <c r="L16" s="26">
        <f t="shared" si="7"/>
        <v>107305519</v>
      </c>
      <c r="M16" s="26">
        <f t="shared" si="7"/>
        <v>1521996596</v>
      </c>
      <c r="N16" s="26">
        <f t="shared" si="7"/>
        <v>107734741</v>
      </c>
      <c r="O16" s="26">
        <f t="shared" si="7"/>
        <v>1513122764</v>
      </c>
      <c r="P16" s="26">
        <f t="shared" si="7"/>
        <v>107734741</v>
      </c>
      <c r="Q16" s="26">
        <f t="shared" si="7"/>
        <v>1513122764</v>
      </c>
      <c r="R16" s="42">
        <f t="shared" si="2"/>
        <v>0.40690145877974737</v>
      </c>
      <c r="S16" s="38">
        <f t="shared" si="3"/>
        <v>0.40452906504689939</v>
      </c>
      <c r="T16" s="39"/>
    </row>
    <row r="17" spans="1:20" s="40" customFormat="1" ht="30" customHeight="1" x14ac:dyDescent="0.2">
      <c r="A17" s="31">
        <v>1</v>
      </c>
      <c r="B17" s="32">
        <v>0</v>
      </c>
      <c r="C17" s="32">
        <v>1</v>
      </c>
      <c r="D17" s="33">
        <v>4</v>
      </c>
      <c r="E17" s="33">
        <v>1</v>
      </c>
      <c r="F17" s="34" t="s">
        <v>32</v>
      </c>
      <c r="G17" s="34" t="s">
        <v>40</v>
      </c>
      <c r="H17" s="35" t="s">
        <v>41</v>
      </c>
      <c r="I17" s="36">
        <v>2244273000</v>
      </c>
      <c r="J17" s="36">
        <v>0</v>
      </c>
      <c r="K17" s="36">
        <v>1797206666</v>
      </c>
      <c r="L17" s="36">
        <v>60935481</v>
      </c>
      <c r="M17" s="36">
        <v>970870872</v>
      </c>
      <c r="N17" s="36">
        <v>61179223</v>
      </c>
      <c r="O17" s="36">
        <v>965777264</v>
      </c>
      <c r="P17" s="36">
        <v>61179223</v>
      </c>
      <c r="Q17" s="36">
        <v>965777264</v>
      </c>
      <c r="R17" s="37">
        <f t="shared" si="2"/>
        <v>0.43259927468717041</v>
      </c>
      <c r="S17" s="38">
        <f t="shared" si="3"/>
        <v>0.43032967201405531</v>
      </c>
      <c r="T17" s="39"/>
    </row>
    <row r="18" spans="1:20" s="40" customFormat="1" ht="30" customHeight="1" x14ac:dyDescent="0.2">
      <c r="A18" s="31">
        <v>1</v>
      </c>
      <c r="B18" s="32">
        <v>0</v>
      </c>
      <c r="C18" s="32">
        <v>1</v>
      </c>
      <c r="D18" s="33">
        <v>4</v>
      </c>
      <c r="E18" s="33">
        <v>2</v>
      </c>
      <c r="F18" s="34" t="s">
        <v>32</v>
      </c>
      <c r="G18" s="34" t="s">
        <v>42</v>
      </c>
      <c r="H18" s="35" t="s">
        <v>43</v>
      </c>
      <c r="I18" s="36">
        <v>1496182000</v>
      </c>
      <c r="J18" s="36">
        <v>0</v>
      </c>
      <c r="K18" s="36">
        <v>1198137776</v>
      </c>
      <c r="L18" s="36">
        <v>46370038</v>
      </c>
      <c r="M18" s="36">
        <v>551125724</v>
      </c>
      <c r="N18" s="36">
        <v>46555518</v>
      </c>
      <c r="O18" s="36">
        <v>547345500</v>
      </c>
      <c r="P18" s="36">
        <v>46555518</v>
      </c>
      <c r="Q18" s="36">
        <v>547345500</v>
      </c>
      <c r="R18" s="37">
        <f t="shared" si="2"/>
        <v>0.36835473491861287</v>
      </c>
      <c r="S18" s="38">
        <f t="shared" si="3"/>
        <v>0.36582815459616547</v>
      </c>
      <c r="T18" s="39"/>
    </row>
    <row r="19" spans="1:20" s="29" customFormat="1" ht="30" customHeight="1" x14ac:dyDescent="0.2">
      <c r="A19" s="22">
        <v>1</v>
      </c>
      <c r="B19" s="23">
        <v>0</v>
      </c>
      <c r="C19" s="23">
        <v>1</v>
      </c>
      <c r="D19" s="41">
        <v>5</v>
      </c>
      <c r="E19" s="24"/>
      <c r="F19" s="24"/>
      <c r="G19" s="24"/>
      <c r="H19" s="25" t="s">
        <v>44</v>
      </c>
      <c r="I19" s="26">
        <f>SUM(I20:I27)</f>
        <v>3335886000</v>
      </c>
      <c r="J19" s="26">
        <f t="shared" ref="J19:Q19" si="8">SUM(J20:J27)</f>
        <v>20119019</v>
      </c>
      <c r="K19" s="26">
        <f t="shared" si="8"/>
        <v>2691485896</v>
      </c>
      <c r="L19" s="26">
        <f t="shared" si="8"/>
        <v>72587274</v>
      </c>
      <c r="M19" s="26">
        <f t="shared" si="8"/>
        <v>1557905027</v>
      </c>
      <c r="N19" s="26">
        <f t="shared" si="8"/>
        <v>72758128</v>
      </c>
      <c r="O19" s="26">
        <f t="shared" si="8"/>
        <v>1550793109</v>
      </c>
      <c r="P19" s="26">
        <f t="shared" si="8"/>
        <v>72758128</v>
      </c>
      <c r="Q19" s="26">
        <f t="shared" si="8"/>
        <v>1550793109</v>
      </c>
      <c r="R19" s="42">
        <f t="shared" si="2"/>
        <v>0.46701386887921231</v>
      </c>
      <c r="S19" s="28">
        <f t="shared" si="3"/>
        <v>0.46488192612097656</v>
      </c>
      <c r="T19" s="43"/>
    </row>
    <row r="20" spans="1:20" s="40" customFormat="1" ht="30" customHeight="1" x14ac:dyDescent="0.2">
      <c r="A20" s="31">
        <v>1</v>
      </c>
      <c r="B20" s="32">
        <v>0</v>
      </c>
      <c r="C20" s="32">
        <v>1</v>
      </c>
      <c r="D20" s="33">
        <v>5</v>
      </c>
      <c r="E20" s="33">
        <v>2</v>
      </c>
      <c r="F20" s="34" t="s">
        <v>32</v>
      </c>
      <c r="G20" s="34" t="s">
        <v>45</v>
      </c>
      <c r="H20" s="44" t="s">
        <v>46</v>
      </c>
      <c r="I20" s="36">
        <v>442672072</v>
      </c>
      <c r="J20" s="36">
        <v>0</v>
      </c>
      <c r="K20" s="36">
        <v>354490385</v>
      </c>
      <c r="L20" s="36">
        <v>25191528</v>
      </c>
      <c r="M20" s="36">
        <v>305664851</v>
      </c>
      <c r="N20" s="36">
        <v>25292294</v>
      </c>
      <c r="O20" s="36">
        <v>305116823</v>
      </c>
      <c r="P20" s="36">
        <v>25292294</v>
      </c>
      <c r="Q20" s="36">
        <v>305116823</v>
      </c>
      <c r="R20" s="37">
        <f t="shared" si="2"/>
        <v>0.69049951495471795</v>
      </c>
      <c r="S20" s="38">
        <f t="shared" si="3"/>
        <v>0.68926151501150046</v>
      </c>
      <c r="T20" s="39"/>
    </row>
    <row r="21" spans="1:20" s="40" customFormat="1" ht="30" customHeight="1" x14ac:dyDescent="0.2">
      <c r="A21" s="31">
        <v>1</v>
      </c>
      <c r="B21" s="32">
        <v>0</v>
      </c>
      <c r="C21" s="32">
        <v>1</v>
      </c>
      <c r="D21" s="33">
        <v>5</v>
      </c>
      <c r="E21" s="33">
        <v>5</v>
      </c>
      <c r="F21" s="34" t="s">
        <v>32</v>
      </c>
      <c r="G21" s="34" t="s">
        <v>47</v>
      </c>
      <c r="H21" s="44" t="s">
        <v>48</v>
      </c>
      <c r="I21" s="36">
        <v>73723081</v>
      </c>
      <c r="J21" s="36">
        <v>0</v>
      </c>
      <c r="K21" s="36">
        <v>59037208</v>
      </c>
      <c r="L21" s="36">
        <v>3664609</v>
      </c>
      <c r="M21" s="36">
        <v>58680121</v>
      </c>
      <c r="N21" s="36">
        <v>3679267</v>
      </c>
      <c r="O21" s="36">
        <v>58619951</v>
      </c>
      <c r="P21" s="36">
        <v>3679267</v>
      </c>
      <c r="Q21" s="36">
        <v>58619951</v>
      </c>
      <c r="R21" s="37">
        <f t="shared" si="2"/>
        <v>0.79595318323714659</v>
      </c>
      <c r="S21" s="38">
        <f t="shared" si="3"/>
        <v>0.79513702092835759</v>
      </c>
      <c r="T21" s="39"/>
    </row>
    <row r="22" spans="1:20" s="40" customFormat="1" ht="30" customHeight="1" x14ac:dyDescent="0.2">
      <c r="A22" s="31">
        <v>1</v>
      </c>
      <c r="B22" s="32">
        <v>0</v>
      </c>
      <c r="C22" s="32">
        <v>1</v>
      </c>
      <c r="D22" s="33">
        <v>5</v>
      </c>
      <c r="E22" s="33">
        <v>12</v>
      </c>
      <c r="F22" s="34" t="s">
        <v>32</v>
      </c>
      <c r="G22" s="34"/>
      <c r="H22" s="44" t="s">
        <v>49</v>
      </c>
      <c r="I22" s="36">
        <v>0</v>
      </c>
      <c r="J22" s="36">
        <v>0</v>
      </c>
      <c r="K22" s="36"/>
      <c r="L22" s="36">
        <v>0</v>
      </c>
      <c r="M22" s="36"/>
      <c r="N22" s="36">
        <v>0</v>
      </c>
      <c r="O22" s="36"/>
      <c r="P22" s="36">
        <v>0</v>
      </c>
      <c r="Q22" s="36"/>
      <c r="R22" s="37">
        <f t="shared" si="2"/>
        <v>0</v>
      </c>
      <c r="S22" s="38">
        <f t="shared" si="3"/>
        <v>0</v>
      </c>
      <c r="T22" s="39"/>
    </row>
    <row r="23" spans="1:20" s="40" customFormat="1" ht="30" customHeight="1" x14ac:dyDescent="0.2">
      <c r="A23" s="31">
        <v>1</v>
      </c>
      <c r="B23" s="32">
        <v>0</v>
      </c>
      <c r="C23" s="32">
        <v>1</v>
      </c>
      <c r="D23" s="33">
        <v>5</v>
      </c>
      <c r="E23" s="33">
        <v>14</v>
      </c>
      <c r="F23" s="34" t="s">
        <v>32</v>
      </c>
      <c r="G23" s="34" t="s">
        <v>50</v>
      </c>
      <c r="H23" s="44" t="s">
        <v>51</v>
      </c>
      <c r="I23" s="36">
        <v>651164948</v>
      </c>
      <c r="J23" s="36">
        <v>119019</v>
      </c>
      <c r="K23" s="36">
        <v>521569834</v>
      </c>
      <c r="L23" s="36">
        <v>119019</v>
      </c>
      <c r="M23" s="36">
        <v>472817109</v>
      </c>
      <c r="N23" s="36">
        <v>0</v>
      </c>
      <c r="O23" s="36">
        <v>472103717</v>
      </c>
      <c r="P23" s="36">
        <v>0</v>
      </c>
      <c r="Q23" s="36">
        <v>472103717</v>
      </c>
      <c r="R23" s="37">
        <f t="shared" si="2"/>
        <v>0.72610958322037933</v>
      </c>
      <c r="S23" s="38">
        <f t="shared" si="3"/>
        <v>0.72501402056426412</v>
      </c>
      <c r="T23" s="39"/>
    </row>
    <row r="24" spans="1:20" s="40" customFormat="1" ht="30" customHeight="1" x14ac:dyDescent="0.2">
      <c r="A24" s="31">
        <v>1</v>
      </c>
      <c r="B24" s="32">
        <v>0</v>
      </c>
      <c r="C24" s="32">
        <v>1</v>
      </c>
      <c r="D24" s="33">
        <v>5</v>
      </c>
      <c r="E24" s="33">
        <v>15</v>
      </c>
      <c r="F24" s="34" t="s">
        <v>32</v>
      </c>
      <c r="G24" s="34" t="s">
        <v>52</v>
      </c>
      <c r="H24" s="44" t="s">
        <v>53</v>
      </c>
      <c r="I24" s="36">
        <v>677852035</v>
      </c>
      <c r="J24" s="36">
        <v>20000000</v>
      </c>
      <c r="K24" s="36">
        <v>562821749</v>
      </c>
      <c r="L24" s="36">
        <v>32950183</v>
      </c>
      <c r="M24" s="36">
        <v>561906984</v>
      </c>
      <c r="N24" s="36">
        <v>33081984</v>
      </c>
      <c r="O24" s="36">
        <v>561443206</v>
      </c>
      <c r="P24" s="36">
        <v>33081984</v>
      </c>
      <c r="Q24" s="36">
        <v>561443206</v>
      </c>
      <c r="R24" s="37">
        <f t="shared" si="2"/>
        <v>0.82895227127259419</v>
      </c>
      <c r="S24" s="38">
        <f t="shared" si="3"/>
        <v>0.82826808360913162</v>
      </c>
      <c r="T24" s="39"/>
    </row>
    <row r="25" spans="1:20" s="40" customFormat="1" ht="30" customHeight="1" x14ac:dyDescent="0.2">
      <c r="A25" s="31">
        <v>1</v>
      </c>
      <c r="B25" s="32">
        <v>0</v>
      </c>
      <c r="C25" s="32">
        <v>1</v>
      </c>
      <c r="D25" s="33">
        <v>5</v>
      </c>
      <c r="E25" s="33">
        <v>16</v>
      </c>
      <c r="F25" s="34" t="s">
        <v>32</v>
      </c>
      <c r="G25" s="34" t="s">
        <v>54</v>
      </c>
      <c r="H25" s="44" t="s">
        <v>55</v>
      </c>
      <c r="I25" s="36">
        <v>1412414132</v>
      </c>
      <c r="J25" s="36">
        <v>0</v>
      </c>
      <c r="K25" s="36">
        <v>1131056735</v>
      </c>
      <c r="L25" s="36">
        <v>10661935</v>
      </c>
      <c r="M25" s="36">
        <v>135701642</v>
      </c>
      <c r="N25" s="36">
        <v>10704583</v>
      </c>
      <c r="O25" s="36">
        <v>130594794</v>
      </c>
      <c r="P25" s="36">
        <v>10704583</v>
      </c>
      <c r="Q25" s="36">
        <v>130594794</v>
      </c>
      <c r="R25" s="37">
        <f t="shared" si="2"/>
        <v>9.6077799652035764E-2</v>
      </c>
      <c r="S25" s="38">
        <f t="shared" si="3"/>
        <v>9.2462112238338889E-2</v>
      </c>
      <c r="T25" s="39"/>
    </row>
    <row r="26" spans="1:20" s="40" customFormat="1" ht="30" customHeight="1" x14ac:dyDescent="0.2">
      <c r="A26" s="31">
        <v>1</v>
      </c>
      <c r="B26" s="32">
        <v>0</v>
      </c>
      <c r="C26" s="32">
        <v>1</v>
      </c>
      <c r="D26" s="33">
        <v>5</v>
      </c>
      <c r="E26" s="33">
        <v>47</v>
      </c>
      <c r="F26" s="34" t="s">
        <v>32</v>
      </c>
      <c r="G26" s="34"/>
      <c r="H26" s="44" t="s">
        <v>56</v>
      </c>
      <c r="I26" s="36">
        <v>0</v>
      </c>
      <c r="J26" s="36">
        <v>0</v>
      </c>
      <c r="K26" s="36"/>
      <c r="L26" s="36">
        <v>0</v>
      </c>
      <c r="M26" s="36"/>
      <c r="N26" s="36">
        <v>0</v>
      </c>
      <c r="O26" s="36"/>
      <c r="P26" s="36">
        <v>0</v>
      </c>
      <c r="Q26" s="36"/>
      <c r="R26" s="37">
        <f t="shared" si="2"/>
        <v>0</v>
      </c>
      <c r="S26" s="38">
        <f t="shared" si="3"/>
        <v>0</v>
      </c>
      <c r="T26" s="39"/>
    </row>
    <row r="27" spans="1:20" s="40" customFormat="1" ht="30" customHeight="1" x14ac:dyDescent="0.2">
      <c r="A27" s="31">
        <v>1</v>
      </c>
      <c r="B27" s="32">
        <v>0</v>
      </c>
      <c r="C27" s="32">
        <v>1</v>
      </c>
      <c r="D27" s="33">
        <v>5</v>
      </c>
      <c r="E27" s="33">
        <v>92</v>
      </c>
      <c r="F27" s="34" t="s">
        <v>32</v>
      </c>
      <c r="G27" s="34" t="s">
        <v>57</v>
      </c>
      <c r="H27" s="44" t="s">
        <v>58</v>
      </c>
      <c r="I27" s="36">
        <v>78059732</v>
      </c>
      <c r="J27" s="36">
        <v>0</v>
      </c>
      <c r="K27" s="36">
        <v>62509985</v>
      </c>
      <c r="L27" s="36">
        <v>0</v>
      </c>
      <c r="M27" s="36">
        <v>23134320</v>
      </c>
      <c r="N27" s="36">
        <v>0</v>
      </c>
      <c r="O27" s="36">
        <v>22914618</v>
      </c>
      <c r="P27" s="36">
        <v>0</v>
      </c>
      <c r="Q27" s="36">
        <v>22914618</v>
      </c>
      <c r="R27" s="37">
        <f t="shared" si="2"/>
        <v>0.29636688990938376</v>
      </c>
      <c r="S27" s="38">
        <f t="shared" si="3"/>
        <v>0.29355235295965404</v>
      </c>
      <c r="T27" s="39"/>
    </row>
    <row r="28" spans="1:20" s="47" customFormat="1" ht="30" customHeight="1" x14ac:dyDescent="0.25">
      <c r="A28" s="22">
        <v>1</v>
      </c>
      <c r="B28" s="23">
        <v>0</v>
      </c>
      <c r="C28" s="23">
        <v>1</v>
      </c>
      <c r="D28" s="41">
        <v>8</v>
      </c>
      <c r="E28" s="24"/>
      <c r="F28" s="24"/>
      <c r="G28" s="24"/>
      <c r="H28" s="25" t="s">
        <v>59</v>
      </c>
      <c r="I28" s="26">
        <f>+I29</f>
        <v>706549000</v>
      </c>
      <c r="J28" s="26">
        <f t="shared" ref="J28:Q28" si="9">+J29</f>
        <v>0</v>
      </c>
      <c r="K28" s="26">
        <f t="shared" si="9"/>
        <v>0</v>
      </c>
      <c r="L28" s="26">
        <f t="shared" si="9"/>
        <v>0</v>
      </c>
      <c r="M28" s="26">
        <f t="shared" si="9"/>
        <v>0</v>
      </c>
      <c r="N28" s="26">
        <f t="shared" si="9"/>
        <v>0</v>
      </c>
      <c r="O28" s="26">
        <f t="shared" si="9"/>
        <v>0</v>
      </c>
      <c r="P28" s="26">
        <f t="shared" si="9"/>
        <v>0</v>
      </c>
      <c r="Q28" s="26">
        <f t="shared" si="9"/>
        <v>0</v>
      </c>
      <c r="R28" s="42">
        <f t="shared" si="2"/>
        <v>0</v>
      </c>
      <c r="S28" s="45">
        <f t="shared" si="3"/>
        <v>0</v>
      </c>
      <c r="T28" s="46"/>
    </row>
    <row r="29" spans="1:20" s="40" customFormat="1" ht="30" customHeight="1" x14ac:dyDescent="0.2">
      <c r="A29" s="31">
        <v>1</v>
      </c>
      <c r="B29" s="32">
        <v>0</v>
      </c>
      <c r="C29" s="32">
        <v>1</v>
      </c>
      <c r="D29" s="33">
        <v>8</v>
      </c>
      <c r="E29" s="33">
        <v>1</v>
      </c>
      <c r="F29" s="34" t="s">
        <v>32</v>
      </c>
      <c r="G29" s="34"/>
      <c r="H29" s="44" t="s">
        <v>60</v>
      </c>
      <c r="I29" s="36">
        <v>706549000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26">
        <v>0</v>
      </c>
      <c r="R29" s="37">
        <f t="shared" si="2"/>
        <v>0</v>
      </c>
      <c r="S29" s="48">
        <f t="shared" si="3"/>
        <v>0</v>
      </c>
      <c r="T29" s="39"/>
    </row>
    <row r="30" spans="1:20" s="47" customFormat="1" ht="30" customHeight="1" x14ac:dyDescent="0.25">
      <c r="A30" s="22">
        <v>1</v>
      </c>
      <c r="B30" s="23">
        <v>0</v>
      </c>
      <c r="C30" s="23">
        <v>1</v>
      </c>
      <c r="D30" s="41">
        <v>9</v>
      </c>
      <c r="E30" s="24"/>
      <c r="F30" s="24"/>
      <c r="G30" s="24"/>
      <c r="H30" s="25" t="s">
        <v>61</v>
      </c>
      <c r="I30" s="26">
        <f t="shared" ref="I30:Q30" si="10">SUM(I31:I32)</f>
        <v>241993000</v>
      </c>
      <c r="J30" s="26">
        <f t="shared" si="10"/>
        <v>0</v>
      </c>
      <c r="K30" s="26">
        <f t="shared" si="10"/>
        <v>227669093</v>
      </c>
      <c r="L30" s="26">
        <f t="shared" si="10"/>
        <v>11661365</v>
      </c>
      <c r="M30" s="26">
        <f t="shared" si="10"/>
        <v>171193432</v>
      </c>
      <c r="N30" s="26">
        <f t="shared" si="10"/>
        <v>11708010</v>
      </c>
      <c r="O30" s="26">
        <f t="shared" si="10"/>
        <v>170910234</v>
      </c>
      <c r="P30" s="26">
        <f t="shared" si="10"/>
        <v>11708010</v>
      </c>
      <c r="Q30" s="26">
        <f t="shared" si="10"/>
        <v>170910234</v>
      </c>
      <c r="R30" s="42">
        <f t="shared" si="2"/>
        <v>0.70743133892302668</v>
      </c>
      <c r="S30" s="28">
        <f t="shared" si="3"/>
        <v>0.70626106540271827</v>
      </c>
      <c r="T30" s="49"/>
    </row>
    <row r="31" spans="1:20" s="40" customFormat="1" ht="30" customHeight="1" x14ac:dyDescent="0.2">
      <c r="A31" s="31">
        <v>1</v>
      </c>
      <c r="B31" s="32">
        <v>0</v>
      </c>
      <c r="C31" s="32">
        <v>1</v>
      </c>
      <c r="D31" s="33">
        <v>9</v>
      </c>
      <c r="E31" s="33">
        <v>1</v>
      </c>
      <c r="F31" s="34" t="s">
        <v>32</v>
      </c>
      <c r="G31" s="34" t="s">
        <v>62</v>
      </c>
      <c r="H31" s="35" t="s">
        <v>63</v>
      </c>
      <c r="I31" s="36">
        <v>79857690</v>
      </c>
      <c r="J31" s="36">
        <v>0</v>
      </c>
      <c r="K31" s="36">
        <v>65533783</v>
      </c>
      <c r="L31" s="36">
        <v>5219560</v>
      </c>
      <c r="M31" s="36">
        <v>48423915</v>
      </c>
      <c r="N31" s="36">
        <v>5240438</v>
      </c>
      <c r="O31" s="36">
        <v>48298179</v>
      </c>
      <c r="P31" s="36">
        <v>5240438</v>
      </c>
      <c r="Q31" s="36">
        <v>48298179</v>
      </c>
      <c r="R31" s="37">
        <f t="shared" si="2"/>
        <v>0.60637760746648195</v>
      </c>
      <c r="S31" s="38">
        <f t="shared" si="3"/>
        <v>0.60480310662629988</v>
      </c>
      <c r="T31" s="39"/>
    </row>
    <row r="32" spans="1:20" s="40" customFormat="1" ht="30" customHeight="1" x14ac:dyDescent="0.2">
      <c r="A32" s="31">
        <v>1</v>
      </c>
      <c r="B32" s="32">
        <v>0</v>
      </c>
      <c r="C32" s="32">
        <v>1</v>
      </c>
      <c r="D32" s="33">
        <v>9</v>
      </c>
      <c r="E32" s="33">
        <v>3</v>
      </c>
      <c r="F32" s="34" t="s">
        <v>32</v>
      </c>
      <c r="G32" s="34" t="s">
        <v>64</v>
      </c>
      <c r="H32" s="35" t="s">
        <v>65</v>
      </c>
      <c r="I32" s="36">
        <v>162135310</v>
      </c>
      <c r="J32" s="36">
        <v>0</v>
      </c>
      <c r="K32" s="36">
        <v>162135310</v>
      </c>
      <c r="L32" s="36">
        <v>6441805</v>
      </c>
      <c r="M32" s="36">
        <v>122769517</v>
      </c>
      <c r="N32" s="36">
        <v>6467572</v>
      </c>
      <c r="O32" s="36">
        <v>122612055</v>
      </c>
      <c r="P32" s="36">
        <v>6467572</v>
      </c>
      <c r="Q32" s="36">
        <v>122612055</v>
      </c>
      <c r="R32" s="37">
        <f t="shared" si="2"/>
        <v>0.75720407232699649</v>
      </c>
      <c r="S32" s="38">
        <f t="shared" si="3"/>
        <v>0.75623289584483477</v>
      </c>
      <c r="T32" s="39"/>
    </row>
    <row r="33" spans="1:20" s="29" customFormat="1" ht="30" customHeight="1" x14ac:dyDescent="0.2">
      <c r="A33" s="22">
        <v>1</v>
      </c>
      <c r="B33" s="23">
        <v>0</v>
      </c>
      <c r="C33" s="23">
        <v>2</v>
      </c>
      <c r="D33" s="24"/>
      <c r="E33" s="24"/>
      <c r="F33" s="41">
        <v>20</v>
      </c>
      <c r="G33" s="41"/>
      <c r="H33" s="30" t="s">
        <v>66</v>
      </c>
      <c r="I33" s="26">
        <f>SUM(I34:I36)</f>
        <v>1646504000</v>
      </c>
      <c r="J33" s="26">
        <f t="shared" ref="J33:Q33" si="11">SUM(J34:J36)</f>
        <v>-19824556</v>
      </c>
      <c r="K33" s="26">
        <f t="shared" si="11"/>
        <v>1608535322.8800001</v>
      </c>
      <c r="L33" s="26">
        <f t="shared" si="11"/>
        <v>34581600</v>
      </c>
      <c r="M33" s="26">
        <f t="shared" si="11"/>
        <v>1548930381.8800001</v>
      </c>
      <c r="N33" s="26">
        <f t="shared" si="11"/>
        <v>159170058.59999999</v>
      </c>
      <c r="O33" s="26">
        <f t="shared" si="11"/>
        <v>1005284415.45</v>
      </c>
      <c r="P33" s="26">
        <f t="shared" si="11"/>
        <v>184170058.59999999</v>
      </c>
      <c r="Q33" s="26">
        <f t="shared" si="11"/>
        <v>1005284415.45</v>
      </c>
      <c r="R33" s="42">
        <f t="shared" si="2"/>
        <v>0.94073891219213568</v>
      </c>
      <c r="S33" s="28">
        <f t="shared" si="3"/>
        <v>0.61055692269803175</v>
      </c>
      <c r="T33" s="43"/>
    </row>
    <row r="34" spans="1:20" s="40" customFormat="1" ht="30" customHeight="1" x14ac:dyDescent="0.2">
      <c r="A34" s="31">
        <v>1</v>
      </c>
      <c r="B34" s="32">
        <v>0</v>
      </c>
      <c r="C34" s="32">
        <v>2</v>
      </c>
      <c r="D34" s="33">
        <v>12</v>
      </c>
      <c r="E34" s="34"/>
      <c r="F34" s="33">
        <v>20</v>
      </c>
      <c r="G34" s="33" t="s">
        <v>67</v>
      </c>
      <c r="H34" s="35" t="s">
        <v>68</v>
      </c>
      <c r="I34" s="36">
        <v>1591031216</v>
      </c>
      <c r="J34" s="36">
        <v>-19828107</v>
      </c>
      <c r="K34" s="36">
        <v>1553058987.8800001</v>
      </c>
      <c r="L34" s="36">
        <v>34564449</v>
      </c>
      <c r="M34" s="36">
        <v>1526450394.8800001</v>
      </c>
      <c r="N34" s="36">
        <v>154118507.59999999</v>
      </c>
      <c r="O34" s="36">
        <v>992727948.45000005</v>
      </c>
      <c r="P34" s="36">
        <v>179118507.59999999</v>
      </c>
      <c r="Q34" s="36">
        <v>992727948.45000005</v>
      </c>
      <c r="R34" s="37">
        <f t="shared" si="2"/>
        <v>0.9594094569166518</v>
      </c>
      <c r="S34" s="38">
        <f t="shared" si="3"/>
        <v>0.62395252743425744</v>
      </c>
      <c r="T34" s="39"/>
    </row>
    <row r="35" spans="1:20" s="40" customFormat="1" ht="30" customHeight="1" x14ac:dyDescent="0.2">
      <c r="A35" s="31">
        <v>1</v>
      </c>
      <c r="B35" s="32">
        <v>0</v>
      </c>
      <c r="C35" s="32">
        <v>2</v>
      </c>
      <c r="D35" s="33">
        <v>14</v>
      </c>
      <c r="E35" s="34"/>
      <c r="F35" s="33">
        <v>20</v>
      </c>
      <c r="G35" s="33" t="s">
        <v>69</v>
      </c>
      <c r="H35" s="35" t="s">
        <v>70</v>
      </c>
      <c r="I35" s="36">
        <v>54472784</v>
      </c>
      <c r="J35" s="36">
        <v>0</v>
      </c>
      <c r="K35" s="36">
        <v>54472784</v>
      </c>
      <c r="L35" s="36">
        <v>0</v>
      </c>
      <c r="M35" s="36">
        <v>22354036</v>
      </c>
      <c r="N35" s="36">
        <v>5037951</v>
      </c>
      <c r="O35" s="36">
        <v>12434067</v>
      </c>
      <c r="P35" s="36">
        <v>5037951</v>
      </c>
      <c r="Q35" s="36">
        <v>12434067</v>
      </c>
      <c r="R35" s="37">
        <f t="shared" si="2"/>
        <v>0.41037072751780046</v>
      </c>
      <c r="S35" s="38">
        <f t="shared" si="3"/>
        <v>0.22826200695011292</v>
      </c>
      <c r="T35" s="39"/>
    </row>
    <row r="36" spans="1:20" s="40" customFormat="1" ht="30" customHeight="1" x14ac:dyDescent="0.2">
      <c r="A36" s="31">
        <v>1</v>
      </c>
      <c r="B36" s="32">
        <v>0</v>
      </c>
      <c r="C36" s="32">
        <v>2</v>
      </c>
      <c r="D36" s="33">
        <v>100</v>
      </c>
      <c r="E36" s="34"/>
      <c r="F36" s="33">
        <v>20</v>
      </c>
      <c r="G36" s="33" t="s">
        <v>71</v>
      </c>
      <c r="H36" s="35" t="s">
        <v>72</v>
      </c>
      <c r="I36" s="36">
        <v>1000000</v>
      </c>
      <c r="J36" s="36">
        <v>3551</v>
      </c>
      <c r="K36" s="36">
        <v>1003551</v>
      </c>
      <c r="L36" s="36">
        <v>17151</v>
      </c>
      <c r="M36" s="36">
        <v>125951</v>
      </c>
      <c r="N36" s="36">
        <v>13600</v>
      </c>
      <c r="O36" s="36">
        <v>122400</v>
      </c>
      <c r="P36" s="36">
        <v>13600</v>
      </c>
      <c r="Q36" s="36">
        <v>122400</v>
      </c>
      <c r="R36" s="37">
        <f t="shared" si="2"/>
        <v>0.12595100000000001</v>
      </c>
      <c r="S36" s="38">
        <f t="shared" si="3"/>
        <v>0.12239999999999999</v>
      </c>
      <c r="T36" s="39"/>
    </row>
    <row r="37" spans="1:20" s="47" customFormat="1" ht="30" customHeight="1" x14ac:dyDescent="0.25">
      <c r="A37" s="22">
        <v>1</v>
      </c>
      <c r="B37" s="23">
        <v>0</v>
      </c>
      <c r="C37" s="23">
        <v>5</v>
      </c>
      <c r="D37" s="24"/>
      <c r="E37" s="24"/>
      <c r="F37" s="24"/>
      <c r="G37" s="24"/>
      <c r="H37" s="30" t="s">
        <v>73</v>
      </c>
      <c r="I37" s="26">
        <f t="shared" ref="I37:Q37" si="12">I38+I43+I46+I47</f>
        <v>6001906000</v>
      </c>
      <c r="J37" s="26">
        <f t="shared" si="12"/>
        <v>80168352</v>
      </c>
      <c r="K37" s="26">
        <f t="shared" si="12"/>
        <v>4929636665</v>
      </c>
      <c r="L37" s="26">
        <f t="shared" si="12"/>
        <v>348455456</v>
      </c>
      <c r="M37" s="26">
        <f t="shared" si="12"/>
        <v>4301057603</v>
      </c>
      <c r="N37" s="26">
        <f t="shared" si="12"/>
        <v>349289003</v>
      </c>
      <c r="O37" s="26">
        <f t="shared" si="12"/>
        <v>4290242926</v>
      </c>
      <c r="P37" s="26">
        <f t="shared" si="12"/>
        <v>347033903</v>
      </c>
      <c r="Q37" s="26">
        <f t="shared" si="12"/>
        <v>4287987826</v>
      </c>
      <c r="R37" s="42">
        <f t="shared" si="2"/>
        <v>0.71661528904318061</v>
      </c>
      <c r="S37" s="28">
        <f t="shared" si="3"/>
        <v>0.71481341527174869</v>
      </c>
      <c r="T37" s="49"/>
    </row>
    <row r="38" spans="1:20" s="29" customFormat="1" ht="30" customHeight="1" x14ac:dyDescent="0.2">
      <c r="A38" s="22">
        <v>1</v>
      </c>
      <c r="B38" s="23">
        <v>0</v>
      </c>
      <c r="C38" s="23">
        <v>5</v>
      </c>
      <c r="D38" s="41">
        <v>1</v>
      </c>
      <c r="E38" s="24"/>
      <c r="F38" s="24"/>
      <c r="G38" s="24"/>
      <c r="H38" s="30" t="s">
        <v>74</v>
      </c>
      <c r="I38" s="26">
        <f t="shared" ref="I38:J38" si="13">SUM(I39:I42)</f>
        <v>3284843154</v>
      </c>
      <c r="J38" s="26">
        <f t="shared" si="13"/>
        <v>168352</v>
      </c>
      <c r="K38" s="26">
        <f t="shared" ref="K38:Q38" si="14">SUM(K39:K42)</f>
        <v>2673821398</v>
      </c>
      <c r="L38" s="26">
        <f t="shared" si="14"/>
        <v>189555541</v>
      </c>
      <c r="M38" s="26">
        <f t="shared" si="14"/>
        <v>2249668975</v>
      </c>
      <c r="N38" s="26">
        <f t="shared" si="14"/>
        <v>190043350</v>
      </c>
      <c r="O38" s="26">
        <f t="shared" si="14"/>
        <v>2245521047</v>
      </c>
      <c r="P38" s="26">
        <f t="shared" si="14"/>
        <v>188235250</v>
      </c>
      <c r="Q38" s="26">
        <f t="shared" si="14"/>
        <v>2243712947</v>
      </c>
      <c r="R38" s="42">
        <f t="shared" si="2"/>
        <v>0.68486343777496539</v>
      </c>
      <c r="S38" s="28">
        <f t="shared" si="3"/>
        <v>0.68360069011684688</v>
      </c>
      <c r="T38" s="43"/>
    </row>
    <row r="39" spans="1:20" s="40" customFormat="1" ht="30" customHeight="1" x14ac:dyDescent="0.2">
      <c r="A39" s="31">
        <v>1</v>
      </c>
      <c r="B39" s="32">
        <v>0</v>
      </c>
      <c r="C39" s="32">
        <v>5</v>
      </c>
      <c r="D39" s="33">
        <v>1</v>
      </c>
      <c r="E39" s="33">
        <v>1</v>
      </c>
      <c r="F39" s="33">
        <v>20</v>
      </c>
      <c r="G39" s="33" t="s">
        <v>75</v>
      </c>
      <c r="H39" s="35" t="s">
        <v>76</v>
      </c>
      <c r="I39" s="36">
        <v>626598986</v>
      </c>
      <c r="J39" s="36">
        <v>73029</v>
      </c>
      <c r="K39" s="36">
        <v>501851501</v>
      </c>
      <c r="L39" s="36">
        <v>36976629</v>
      </c>
      <c r="M39" s="36">
        <v>460009972</v>
      </c>
      <c r="N39" s="36">
        <v>37112233</v>
      </c>
      <c r="O39" s="36">
        <v>459404635</v>
      </c>
      <c r="P39" s="36">
        <v>36875033</v>
      </c>
      <c r="Q39" s="36">
        <v>459167435</v>
      </c>
      <c r="R39" s="37">
        <f t="shared" si="2"/>
        <v>0.73413775361583489</v>
      </c>
      <c r="S39" s="38">
        <f t="shared" si="3"/>
        <v>0.73317168598163041</v>
      </c>
      <c r="T39" s="39"/>
    </row>
    <row r="40" spans="1:20" s="40" customFormat="1" ht="30" customHeight="1" x14ac:dyDescent="0.2">
      <c r="A40" s="31">
        <v>1</v>
      </c>
      <c r="B40" s="32">
        <v>0</v>
      </c>
      <c r="C40" s="32">
        <v>5</v>
      </c>
      <c r="D40" s="33">
        <v>1</v>
      </c>
      <c r="E40" s="33">
        <v>3</v>
      </c>
      <c r="F40" s="33">
        <v>20</v>
      </c>
      <c r="G40" s="33" t="s">
        <v>77</v>
      </c>
      <c r="H40" s="35" t="s">
        <v>78</v>
      </c>
      <c r="I40" s="36">
        <v>1213585393</v>
      </c>
      <c r="J40" s="36">
        <v>55803</v>
      </c>
      <c r="K40" s="36">
        <v>971891118</v>
      </c>
      <c r="L40" s="36">
        <v>62577092</v>
      </c>
      <c r="M40" s="36">
        <v>732972496</v>
      </c>
      <c r="N40" s="36">
        <v>62681847</v>
      </c>
      <c r="O40" s="36">
        <v>730960517</v>
      </c>
      <c r="P40" s="36">
        <v>61883247</v>
      </c>
      <c r="Q40" s="36">
        <v>730161917</v>
      </c>
      <c r="R40" s="37">
        <f t="shared" si="2"/>
        <v>0.60397274079583452</v>
      </c>
      <c r="S40" s="38">
        <f t="shared" si="3"/>
        <v>0.60231486075574414</v>
      </c>
      <c r="T40" s="39"/>
    </row>
    <row r="41" spans="1:20" s="40" customFormat="1" ht="30" customHeight="1" x14ac:dyDescent="0.2">
      <c r="A41" s="31">
        <v>1</v>
      </c>
      <c r="B41" s="32">
        <v>0</v>
      </c>
      <c r="C41" s="32">
        <v>5</v>
      </c>
      <c r="D41" s="33">
        <v>1</v>
      </c>
      <c r="E41" s="33">
        <v>4</v>
      </c>
      <c r="F41" s="33">
        <v>20</v>
      </c>
      <c r="G41" s="33" t="s">
        <v>79</v>
      </c>
      <c r="H41" s="35" t="s">
        <v>80</v>
      </c>
      <c r="I41" s="36">
        <v>1227989968</v>
      </c>
      <c r="J41" s="36">
        <v>39520</v>
      </c>
      <c r="K41" s="36">
        <v>983409972</v>
      </c>
      <c r="L41" s="36">
        <v>72523258</v>
      </c>
      <c r="M41" s="36">
        <v>846078154</v>
      </c>
      <c r="N41" s="36">
        <v>72770708</v>
      </c>
      <c r="O41" s="36">
        <v>844547542</v>
      </c>
      <c r="P41" s="36">
        <v>72029408</v>
      </c>
      <c r="Q41" s="36">
        <v>843806242</v>
      </c>
      <c r="R41" s="37">
        <f t="shared" si="2"/>
        <v>0.68899435341315429</v>
      </c>
      <c r="S41" s="38">
        <f t="shared" si="3"/>
        <v>0.68774791652043854</v>
      </c>
      <c r="T41" s="39"/>
    </row>
    <row r="42" spans="1:20" s="40" customFormat="1" ht="30" customHeight="1" x14ac:dyDescent="0.2">
      <c r="A42" s="31">
        <v>1</v>
      </c>
      <c r="B42" s="32">
        <v>0</v>
      </c>
      <c r="C42" s="32">
        <v>5</v>
      </c>
      <c r="D42" s="33">
        <v>1</v>
      </c>
      <c r="E42" s="33">
        <v>5</v>
      </c>
      <c r="F42" s="33">
        <v>20</v>
      </c>
      <c r="G42" s="33" t="s">
        <v>81</v>
      </c>
      <c r="H42" s="35" t="s">
        <v>82</v>
      </c>
      <c r="I42" s="36">
        <v>216668807</v>
      </c>
      <c r="J42" s="36">
        <v>0</v>
      </c>
      <c r="K42" s="36">
        <v>216668807</v>
      </c>
      <c r="L42" s="36">
        <v>17478562</v>
      </c>
      <c r="M42" s="36">
        <v>210608353</v>
      </c>
      <c r="N42" s="36">
        <v>17478562</v>
      </c>
      <c r="O42" s="36">
        <v>210608353</v>
      </c>
      <c r="P42" s="36">
        <v>17447562</v>
      </c>
      <c r="Q42" s="36">
        <v>210577353</v>
      </c>
      <c r="R42" s="37">
        <f t="shared" si="2"/>
        <v>0.9720289501570939</v>
      </c>
      <c r="S42" s="38">
        <f t="shared" si="3"/>
        <v>0.9720289501570939</v>
      </c>
      <c r="T42" s="39"/>
    </row>
    <row r="43" spans="1:20" s="29" customFormat="1" ht="30" customHeight="1" x14ac:dyDescent="0.2">
      <c r="A43" s="22">
        <v>1</v>
      </c>
      <c r="B43" s="23">
        <v>0</v>
      </c>
      <c r="C43" s="23">
        <v>5</v>
      </c>
      <c r="D43" s="41">
        <v>2</v>
      </c>
      <c r="E43" s="24"/>
      <c r="F43" s="24"/>
      <c r="G43" s="24"/>
      <c r="H43" s="30" t="s">
        <v>83</v>
      </c>
      <c r="I43" s="26">
        <f>+I44+I45</f>
        <v>1933814114</v>
      </c>
      <c r="J43" s="26">
        <f t="shared" ref="J43:Q43" si="15">+J44+J45</f>
        <v>80000000</v>
      </c>
      <c r="K43" s="26">
        <f t="shared" si="15"/>
        <v>1628592179</v>
      </c>
      <c r="L43" s="26">
        <f t="shared" si="15"/>
        <v>112770915</v>
      </c>
      <c r="M43" s="26">
        <f t="shared" si="15"/>
        <v>1476432471</v>
      </c>
      <c r="N43" s="26">
        <f t="shared" si="15"/>
        <v>112933323</v>
      </c>
      <c r="O43" s="26">
        <f t="shared" si="15"/>
        <v>1470612340</v>
      </c>
      <c r="P43" s="26">
        <f t="shared" si="15"/>
        <v>112782923</v>
      </c>
      <c r="Q43" s="26">
        <f t="shared" si="15"/>
        <v>1470461940</v>
      </c>
      <c r="R43" s="42">
        <f t="shared" si="2"/>
        <v>0.76348210529194638</v>
      </c>
      <c r="S43" s="28">
        <f t="shared" si="3"/>
        <v>0.76047244114798096</v>
      </c>
      <c r="T43" s="43"/>
    </row>
    <row r="44" spans="1:20" s="40" customFormat="1" ht="30" customHeight="1" x14ac:dyDescent="0.2">
      <c r="A44" s="31">
        <v>1</v>
      </c>
      <c r="B44" s="32">
        <v>0</v>
      </c>
      <c r="C44" s="32">
        <v>5</v>
      </c>
      <c r="D44" s="33">
        <v>2</v>
      </c>
      <c r="E44" s="33">
        <v>2</v>
      </c>
      <c r="F44" s="33">
        <v>20</v>
      </c>
      <c r="G44" s="33" t="s">
        <v>84</v>
      </c>
      <c r="H44" s="35" t="s">
        <v>85</v>
      </c>
      <c r="I44" s="36">
        <v>1414049054</v>
      </c>
      <c r="J44" s="36">
        <v>-83598</v>
      </c>
      <c r="K44" s="36">
        <v>1132282378</v>
      </c>
      <c r="L44" s="36">
        <v>71935001</v>
      </c>
      <c r="M44" s="36">
        <v>1024033945</v>
      </c>
      <c r="N44" s="36">
        <v>72018599</v>
      </c>
      <c r="O44" s="36">
        <v>1018483881</v>
      </c>
      <c r="P44" s="36">
        <v>72018599</v>
      </c>
      <c r="Q44" s="36">
        <v>1018483881</v>
      </c>
      <c r="R44" s="37">
        <f t="shared" si="2"/>
        <v>0.72418558755317408</v>
      </c>
      <c r="S44" s="38">
        <f t="shared" si="3"/>
        <v>0.72026064309364479</v>
      </c>
      <c r="T44" s="39"/>
    </row>
    <row r="45" spans="1:20" s="40" customFormat="1" ht="30" customHeight="1" x14ac:dyDescent="0.2">
      <c r="A45" s="31">
        <v>1</v>
      </c>
      <c r="B45" s="32">
        <v>0</v>
      </c>
      <c r="C45" s="32">
        <v>5</v>
      </c>
      <c r="D45" s="33">
        <v>2</v>
      </c>
      <c r="E45" s="33">
        <v>3</v>
      </c>
      <c r="F45" s="33">
        <v>20</v>
      </c>
      <c r="G45" s="33" t="s">
        <v>86</v>
      </c>
      <c r="H45" s="35" t="s">
        <v>87</v>
      </c>
      <c r="I45" s="36">
        <v>519765060</v>
      </c>
      <c r="J45" s="36">
        <v>80083598</v>
      </c>
      <c r="K45" s="36">
        <v>496309801</v>
      </c>
      <c r="L45" s="36">
        <v>40835914</v>
      </c>
      <c r="M45" s="36">
        <v>452398526</v>
      </c>
      <c r="N45" s="36">
        <v>40914724</v>
      </c>
      <c r="O45" s="36">
        <v>452128459</v>
      </c>
      <c r="P45" s="36">
        <v>40764324</v>
      </c>
      <c r="Q45" s="36">
        <v>451978059</v>
      </c>
      <c r="R45" s="37">
        <f t="shared" si="2"/>
        <v>0.87039041446918342</v>
      </c>
      <c r="S45" s="38">
        <f t="shared" si="3"/>
        <v>0.86987082009706462</v>
      </c>
      <c r="T45" s="39"/>
    </row>
    <row r="46" spans="1:20" s="29" customFormat="1" ht="30" customHeight="1" x14ac:dyDescent="0.2">
      <c r="A46" s="22">
        <v>1</v>
      </c>
      <c r="B46" s="23">
        <v>0</v>
      </c>
      <c r="C46" s="23">
        <v>5</v>
      </c>
      <c r="D46" s="41">
        <v>6</v>
      </c>
      <c r="E46" s="24"/>
      <c r="F46" s="41">
        <v>20</v>
      </c>
      <c r="G46" s="41" t="s">
        <v>88</v>
      </c>
      <c r="H46" s="30" t="s">
        <v>89</v>
      </c>
      <c r="I46" s="26">
        <v>469949240</v>
      </c>
      <c r="J46" s="26">
        <v>0</v>
      </c>
      <c r="K46" s="26">
        <v>376333854</v>
      </c>
      <c r="L46" s="26">
        <v>27677400</v>
      </c>
      <c r="M46" s="26">
        <v>344970840</v>
      </c>
      <c r="N46" s="26">
        <v>27787398</v>
      </c>
      <c r="O46" s="26">
        <v>344462850</v>
      </c>
      <c r="P46" s="26">
        <v>27609398</v>
      </c>
      <c r="Q46" s="26">
        <v>344284850</v>
      </c>
      <c r="R46" s="42">
        <f t="shared" si="2"/>
        <v>0.73405978909552017</v>
      </c>
      <c r="S46" s="28">
        <f t="shared" si="3"/>
        <v>0.73297884256606094</v>
      </c>
      <c r="T46" s="20"/>
    </row>
    <row r="47" spans="1:20" s="29" customFormat="1" ht="30" customHeight="1" x14ac:dyDescent="0.2">
      <c r="A47" s="22">
        <v>1</v>
      </c>
      <c r="B47" s="23">
        <v>0</v>
      </c>
      <c r="C47" s="23">
        <v>5</v>
      </c>
      <c r="D47" s="41">
        <v>7</v>
      </c>
      <c r="E47" s="24"/>
      <c r="F47" s="41">
        <v>20</v>
      </c>
      <c r="G47" s="41" t="s">
        <v>90</v>
      </c>
      <c r="H47" s="30" t="s">
        <v>91</v>
      </c>
      <c r="I47" s="26">
        <v>313299492</v>
      </c>
      <c r="J47" s="26">
        <v>0</v>
      </c>
      <c r="K47" s="26">
        <v>250889234</v>
      </c>
      <c r="L47" s="26">
        <v>18451600</v>
      </c>
      <c r="M47" s="26">
        <v>229985317</v>
      </c>
      <c r="N47" s="26">
        <v>18524932</v>
      </c>
      <c r="O47" s="26">
        <v>229646689</v>
      </c>
      <c r="P47" s="26">
        <v>18406332</v>
      </c>
      <c r="Q47" s="26">
        <v>229528089</v>
      </c>
      <c r="R47" s="42">
        <f t="shared" si="2"/>
        <v>0.73407497577429837</v>
      </c>
      <c r="S47" s="28">
        <f t="shared" si="3"/>
        <v>0.73299413137892988</v>
      </c>
      <c r="T47" s="20"/>
    </row>
    <row r="48" spans="1:20" s="29" customFormat="1" ht="30" customHeight="1" x14ac:dyDescent="0.2">
      <c r="A48" s="22">
        <v>2</v>
      </c>
      <c r="B48" s="23"/>
      <c r="C48" s="23"/>
      <c r="D48" s="24"/>
      <c r="E48" s="24"/>
      <c r="F48" s="24"/>
      <c r="G48" s="24"/>
      <c r="H48" s="30" t="s">
        <v>92</v>
      </c>
      <c r="I48" s="26">
        <f>I49+I57</f>
        <v>10072990000</v>
      </c>
      <c r="J48" s="26">
        <f t="shared" ref="J48:Q48" si="16">J49+J57</f>
        <v>31470394</v>
      </c>
      <c r="K48" s="26">
        <f t="shared" si="16"/>
        <v>7828096819.7399998</v>
      </c>
      <c r="L48" s="26">
        <f t="shared" si="16"/>
        <v>29122688</v>
      </c>
      <c r="M48" s="26">
        <f t="shared" si="16"/>
        <v>6506594356.7399998</v>
      </c>
      <c r="N48" s="26">
        <f t="shared" si="16"/>
        <v>196440688.92000002</v>
      </c>
      <c r="O48" s="26">
        <f t="shared" si="16"/>
        <v>4663347771.5200005</v>
      </c>
      <c r="P48" s="26">
        <f t="shared" si="16"/>
        <v>305884757.27999997</v>
      </c>
      <c r="Q48" s="26">
        <f t="shared" si="16"/>
        <v>4657853611.6000004</v>
      </c>
      <c r="R48" s="27">
        <f t="shared" si="2"/>
        <v>0.64594468541515482</v>
      </c>
      <c r="S48" s="28">
        <f t="shared" si="3"/>
        <v>0.46295566376219977</v>
      </c>
      <c r="T48" s="43"/>
    </row>
    <row r="49" spans="1:20" s="29" customFormat="1" ht="30" customHeight="1" x14ac:dyDescent="0.2">
      <c r="A49" s="22">
        <v>2</v>
      </c>
      <c r="B49" s="23">
        <v>0</v>
      </c>
      <c r="C49" s="23">
        <v>3</v>
      </c>
      <c r="D49" s="24"/>
      <c r="E49" s="24"/>
      <c r="F49" s="24"/>
      <c r="G49" s="24"/>
      <c r="H49" s="30" t="s">
        <v>93</v>
      </c>
      <c r="I49" s="26">
        <f>+I50+I55</f>
        <v>879440000</v>
      </c>
      <c r="J49" s="26">
        <f t="shared" ref="J49:Q49" si="17">+J50+J55</f>
        <v>26733300</v>
      </c>
      <c r="K49" s="26">
        <f t="shared" si="17"/>
        <v>402970378</v>
      </c>
      <c r="L49" s="26">
        <f t="shared" si="17"/>
        <v>26733300</v>
      </c>
      <c r="M49" s="26">
        <f t="shared" si="17"/>
        <v>402970378</v>
      </c>
      <c r="N49" s="26">
        <f t="shared" si="17"/>
        <v>26733858</v>
      </c>
      <c r="O49" s="26">
        <f t="shared" si="17"/>
        <v>401180324</v>
      </c>
      <c r="P49" s="26">
        <f t="shared" si="17"/>
        <v>26733858</v>
      </c>
      <c r="Q49" s="26">
        <f t="shared" si="17"/>
        <v>401180324</v>
      </c>
      <c r="R49" s="27">
        <f t="shared" si="2"/>
        <v>0.45821247384699354</v>
      </c>
      <c r="S49" s="28">
        <f t="shared" si="3"/>
        <v>0.45617702628945694</v>
      </c>
      <c r="T49" s="43"/>
    </row>
    <row r="50" spans="1:20" s="29" customFormat="1" ht="30" customHeight="1" x14ac:dyDescent="0.2">
      <c r="A50" s="22">
        <v>2</v>
      </c>
      <c r="B50" s="23">
        <v>0</v>
      </c>
      <c r="C50" s="23">
        <v>3</v>
      </c>
      <c r="D50" s="41">
        <v>50</v>
      </c>
      <c r="E50" s="24"/>
      <c r="F50" s="24"/>
      <c r="G50" s="24"/>
      <c r="H50" s="30" t="s">
        <v>94</v>
      </c>
      <c r="I50" s="26">
        <f t="shared" ref="I50:Q50" si="18">SUM(I51:I54)</f>
        <v>869440000</v>
      </c>
      <c r="J50" s="26">
        <f t="shared" si="18"/>
        <v>26733300</v>
      </c>
      <c r="K50" s="26">
        <f t="shared" si="18"/>
        <v>402930537</v>
      </c>
      <c r="L50" s="26">
        <f t="shared" si="18"/>
        <v>26733300</v>
      </c>
      <c r="M50" s="26">
        <f t="shared" si="18"/>
        <v>402930537</v>
      </c>
      <c r="N50" s="26">
        <f t="shared" si="18"/>
        <v>26733858</v>
      </c>
      <c r="O50" s="26">
        <f t="shared" si="18"/>
        <v>401180324</v>
      </c>
      <c r="P50" s="26">
        <f t="shared" si="18"/>
        <v>26733858</v>
      </c>
      <c r="Q50" s="26">
        <f t="shared" si="18"/>
        <v>401180324</v>
      </c>
      <c r="R50" s="27">
        <f t="shared" si="2"/>
        <v>0.46343685245675376</v>
      </c>
      <c r="S50" s="28">
        <f t="shared" si="3"/>
        <v>0.46142381762973866</v>
      </c>
      <c r="T50" s="43"/>
    </row>
    <row r="51" spans="1:20" s="40" customFormat="1" ht="30" customHeight="1" x14ac:dyDescent="0.2">
      <c r="A51" s="31">
        <v>2</v>
      </c>
      <c r="B51" s="32">
        <v>0</v>
      </c>
      <c r="C51" s="32">
        <v>3</v>
      </c>
      <c r="D51" s="33">
        <v>50</v>
      </c>
      <c r="E51" s="33">
        <v>2</v>
      </c>
      <c r="F51" s="33">
        <v>20</v>
      </c>
      <c r="G51" s="33" t="s">
        <v>95</v>
      </c>
      <c r="H51" s="35" t="s">
        <v>96</v>
      </c>
      <c r="I51" s="36">
        <v>1000000</v>
      </c>
      <c r="J51" s="36">
        <v>0</v>
      </c>
      <c r="K51" s="36">
        <v>304984</v>
      </c>
      <c r="L51" s="36">
        <v>0</v>
      </c>
      <c r="M51" s="36">
        <v>304984</v>
      </c>
      <c r="N51" s="36">
        <v>0</v>
      </c>
      <c r="O51" s="36">
        <v>302204</v>
      </c>
      <c r="P51" s="36">
        <v>0</v>
      </c>
      <c r="Q51" s="36">
        <v>302204</v>
      </c>
      <c r="R51" s="37">
        <f t="shared" si="2"/>
        <v>0.30498399999999998</v>
      </c>
      <c r="S51" s="38">
        <f t="shared" si="3"/>
        <v>0.30220399999999997</v>
      </c>
      <c r="T51" s="39"/>
    </row>
    <row r="52" spans="1:20" s="40" customFormat="1" ht="30" customHeight="1" x14ac:dyDescent="0.2">
      <c r="A52" s="31">
        <v>2</v>
      </c>
      <c r="B52" s="32">
        <v>0</v>
      </c>
      <c r="C52" s="32">
        <v>3</v>
      </c>
      <c r="D52" s="33">
        <v>50</v>
      </c>
      <c r="E52" s="33">
        <v>3</v>
      </c>
      <c r="F52" s="33">
        <v>20</v>
      </c>
      <c r="G52" s="33" t="s">
        <v>97</v>
      </c>
      <c r="H52" s="35" t="s">
        <v>98</v>
      </c>
      <c r="I52" s="36">
        <v>387400000</v>
      </c>
      <c r="J52" s="36">
        <v>0</v>
      </c>
      <c r="K52" s="36">
        <v>230027537</v>
      </c>
      <c r="L52" s="36">
        <v>0</v>
      </c>
      <c r="M52" s="36">
        <v>230027537</v>
      </c>
      <c r="N52" s="36">
        <v>0</v>
      </c>
      <c r="O52" s="36">
        <v>229395607</v>
      </c>
      <c r="P52" s="36">
        <v>0</v>
      </c>
      <c r="Q52" s="36">
        <v>229395607</v>
      </c>
      <c r="R52" s="37">
        <f t="shared" si="2"/>
        <v>0.59377268198244704</v>
      </c>
      <c r="S52" s="38">
        <f t="shared" si="3"/>
        <v>0.59214147392875582</v>
      </c>
      <c r="T52" s="39"/>
    </row>
    <row r="53" spans="1:20" s="40" customFormat="1" ht="30" customHeight="1" x14ac:dyDescent="0.2">
      <c r="A53" s="31">
        <v>2</v>
      </c>
      <c r="B53" s="32">
        <v>0</v>
      </c>
      <c r="C53" s="32">
        <v>3</v>
      </c>
      <c r="D53" s="33">
        <v>50</v>
      </c>
      <c r="E53" s="33">
        <v>8</v>
      </c>
      <c r="F53" s="33">
        <v>20</v>
      </c>
      <c r="G53" s="33" t="s">
        <v>99</v>
      </c>
      <c r="H53" s="35" t="s">
        <v>100</v>
      </c>
      <c r="I53" s="36">
        <v>10000000</v>
      </c>
      <c r="J53" s="36">
        <v>0</v>
      </c>
      <c r="K53" s="36">
        <v>490453</v>
      </c>
      <c r="L53" s="36">
        <v>0</v>
      </c>
      <c r="M53" s="36">
        <v>490453</v>
      </c>
      <c r="N53" s="36">
        <v>558</v>
      </c>
      <c r="O53" s="36">
        <v>453969</v>
      </c>
      <c r="P53" s="36">
        <v>558</v>
      </c>
      <c r="Q53" s="36">
        <v>453969</v>
      </c>
      <c r="R53" s="37">
        <f t="shared" si="2"/>
        <v>4.90453E-2</v>
      </c>
      <c r="S53" s="38">
        <f t="shared" si="3"/>
        <v>4.5396899999999997E-2</v>
      </c>
      <c r="T53" s="39"/>
    </row>
    <row r="54" spans="1:20" s="40" customFormat="1" ht="30" customHeight="1" x14ac:dyDescent="0.2">
      <c r="A54" s="31">
        <v>2</v>
      </c>
      <c r="B54" s="32">
        <v>0</v>
      </c>
      <c r="C54" s="32">
        <v>3</v>
      </c>
      <c r="D54" s="33">
        <v>50</v>
      </c>
      <c r="E54" s="33">
        <v>90</v>
      </c>
      <c r="F54" s="33">
        <v>20</v>
      </c>
      <c r="G54" s="33" t="s">
        <v>101</v>
      </c>
      <c r="H54" s="35" t="s">
        <v>102</v>
      </c>
      <c r="I54" s="36">
        <v>471040000</v>
      </c>
      <c r="J54" s="36">
        <v>26733300</v>
      </c>
      <c r="K54" s="36">
        <v>172107563</v>
      </c>
      <c r="L54" s="36">
        <v>26733300</v>
      </c>
      <c r="M54" s="36">
        <v>172107563</v>
      </c>
      <c r="N54" s="36">
        <v>26733300</v>
      </c>
      <c r="O54" s="36">
        <v>171028544</v>
      </c>
      <c r="P54" s="36">
        <v>26733300</v>
      </c>
      <c r="Q54" s="36">
        <v>171028544</v>
      </c>
      <c r="R54" s="37">
        <f t="shared" si="2"/>
        <v>0.36537780867866848</v>
      </c>
      <c r="S54" s="38">
        <f t="shared" si="3"/>
        <v>0.36308709239130432</v>
      </c>
      <c r="T54" s="39"/>
    </row>
    <row r="55" spans="1:20" s="29" customFormat="1" ht="30" customHeight="1" x14ac:dyDescent="0.2">
      <c r="A55" s="22">
        <v>2</v>
      </c>
      <c r="B55" s="23">
        <v>0</v>
      </c>
      <c r="C55" s="23">
        <v>3</v>
      </c>
      <c r="D55" s="41">
        <v>51</v>
      </c>
      <c r="E55" s="24"/>
      <c r="F55" s="24"/>
      <c r="G55" s="24"/>
      <c r="H55" s="30" t="s">
        <v>103</v>
      </c>
      <c r="I55" s="26">
        <f>+I56</f>
        <v>10000000</v>
      </c>
      <c r="J55" s="26">
        <f t="shared" ref="J55:Q55" si="19">+J56</f>
        <v>0</v>
      </c>
      <c r="K55" s="26">
        <f t="shared" si="19"/>
        <v>39841</v>
      </c>
      <c r="L55" s="26">
        <f t="shared" si="19"/>
        <v>0</v>
      </c>
      <c r="M55" s="26">
        <f t="shared" si="19"/>
        <v>39841</v>
      </c>
      <c r="N55" s="26">
        <f t="shared" si="19"/>
        <v>0</v>
      </c>
      <c r="O55" s="26">
        <f t="shared" si="19"/>
        <v>0</v>
      </c>
      <c r="P55" s="26">
        <f t="shared" si="19"/>
        <v>0</v>
      </c>
      <c r="Q55" s="26">
        <f t="shared" si="19"/>
        <v>0</v>
      </c>
      <c r="R55" s="27">
        <f t="shared" si="2"/>
        <v>3.9841E-3</v>
      </c>
      <c r="S55" s="28">
        <f t="shared" si="3"/>
        <v>0</v>
      </c>
      <c r="T55" s="43"/>
    </row>
    <row r="56" spans="1:20" s="40" customFormat="1" ht="30" customHeight="1" x14ac:dyDescent="0.2">
      <c r="A56" s="31">
        <v>2</v>
      </c>
      <c r="B56" s="32">
        <v>0</v>
      </c>
      <c r="C56" s="32">
        <v>3</v>
      </c>
      <c r="D56" s="33">
        <v>51</v>
      </c>
      <c r="E56" s="33">
        <v>1</v>
      </c>
      <c r="F56" s="33">
        <v>20</v>
      </c>
      <c r="G56" s="33" t="s">
        <v>104</v>
      </c>
      <c r="H56" s="35" t="s">
        <v>105</v>
      </c>
      <c r="I56" s="36">
        <v>10000000</v>
      </c>
      <c r="J56" s="36">
        <v>0</v>
      </c>
      <c r="K56" s="36">
        <v>39841</v>
      </c>
      <c r="L56" s="36">
        <v>0</v>
      </c>
      <c r="M56" s="36">
        <v>39841</v>
      </c>
      <c r="N56" s="36">
        <v>0</v>
      </c>
      <c r="O56" s="36">
        <v>0</v>
      </c>
      <c r="P56" s="36">
        <v>0</v>
      </c>
      <c r="Q56" s="36">
        <v>0</v>
      </c>
      <c r="R56" s="37">
        <f t="shared" si="2"/>
        <v>3.9841E-3</v>
      </c>
      <c r="S56" s="38">
        <f t="shared" si="3"/>
        <v>0</v>
      </c>
      <c r="T56" s="39"/>
    </row>
    <row r="57" spans="1:20" s="29" customFormat="1" ht="30" customHeight="1" x14ac:dyDescent="0.2">
      <c r="A57" s="22">
        <v>2</v>
      </c>
      <c r="B57" s="23">
        <v>0</v>
      </c>
      <c r="C57" s="23">
        <v>4</v>
      </c>
      <c r="D57" s="24"/>
      <c r="E57" s="24"/>
      <c r="F57" s="24"/>
      <c r="G57" s="24"/>
      <c r="H57" s="30" t="s">
        <v>106</v>
      </c>
      <c r="I57" s="26">
        <f t="shared" ref="I57:Q57" si="20">I58+I60+I62+I68+I77+I83+I86+I92+I95+I98+I105+I110+I112+I102+I101</f>
        <v>9193550000</v>
      </c>
      <c r="J57" s="26">
        <f t="shared" si="20"/>
        <v>4737094</v>
      </c>
      <c r="K57" s="26">
        <f t="shared" si="20"/>
        <v>7425126441.7399998</v>
      </c>
      <c r="L57" s="26">
        <f t="shared" si="20"/>
        <v>2389388</v>
      </c>
      <c r="M57" s="26">
        <f t="shared" si="20"/>
        <v>6103623978.7399998</v>
      </c>
      <c r="N57" s="26">
        <f t="shared" si="20"/>
        <v>169706830.92000002</v>
      </c>
      <c r="O57" s="26">
        <f t="shared" si="20"/>
        <v>4262167447.52</v>
      </c>
      <c r="P57" s="26">
        <f t="shared" si="20"/>
        <v>279150899.27999997</v>
      </c>
      <c r="Q57" s="26">
        <f t="shared" si="20"/>
        <v>4256673287.6000004</v>
      </c>
      <c r="R57" s="27">
        <f t="shared" si="2"/>
        <v>0.66390284261683463</v>
      </c>
      <c r="S57" s="28">
        <f t="shared" si="3"/>
        <v>0.46360409716812329</v>
      </c>
      <c r="T57" s="43"/>
    </row>
    <row r="58" spans="1:20" s="29" customFormat="1" ht="30" customHeight="1" x14ac:dyDescent="0.2">
      <c r="A58" s="22">
        <v>2</v>
      </c>
      <c r="B58" s="23">
        <v>0</v>
      </c>
      <c r="C58" s="23">
        <v>4</v>
      </c>
      <c r="D58" s="41">
        <v>1</v>
      </c>
      <c r="E58" s="24"/>
      <c r="F58" s="24"/>
      <c r="G58" s="24"/>
      <c r="H58" s="30" t="s">
        <v>107</v>
      </c>
      <c r="I58" s="26">
        <f t="shared" ref="I58:Q58" si="21">SUM(I59:I59)</f>
        <v>208575027</v>
      </c>
      <c r="J58" s="26">
        <f t="shared" si="21"/>
        <v>0</v>
      </c>
      <c r="K58" s="26">
        <f t="shared" si="21"/>
        <v>15269438</v>
      </c>
      <c r="L58" s="26">
        <f t="shared" si="21"/>
        <v>0</v>
      </c>
      <c r="M58" s="26">
        <f t="shared" si="21"/>
        <v>15269438</v>
      </c>
      <c r="N58" s="26">
        <f t="shared" si="21"/>
        <v>0</v>
      </c>
      <c r="O58" s="26">
        <f t="shared" si="21"/>
        <v>15098576</v>
      </c>
      <c r="P58" s="26">
        <f t="shared" si="21"/>
        <v>0</v>
      </c>
      <c r="Q58" s="26">
        <f t="shared" si="21"/>
        <v>15098576</v>
      </c>
      <c r="R58" s="27">
        <f t="shared" si="2"/>
        <v>7.320837120160123E-2</v>
      </c>
      <c r="S58" s="28">
        <f t="shared" si="3"/>
        <v>7.2389183964962397E-2</v>
      </c>
      <c r="T58" s="43"/>
    </row>
    <row r="59" spans="1:20" s="40" customFormat="1" ht="30" customHeight="1" x14ac:dyDescent="0.2">
      <c r="A59" s="31">
        <v>2</v>
      </c>
      <c r="B59" s="32">
        <v>0</v>
      </c>
      <c r="C59" s="32">
        <v>4</v>
      </c>
      <c r="D59" s="33">
        <v>1</v>
      </c>
      <c r="E59" s="33">
        <v>25</v>
      </c>
      <c r="F59" s="33">
        <v>20</v>
      </c>
      <c r="G59" s="33" t="s">
        <v>108</v>
      </c>
      <c r="H59" s="35" t="s">
        <v>109</v>
      </c>
      <c r="I59" s="36">
        <v>208575027</v>
      </c>
      <c r="J59" s="36">
        <v>0</v>
      </c>
      <c r="K59" s="36">
        <v>15269438</v>
      </c>
      <c r="L59" s="36">
        <v>0</v>
      </c>
      <c r="M59" s="36">
        <v>15269438</v>
      </c>
      <c r="N59" s="36">
        <v>0</v>
      </c>
      <c r="O59" s="36">
        <v>15098576</v>
      </c>
      <c r="P59" s="36">
        <v>0</v>
      </c>
      <c r="Q59" s="36">
        <v>15098576</v>
      </c>
      <c r="R59" s="37">
        <f t="shared" si="2"/>
        <v>7.320837120160123E-2</v>
      </c>
      <c r="S59" s="48">
        <f t="shared" si="3"/>
        <v>7.2389183964962397E-2</v>
      </c>
      <c r="T59" s="39"/>
    </row>
    <row r="60" spans="1:20" s="29" customFormat="1" ht="30" customHeight="1" x14ac:dyDescent="0.2">
      <c r="A60" s="22">
        <v>2</v>
      </c>
      <c r="B60" s="23">
        <v>0</v>
      </c>
      <c r="C60" s="23">
        <v>4</v>
      </c>
      <c r="D60" s="41">
        <v>2</v>
      </c>
      <c r="E60" s="24"/>
      <c r="F60" s="24"/>
      <c r="G60" s="24"/>
      <c r="H60" s="30" t="s">
        <v>110</v>
      </c>
      <c r="I60" s="26">
        <f>SUM(I61:I61)</f>
        <v>46584465</v>
      </c>
      <c r="J60" s="26">
        <f t="shared" ref="J60:Q60" si="22">SUM(J61:J61)</f>
        <v>0</v>
      </c>
      <c r="K60" s="26">
        <f t="shared" si="22"/>
        <v>32975278</v>
      </c>
      <c r="L60" s="26">
        <f t="shared" si="22"/>
        <v>0</v>
      </c>
      <c r="M60" s="26">
        <f t="shared" si="22"/>
        <v>32975278</v>
      </c>
      <c r="N60" s="26">
        <f t="shared" si="22"/>
        <v>0</v>
      </c>
      <c r="O60" s="26">
        <f t="shared" si="22"/>
        <v>32567457</v>
      </c>
      <c r="P60" s="26">
        <f t="shared" si="22"/>
        <v>0</v>
      </c>
      <c r="Q60" s="26">
        <f t="shared" si="22"/>
        <v>32567457</v>
      </c>
      <c r="R60" s="27">
        <f t="shared" si="2"/>
        <v>0.70785997005654133</v>
      </c>
      <c r="S60" s="28">
        <f t="shared" si="3"/>
        <v>0.69910552799093006</v>
      </c>
      <c r="T60" s="43"/>
    </row>
    <row r="61" spans="1:20" s="40" customFormat="1" ht="30" customHeight="1" x14ac:dyDescent="0.2">
      <c r="A61" s="31">
        <v>2</v>
      </c>
      <c r="B61" s="32">
        <v>0</v>
      </c>
      <c r="C61" s="32">
        <v>4</v>
      </c>
      <c r="D61" s="33">
        <v>2</v>
      </c>
      <c r="E61" s="33">
        <v>2</v>
      </c>
      <c r="F61" s="33">
        <v>20</v>
      </c>
      <c r="G61" s="33" t="s">
        <v>111</v>
      </c>
      <c r="H61" s="35" t="s">
        <v>112</v>
      </c>
      <c r="I61" s="36">
        <v>46584465</v>
      </c>
      <c r="J61" s="36">
        <v>0</v>
      </c>
      <c r="K61" s="36">
        <v>32975278</v>
      </c>
      <c r="L61" s="36">
        <v>0</v>
      </c>
      <c r="M61" s="36">
        <v>32975278</v>
      </c>
      <c r="N61" s="36">
        <v>0</v>
      </c>
      <c r="O61" s="36">
        <v>32567457</v>
      </c>
      <c r="P61" s="36">
        <v>0</v>
      </c>
      <c r="Q61" s="36">
        <v>32567457</v>
      </c>
      <c r="R61" s="37">
        <f t="shared" si="2"/>
        <v>0.70785997005654133</v>
      </c>
      <c r="S61" s="38">
        <f t="shared" si="3"/>
        <v>0.69910552799093006</v>
      </c>
      <c r="T61" s="39"/>
    </row>
    <row r="62" spans="1:20" s="29" customFormat="1" ht="30" customHeight="1" x14ac:dyDescent="0.2">
      <c r="A62" s="22">
        <v>2</v>
      </c>
      <c r="B62" s="23">
        <v>0</v>
      </c>
      <c r="C62" s="23">
        <v>4</v>
      </c>
      <c r="D62" s="41">
        <v>4</v>
      </c>
      <c r="E62" s="24"/>
      <c r="F62" s="24"/>
      <c r="G62" s="24"/>
      <c r="H62" s="30" t="s">
        <v>113</v>
      </c>
      <c r="I62" s="26">
        <f>SUM(I63:I67)</f>
        <v>411118121</v>
      </c>
      <c r="J62" s="26">
        <f t="shared" ref="J62:Q62" si="23">SUM(J63:J67)</f>
        <v>1998170</v>
      </c>
      <c r="K62" s="26">
        <f t="shared" si="23"/>
        <v>355342795</v>
      </c>
      <c r="L62" s="26">
        <f t="shared" si="23"/>
        <v>1998170</v>
      </c>
      <c r="M62" s="26">
        <f t="shared" si="23"/>
        <v>321834462</v>
      </c>
      <c r="N62" s="26">
        <f t="shared" si="23"/>
        <v>15096304</v>
      </c>
      <c r="O62" s="26">
        <f t="shared" si="23"/>
        <v>140627523.5</v>
      </c>
      <c r="P62" s="26">
        <f t="shared" si="23"/>
        <v>16734675</v>
      </c>
      <c r="Q62" s="26">
        <f t="shared" si="23"/>
        <v>140627523.5</v>
      </c>
      <c r="R62" s="27">
        <f t="shared" si="2"/>
        <v>0.78282723519258346</v>
      </c>
      <c r="S62" s="28">
        <f t="shared" si="3"/>
        <v>0.34206111654222121</v>
      </c>
      <c r="T62" s="43"/>
    </row>
    <row r="63" spans="1:20" s="40" customFormat="1" ht="30" customHeight="1" x14ac:dyDescent="0.2">
      <c r="A63" s="31">
        <v>2</v>
      </c>
      <c r="B63" s="32">
        <v>0</v>
      </c>
      <c r="C63" s="32">
        <v>4</v>
      </c>
      <c r="D63" s="33">
        <v>4</v>
      </c>
      <c r="E63" s="33">
        <v>1</v>
      </c>
      <c r="F63" s="33">
        <v>20</v>
      </c>
      <c r="G63" s="33" t="s">
        <v>114</v>
      </c>
      <c r="H63" s="35" t="s">
        <v>115</v>
      </c>
      <c r="I63" s="36">
        <v>52553034</v>
      </c>
      <c r="J63" s="36">
        <v>0</v>
      </c>
      <c r="K63" s="36">
        <v>43236911</v>
      </c>
      <c r="L63" s="36">
        <v>0</v>
      </c>
      <c r="M63" s="36">
        <v>32508578</v>
      </c>
      <c r="N63" s="36">
        <v>1790375</v>
      </c>
      <c r="O63" s="36">
        <v>26785222</v>
      </c>
      <c r="P63" s="36">
        <v>3428746</v>
      </c>
      <c r="Q63" s="36">
        <v>26785222</v>
      </c>
      <c r="R63" s="37">
        <f t="shared" si="2"/>
        <v>0.61858613148767017</v>
      </c>
      <c r="S63" s="38">
        <f t="shared" si="3"/>
        <v>0.50967984074906125</v>
      </c>
      <c r="T63" s="39"/>
    </row>
    <row r="64" spans="1:20" s="40" customFormat="1" ht="30" customHeight="1" x14ac:dyDescent="0.2">
      <c r="A64" s="31">
        <v>2</v>
      </c>
      <c r="B64" s="32">
        <v>0</v>
      </c>
      <c r="C64" s="32">
        <v>4</v>
      </c>
      <c r="D64" s="33">
        <v>4</v>
      </c>
      <c r="E64" s="33">
        <v>15</v>
      </c>
      <c r="F64" s="33">
        <v>20</v>
      </c>
      <c r="G64" s="33" t="s">
        <v>116</v>
      </c>
      <c r="H64" s="35" t="s">
        <v>117</v>
      </c>
      <c r="I64" s="36">
        <v>122993695</v>
      </c>
      <c r="J64" s="36">
        <v>137630</v>
      </c>
      <c r="K64" s="36">
        <v>98737918</v>
      </c>
      <c r="L64" s="36">
        <v>137630</v>
      </c>
      <c r="M64" s="36">
        <v>75957918</v>
      </c>
      <c r="N64" s="36">
        <v>2806430</v>
      </c>
      <c r="O64" s="36">
        <v>26005905.57</v>
      </c>
      <c r="P64" s="36">
        <v>2806430</v>
      </c>
      <c r="Q64" s="36">
        <v>26005905.57</v>
      </c>
      <c r="R64" s="37">
        <f t="shared" si="2"/>
        <v>0.6175757058115865</v>
      </c>
      <c r="S64" s="38">
        <f t="shared" si="3"/>
        <v>0.21144096508361668</v>
      </c>
      <c r="T64" s="39"/>
    </row>
    <row r="65" spans="1:20" s="40" customFormat="1" ht="30" customHeight="1" x14ac:dyDescent="0.2">
      <c r="A65" s="31">
        <v>2</v>
      </c>
      <c r="B65" s="32">
        <v>0</v>
      </c>
      <c r="C65" s="32">
        <v>4</v>
      </c>
      <c r="D65" s="33">
        <v>4</v>
      </c>
      <c r="E65" s="33">
        <v>17</v>
      </c>
      <c r="F65" s="33">
        <v>20</v>
      </c>
      <c r="G65" s="33" t="s">
        <v>118</v>
      </c>
      <c r="H65" s="35" t="s">
        <v>119</v>
      </c>
      <c r="I65" s="36">
        <v>98131015</v>
      </c>
      <c r="J65" s="36">
        <v>0</v>
      </c>
      <c r="K65" s="36">
        <v>92975307</v>
      </c>
      <c r="L65" s="36">
        <v>0</v>
      </c>
      <c r="M65" s="36">
        <v>92975307</v>
      </c>
      <c r="N65" s="36">
        <v>375794</v>
      </c>
      <c r="O65" s="36">
        <v>32783291.800000001</v>
      </c>
      <c r="P65" s="36">
        <v>375794</v>
      </c>
      <c r="Q65" s="36">
        <v>32783291.800000001</v>
      </c>
      <c r="R65" s="37">
        <f t="shared" si="2"/>
        <v>0.94746097347510372</v>
      </c>
      <c r="S65" s="38">
        <f t="shared" si="3"/>
        <v>0.3340767625811269</v>
      </c>
      <c r="T65" s="39"/>
    </row>
    <row r="66" spans="1:20" s="40" customFormat="1" ht="30" customHeight="1" x14ac:dyDescent="0.2">
      <c r="A66" s="31">
        <v>2</v>
      </c>
      <c r="B66" s="32">
        <v>0</v>
      </c>
      <c r="C66" s="32">
        <v>4</v>
      </c>
      <c r="D66" s="33">
        <v>4</v>
      </c>
      <c r="E66" s="33">
        <v>18</v>
      </c>
      <c r="F66" s="33">
        <v>20</v>
      </c>
      <c r="G66" s="33" t="s">
        <v>120</v>
      </c>
      <c r="H66" s="35" t="s">
        <v>121</v>
      </c>
      <c r="I66" s="36">
        <v>96286611</v>
      </c>
      <c r="J66" s="36">
        <v>0</v>
      </c>
      <c r="K66" s="36">
        <v>91173393</v>
      </c>
      <c r="L66" s="36">
        <v>0</v>
      </c>
      <c r="M66" s="36">
        <v>91173393</v>
      </c>
      <c r="N66" s="36">
        <v>6403209</v>
      </c>
      <c r="O66" s="36">
        <v>30982875.129999999</v>
      </c>
      <c r="P66" s="36">
        <v>6403209</v>
      </c>
      <c r="Q66" s="36">
        <v>30982875.129999999</v>
      </c>
      <c r="R66" s="37">
        <f t="shared" si="2"/>
        <v>0.94689585657968578</v>
      </c>
      <c r="S66" s="38">
        <f t="shared" si="3"/>
        <v>0.32177760550737422</v>
      </c>
      <c r="T66" s="39"/>
    </row>
    <row r="67" spans="1:20" s="40" customFormat="1" ht="30" customHeight="1" x14ac:dyDescent="0.2">
      <c r="A67" s="31">
        <v>2</v>
      </c>
      <c r="B67" s="32">
        <v>0</v>
      </c>
      <c r="C67" s="32">
        <v>4</v>
      </c>
      <c r="D67" s="33">
        <v>4</v>
      </c>
      <c r="E67" s="33">
        <v>23</v>
      </c>
      <c r="F67" s="33">
        <v>20</v>
      </c>
      <c r="G67" s="33" t="s">
        <v>122</v>
      </c>
      <c r="H67" s="35" t="s">
        <v>123</v>
      </c>
      <c r="I67" s="36">
        <v>41153766</v>
      </c>
      <c r="J67" s="36">
        <v>1860540</v>
      </c>
      <c r="K67" s="36">
        <v>29219266</v>
      </c>
      <c r="L67" s="36">
        <v>1860540</v>
      </c>
      <c r="M67" s="36">
        <v>29219266</v>
      </c>
      <c r="N67" s="36">
        <v>3720496</v>
      </c>
      <c r="O67" s="36">
        <v>24070229</v>
      </c>
      <c r="P67" s="36">
        <v>3720496</v>
      </c>
      <c r="Q67" s="36">
        <v>24070229</v>
      </c>
      <c r="R67" s="37">
        <f t="shared" si="2"/>
        <v>0.7100022389202485</v>
      </c>
      <c r="S67" s="38">
        <f t="shared" si="3"/>
        <v>0.58488520831848045</v>
      </c>
      <c r="T67" s="39"/>
    </row>
    <row r="68" spans="1:20" s="29" customFormat="1" ht="30" customHeight="1" x14ac:dyDescent="0.2">
      <c r="A68" s="22">
        <v>2</v>
      </c>
      <c r="B68" s="23">
        <v>0</v>
      </c>
      <c r="C68" s="23">
        <v>4</v>
      </c>
      <c r="D68" s="41">
        <v>5</v>
      </c>
      <c r="E68" s="24"/>
      <c r="F68" s="24"/>
      <c r="G68" s="24"/>
      <c r="H68" s="30" t="s">
        <v>124</v>
      </c>
      <c r="I68" s="26">
        <f t="shared" ref="I68:Q68" si="24">SUM(I69:I76)</f>
        <v>1542919803.8</v>
      </c>
      <c r="J68" s="26">
        <f t="shared" si="24"/>
        <v>1777574</v>
      </c>
      <c r="K68" s="26">
        <f t="shared" si="24"/>
        <v>1139293321.74</v>
      </c>
      <c r="L68" s="26">
        <f t="shared" si="24"/>
        <v>4327571</v>
      </c>
      <c r="M68" s="26">
        <f t="shared" si="24"/>
        <v>1093324248.74</v>
      </c>
      <c r="N68" s="26">
        <f t="shared" si="24"/>
        <v>28607705.920000002</v>
      </c>
      <c r="O68" s="26">
        <f t="shared" si="24"/>
        <v>907462879.27999997</v>
      </c>
      <c r="P68" s="26">
        <f t="shared" si="24"/>
        <v>46484565.280000001</v>
      </c>
      <c r="Q68" s="26">
        <f t="shared" si="24"/>
        <v>906089947.36000001</v>
      </c>
      <c r="R68" s="27">
        <f t="shared" si="2"/>
        <v>0.70860730807090055</v>
      </c>
      <c r="S68" s="28">
        <f t="shared" si="3"/>
        <v>0.58814649798715612</v>
      </c>
      <c r="T68" s="43"/>
    </row>
    <row r="69" spans="1:20" s="40" customFormat="1" ht="30" customHeight="1" x14ac:dyDescent="0.2">
      <c r="A69" s="31">
        <v>2</v>
      </c>
      <c r="B69" s="32">
        <v>0</v>
      </c>
      <c r="C69" s="32">
        <v>4</v>
      </c>
      <c r="D69" s="33">
        <v>5</v>
      </c>
      <c r="E69" s="33">
        <v>1</v>
      </c>
      <c r="F69" s="33">
        <v>20</v>
      </c>
      <c r="G69" s="33" t="s">
        <v>125</v>
      </c>
      <c r="H69" s="35" t="s">
        <v>126</v>
      </c>
      <c r="I69" s="36">
        <v>706539356</v>
      </c>
      <c r="J69" s="36">
        <v>-1</v>
      </c>
      <c r="K69" s="36">
        <v>554674788</v>
      </c>
      <c r="L69" s="36">
        <v>2549996</v>
      </c>
      <c r="M69" s="36">
        <v>512328766</v>
      </c>
      <c r="N69" s="36">
        <v>1301757.92</v>
      </c>
      <c r="O69" s="36">
        <v>476283537.72000003</v>
      </c>
      <c r="P69" s="36">
        <v>1797804</v>
      </c>
      <c r="Q69" s="36">
        <v>474982090.80000001</v>
      </c>
      <c r="R69" s="37">
        <f t="shared" si="2"/>
        <v>0.72512417270072071</v>
      </c>
      <c r="S69" s="38">
        <f t="shared" si="3"/>
        <v>0.67410758321578912</v>
      </c>
      <c r="T69" s="39"/>
    </row>
    <row r="70" spans="1:20" s="40" customFormat="1" ht="30" customHeight="1" x14ac:dyDescent="0.2">
      <c r="A70" s="31">
        <v>2</v>
      </c>
      <c r="B70" s="32">
        <v>0</v>
      </c>
      <c r="C70" s="32">
        <v>4</v>
      </c>
      <c r="D70" s="33">
        <v>5</v>
      </c>
      <c r="E70" s="33">
        <v>2</v>
      </c>
      <c r="F70" s="33">
        <v>20</v>
      </c>
      <c r="G70" s="33" t="s">
        <v>127</v>
      </c>
      <c r="H70" s="35" t="s">
        <v>128</v>
      </c>
      <c r="I70" s="36">
        <v>124977346</v>
      </c>
      <c r="J70" s="36">
        <v>0</v>
      </c>
      <c r="K70" s="36">
        <v>88709321</v>
      </c>
      <c r="L70" s="36">
        <v>0</v>
      </c>
      <c r="M70" s="36">
        <v>85086270</v>
      </c>
      <c r="N70" s="36">
        <v>489253</v>
      </c>
      <c r="O70" s="36">
        <v>47382374.560000002</v>
      </c>
      <c r="P70" s="36">
        <v>5329227.28</v>
      </c>
      <c r="Q70" s="36">
        <v>47382374.560000002</v>
      </c>
      <c r="R70" s="37">
        <f t="shared" si="2"/>
        <v>0.68081354520042381</v>
      </c>
      <c r="S70" s="38">
        <f t="shared" si="3"/>
        <v>0.37912770655251393</v>
      </c>
      <c r="T70" s="39"/>
    </row>
    <row r="71" spans="1:20" s="40" customFormat="1" ht="30" customHeight="1" x14ac:dyDescent="0.2">
      <c r="A71" s="31">
        <v>2</v>
      </c>
      <c r="B71" s="32">
        <v>0</v>
      </c>
      <c r="C71" s="32">
        <v>4</v>
      </c>
      <c r="D71" s="33">
        <v>5</v>
      </c>
      <c r="E71" s="33">
        <v>5</v>
      </c>
      <c r="F71" s="33">
        <v>20</v>
      </c>
      <c r="G71" s="33" t="s">
        <v>129</v>
      </c>
      <c r="H71" s="35" t="s">
        <v>130</v>
      </c>
      <c r="I71" s="36">
        <v>4259811</v>
      </c>
      <c r="J71" s="36">
        <v>0</v>
      </c>
      <c r="K71" s="36">
        <v>157503</v>
      </c>
      <c r="L71" s="36">
        <v>0</v>
      </c>
      <c r="M71" s="36">
        <v>157503</v>
      </c>
      <c r="N71" s="36">
        <v>0</v>
      </c>
      <c r="O71" s="36">
        <v>0</v>
      </c>
      <c r="P71" s="36">
        <v>0</v>
      </c>
      <c r="Q71" s="36">
        <v>0</v>
      </c>
      <c r="R71" s="37">
        <f t="shared" si="2"/>
        <v>3.6974175614833613E-2</v>
      </c>
      <c r="S71" s="38">
        <f t="shared" si="3"/>
        <v>0</v>
      </c>
      <c r="T71" s="39"/>
    </row>
    <row r="72" spans="1:20" s="40" customFormat="1" ht="30" customHeight="1" x14ac:dyDescent="0.2">
      <c r="A72" s="31">
        <v>2</v>
      </c>
      <c r="B72" s="32">
        <v>0</v>
      </c>
      <c r="C72" s="32">
        <v>4</v>
      </c>
      <c r="D72" s="33">
        <v>5</v>
      </c>
      <c r="E72" s="33">
        <v>6</v>
      </c>
      <c r="F72" s="33">
        <v>20</v>
      </c>
      <c r="G72" s="33" t="s">
        <v>131</v>
      </c>
      <c r="H72" s="35" t="s">
        <v>132</v>
      </c>
      <c r="I72" s="36">
        <v>171164226</v>
      </c>
      <c r="J72" s="36">
        <v>40000</v>
      </c>
      <c r="K72" s="36">
        <v>40602813</v>
      </c>
      <c r="L72" s="36">
        <v>40000</v>
      </c>
      <c r="M72" s="36">
        <v>40602813</v>
      </c>
      <c r="N72" s="36">
        <v>1455516</v>
      </c>
      <c r="O72" s="36">
        <v>16305531</v>
      </c>
      <c r="P72" s="36">
        <v>1384031</v>
      </c>
      <c r="Q72" s="36">
        <v>16234046</v>
      </c>
      <c r="R72" s="37">
        <f t="shared" si="2"/>
        <v>0.23721553240920798</v>
      </c>
      <c r="S72" s="38">
        <f t="shared" si="3"/>
        <v>9.5262493694213884E-2</v>
      </c>
      <c r="T72" s="39"/>
    </row>
    <row r="73" spans="1:20" s="40" customFormat="1" ht="30" customHeight="1" x14ac:dyDescent="0.2">
      <c r="A73" s="31">
        <v>2</v>
      </c>
      <c r="B73" s="32">
        <v>0</v>
      </c>
      <c r="C73" s="32">
        <v>4</v>
      </c>
      <c r="D73" s="33">
        <v>5</v>
      </c>
      <c r="E73" s="33">
        <v>8</v>
      </c>
      <c r="F73" s="33">
        <v>20</v>
      </c>
      <c r="G73" s="33" t="s">
        <v>133</v>
      </c>
      <c r="H73" s="35" t="s">
        <v>134</v>
      </c>
      <c r="I73" s="36">
        <v>129148748</v>
      </c>
      <c r="J73" s="36">
        <v>0</v>
      </c>
      <c r="K73" s="36">
        <v>116230663</v>
      </c>
      <c r="L73" s="36">
        <v>0</v>
      </c>
      <c r="M73" s="36">
        <v>116230663</v>
      </c>
      <c r="N73" s="36">
        <v>0</v>
      </c>
      <c r="O73" s="36">
        <v>87736462</v>
      </c>
      <c r="P73" s="36">
        <v>9748496</v>
      </c>
      <c r="Q73" s="36">
        <v>87736462</v>
      </c>
      <c r="R73" s="37">
        <f t="shared" si="2"/>
        <v>0.89997514339047247</v>
      </c>
      <c r="S73" s="38">
        <f t="shared" si="3"/>
        <v>0.67934427053059776</v>
      </c>
      <c r="T73" s="39"/>
    </row>
    <row r="74" spans="1:20" s="40" customFormat="1" ht="30" customHeight="1" x14ac:dyDescent="0.2">
      <c r="A74" s="31">
        <v>2</v>
      </c>
      <c r="B74" s="32">
        <v>0</v>
      </c>
      <c r="C74" s="32">
        <v>4</v>
      </c>
      <c r="D74" s="33">
        <v>5</v>
      </c>
      <c r="E74" s="33">
        <v>9</v>
      </c>
      <c r="F74" s="33">
        <v>20</v>
      </c>
      <c r="G74" s="33" t="s">
        <v>135</v>
      </c>
      <c r="H74" s="35" t="s">
        <v>136</v>
      </c>
      <c r="I74" s="36">
        <v>70918583</v>
      </c>
      <c r="J74" s="36">
        <v>1672575</v>
      </c>
      <c r="K74" s="36">
        <v>52178887</v>
      </c>
      <c r="L74" s="36">
        <v>1672575</v>
      </c>
      <c r="M74" s="36">
        <v>52178887</v>
      </c>
      <c r="N74" s="36">
        <v>1672575</v>
      </c>
      <c r="O74" s="36">
        <v>41980537</v>
      </c>
      <c r="P74" s="36">
        <v>4536403</v>
      </c>
      <c r="Q74" s="36">
        <v>41980537</v>
      </c>
      <c r="R74" s="37">
        <f t="shared" ref="R74:R146" si="25">IFERROR((M74/I74),0)</f>
        <v>0.73575760812931079</v>
      </c>
      <c r="S74" s="38">
        <f t="shared" ref="S74:S146" si="26">IFERROR((O74/I74),0)</f>
        <v>0.59195397347406109</v>
      </c>
      <c r="T74" s="39"/>
    </row>
    <row r="75" spans="1:20" s="40" customFormat="1" ht="30" customHeight="1" x14ac:dyDescent="0.2">
      <c r="A75" s="31">
        <v>2</v>
      </c>
      <c r="B75" s="32">
        <v>0</v>
      </c>
      <c r="C75" s="32">
        <v>4</v>
      </c>
      <c r="D75" s="33">
        <v>5</v>
      </c>
      <c r="E75" s="33">
        <v>10</v>
      </c>
      <c r="F75" s="33">
        <v>20</v>
      </c>
      <c r="G75" s="33" t="s">
        <v>137</v>
      </c>
      <c r="H75" s="35" t="s">
        <v>138</v>
      </c>
      <c r="I75" s="36">
        <v>326579620.80000001</v>
      </c>
      <c r="J75" s="36">
        <v>0</v>
      </c>
      <c r="K75" s="36">
        <v>285095421.74000001</v>
      </c>
      <c r="L75" s="36">
        <v>0</v>
      </c>
      <c r="M75" s="36">
        <v>285095421.74000001</v>
      </c>
      <c r="N75" s="36">
        <v>23623604</v>
      </c>
      <c r="O75" s="36">
        <v>236231437</v>
      </c>
      <c r="P75" s="36">
        <v>23623604</v>
      </c>
      <c r="Q75" s="36">
        <v>236231437</v>
      </c>
      <c r="R75" s="37">
        <f t="shared" si="25"/>
        <v>0.87297370559014376</v>
      </c>
      <c r="S75" s="38">
        <f t="shared" si="26"/>
        <v>0.72335020911996839</v>
      </c>
      <c r="T75" s="39"/>
    </row>
    <row r="76" spans="1:20" s="40" customFormat="1" ht="30" customHeight="1" x14ac:dyDescent="0.2">
      <c r="A76" s="31">
        <v>2</v>
      </c>
      <c r="B76" s="32">
        <v>0</v>
      </c>
      <c r="C76" s="32">
        <v>4</v>
      </c>
      <c r="D76" s="33">
        <v>5</v>
      </c>
      <c r="E76" s="33">
        <v>12</v>
      </c>
      <c r="F76" s="33">
        <v>20</v>
      </c>
      <c r="G76" s="33" t="s">
        <v>139</v>
      </c>
      <c r="H76" s="35" t="s">
        <v>140</v>
      </c>
      <c r="I76" s="36">
        <v>9332113</v>
      </c>
      <c r="J76" s="36">
        <v>65000</v>
      </c>
      <c r="K76" s="36">
        <v>1643925</v>
      </c>
      <c r="L76" s="36">
        <v>65000</v>
      </c>
      <c r="M76" s="36">
        <v>1643925</v>
      </c>
      <c r="N76" s="36">
        <v>65000</v>
      </c>
      <c r="O76" s="36">
        <v>1543000</v>
      </c>
      <c r="P76" s="36">
        <v>65000</v>
      </c>
      <c r="Q76" s="36">
        <v>1543000</v>
      </c>
      <c r="R76" s="37">
        <f t="shared" si="25"/>
        <v>0.17615785406799081</v>
      </c>
      <c r="S76" s="38">
        <f t="shared" si="26"/>
        <v>0.16534304717484669</v>
      </c>
      <c r="T76" s="39"/>
    </row>
    <row r="77" spans="1:20" s="29" customFormat="1" ht="30" customHeight="1" x14ac:dyDescent="0.2">
      <c r="A77" s="22">
        <v>2</v>
      </c>
      <c r="B77" s="23">
        <v>0</v>
      </c>
      <c r="C77" s="23">
        <v>4</v>
      </c>
      <c r="D77" s="41">
        <v>6</v>
      </c>
      <c r="E77" s="24"/>
      <c r="F77" s="24"/>
      <c r="G77" s="24"/>
      <c r="H77" s="30" t="s">
        <v>141</v>
      </c>
      <c r="I77" s="26">
        <f t="shared" ref="I77:J77" si="27">SUM(I78:I82)</f>
        <v>313167209</v>
      </c>
      <c r="J77" s="26">
        <f t="shared" si="27"/>
        <v>751100</v>
      </c>
      <c r="K77" s="26">
        <f t="shared" ref="K77:Q77" si="28">SUM(K78:K82)</f>
        <v>265750747</v>
      </c>
      <c r="L77" s="26">
        <f t="shared" si="28"/>
        <v>751100</v>
      </c>
      <c r="M77" s="26">
        <f t="shared" si="28"/>
        <v>265750747</v>
      </c>
      <c r="N77" s="26">
        <f t="shared" si="28"/>
        <v>751100</v>
      </c>
      <c r="O77" s="26">
        <f t="shared" si="28"/>
        <v>195106359</v>
      </c>
      <c r="P77" s="26">
        <f t="shared" si="28"/>
        <v>20857160</v>
      </c>
      <c r="Q77" s="26">
        <f t="shared" si="28"/>
        <v>195106359</v>
      </c>
      <c r="R77" s="27">
        <f t="shared" si="25"/>
        <v>0.84859059110495827</v>
      </c>
      <c r="S77" s="28">
        <f t="shared" si="26"/>
        <v>0.62301017920429846</v>
      </c>
      <c r="T77" s="43"/>
    </row>
    <row r="78" spans="1:20" s="40" customFormat="1" ht="30" customHeight="1" x14ac:dyDescent="0.2">
      <c r="A78" s="31">
        <v>2</v>
      </c>
      <c r="B78" s="32">
        <v>0</v>
      </c>
      <c r="C78" s="32">
        <v>4</v>
      </c>
      <c r="D78" s="33">
        <v>6</v>
      </c>
      <c r="E78" s="33">
        <v>2</v>
      </c>
      <c r="F78" s="33">
        <v>20</v>
      </c>
      <c r="G78" s="33" t="s">
        <v>142</v>
      </c>
      <c r="H78" s="35" t="s">
        <v>143</v>
      </c>
      <c r="I78" s="36">
        <v>298257847</v>
      </c>
      <c r="J78" s="36">
        <v>31300</v>
      </c>
      <c r="K78" s="36">
        <v>256737408</v>
      </c>
      <c r="L78" s="36">
        <v>31300</v>
      </c>
      <c r="M78" s="36">
        <v>256737408</v>
      </c>
      <c r="N78" s="36">
        <v>31300</v>
      </c>
      <c r="O78" s="36">
        <v>186230695</v>
      </c>
      <c r="P78" s="36">
        <v>20137360</v>
      </c>
      <c r="Q78" s="36">
        <v>186230695</v>
      </c>
      <c r="R78" s="37">
        <f t="shared" si="25"/>
        <v>0.86079012030151214</v>
      </c>
      <c r="S78" s="38">
        <f t="shared" si="26"/>
        <v>0.6243949551476512</v>
      </c>
      <c r="T78" s="39"/>
    </row>
    <row r="79" spans="1:20" s="40" customFormat="1" ht="30" customHeight="1" x14ac:dyDescent="0.2">
      <c r="A79" s="31">
        <v>2</v>
      </c>
      <c r="B79" s="32">
        <v>0</v>
      </c>
      <c r="C79" s="32">
        <v>4</v>
      </c>
      <c r="D79" s="33">
        <v>6</v>
      </c>
      <c r="E79" s="33">
        <v>3</v>
      </c>
      <c r="F79" s="33">
        <v>20</v>
      </c>
      <c r="G79" s="33" t="s">
        <v>144</v>
      </c>
      <c r="H79" s="35" t="s">
        <v>145</v>
      </c>
      <c r="I79" s="36">
        <v>3322019</v>
      </c>
      <c r="J79" s="36">
        <v>150000</v>
      </c>
      <c r="K79" s="36">
        <v>2656821</v>
      </c>
      <c r="L79" s="36">
        <v>150000</v>
      </c>
      <c r="M79" s="36">
        <v>2656821</v>
      </c>
      <c r="N79" s="36">
        <v>150000</v>
      </c>
      <c r="O79" s="36">
        <v>2640000</v>
      </c>
      <c r="P79" s="36">
        <v>150000</v>
      </c>
      <c r="Q79" s="36">
        <v>2640000</v>
      </c>
      <c r="R79" s="37">
        <f t="shared" si="25"/>
        <v>0.79976092851967429</v>
      </c>
      <c r="S79" s="38">
        <f t="shared" si="26"/>
        <v>0.79469744152577093</v>
      </c>
      <c r="T79" s="39"/>
    </row>
    <row r="80" spans="1:20" s="40" customFormat="1" ht="30" customHeight="1" x14ac:dyDescent="0.2">
      <c r="A80" s="31">
        <v>2</v>
      </c>
      <c r="B80" s="32">
        <v>0</v>
      </c>
      <c r="C80" s="32">
        <v>4</v>
      </c>
      <c r="D80" s="33">
        <v>6</v>
      </c>
      <c r="E80" s="33">
        <v>5</v>
      </c>
      <c r="F80" s="33">
        <v>20</v>
      </c>
      <c r="G80" s="33" t="s">
        <v>146</v>
      </c>
      <c r="H80" s="35" t="s">
        <v>147</v>
      </c>
      <c r="I80" s="36">
        <v>533211</v>
      </c>
      <c r="J80" s="36">
        <v>0</v>
      </c>
      <c r="K80" s="36">
        <v>210092</v>
      </c>
      <c r="L80" s="36">
        <v>0</v>
      </c>
      <c r="M80" s="36">
        <v>210092</v>
      </c>
      <c r="N80" s="36">
        <v>0</v>
      </c>
      <c r="O80" s="36">
        <v>200000</v>
      </c>
      <c r="P80" s="36">
        <v>0</v>
      </c>
      <c r="Q80" s="36">
        <v>200000</v>
      </c>
      <c r="R80" s="37">
        <f t="shared" si="25"/>
        <v>0.39401287670359386</v>
      </c>
      <c r="S80" s="38">
        <f t="shared" si="26"/>
        <v>0.37508603535936053</v>
      </c>
      <c r="T80" s="39"/>
    </row>
    <row r="81" spans="1:20" s="40" customFormat="1" ht="30" customHeight="1" x14ac:dyDescent="0.2">
      <c r="A81" s="31">
        <v>2</v>
      </c>
      <c r="B81" s="32">
        <v>0</v>
      </c>
      <c r="C81" s="32">
        <v>4</v>
      </c>
      <c r="D81" s="33">
        <v>6</v>
      </c>
      <c r="E81" s="33">
        <v>7</v>
      </c>
      <c r="F81" s="33">
        <v>20</v>
      </c>
      <c r="G81" s="33" t="s">
        <v>148</v>
      </c>
      <c r="H81" s="35" t="s">
        <v>149</v>
      </c>
      <c r="I81" s="36">
        <v>8832113</v>
      </c>
      <c r="J81" s="36">
        <v>569800</v>
      </c>
      <c r="K81" s="36">
        <v>4398125</v>
      </c>
      <c r="L81" s="36">
        <v>569800</v>
      </c>
      <c r="M81" s="36">
        <v>4398125</v>
      </c>
      <c r="N81" s="36">
        <v>569800</v>
      </c>
      <c r="O81" s="36">
        <v>4297200</v>
      </c>
      <c r="P81" s="36">
        <v>569800</v>
      </c>
      <c r="Q81" s="36">
        <v>4297200</v>
      </c>
      <c r="R81" s="37">
        <f t="shared" si="25"/>
        <v>0.49796973838536712</v>
      </c>
      <c r="S81" s="38">
        <f t="shared" si="26"/>
        <v>0.48654268802946704</v>
      </c>
      <c r="T81" s="39"/>
    </row>
    <row r="82" spans="1:20" s="40" customFormat="1" ht="30" customHeight="1" x14ac:dyDescent="0.2">
      <c r="A82" s="31">
        <v>2</v>
      </c>
      <c r="B82" s="32">
        <v>0</v>
      </c>
      <c r="C82" s="32">
        <v>4</v>
      </c>
      <c r="D82" s="33">
        <v>6</v>
      </c>
      <c r="E82" s="33">
        <v>8</v>
      </c>
      <c r="F82" s="33">
        <v>20</v>
      </c>
      <c r="G82" s="33" t="s">
        <v>150</v>
      </c>
      <c r="H82" s="35" t="s">
        <v>151</v>
      </c>
      <c r="I82" s="36">
        <v>2222019</v>
      </c>
      <c r="J82" s="36">
        <v>0</v>
      </c>
      <c r="K82" s="36">
        <v>1748301</v>
      </c>
      <c r="L82" s="36">
        <v>0</v>
      </c>
      <c r="M82" s="36">
        <v>1748301</v>
      </c>
      <c r="N82" s="36">
        <v>0</v>
      </c>
      <c r="O82" s="36">
        <v>1738464</v>
      </c>
      <c r="P82" s="36">
        <v>0</v>
      </c>
      <c r="Q82" s="36">
        <v>1738464</v>
      </c>
      <c r="R82" s="37">
        <f t="shared" si="25"/>
        <v>0.78680740353705347</v>
      </c>
      <c r="S82" s="38">
        <f t="shared" si="26"/>
        <v>0.78238034868288708</v>
      </c>
      <c r="T82" s="39"/>
    </row>
    <row r="83" spans="1:20" s="29" customFormat="1" ht="30" customHeight="1" x14ac:dyDescent="0.2">
      <c r="A83" s="22">
        <v>2</v>
      </c>
      <c r="B83" s="23">
        <v>0</v>
      </c>
      <c r="C83" s="23">
        <v>4</v>
      </c>
      <c r="D83" s="41">
        <v>7</v>
      </c>
      <c r="E83" s="24"/>
      <c r="F83" s="24"/>
      <c r="G83" s="24"/>
      <c r="H83" s="30" t="s">
        <v>152</v>
      </c>
      <c r="I83" s="26">
        <f>SUM(I84:I85)</f>
        <v>49038023</v>
      </c>
      <c r="J83" s="26">
        <f t="shared" ref="J83:Q83" si="29">SUM(J84:J85)</f>
        <v>0</v>
      </c>
      <c r="K83" s="26">
        <f t="shared" si="29"/>
        <v>34333811</v>
      </c>
      <c r="L83" s="26">
        <f t="shared" si="29"/>
        <v>0</v>
      </c>
      <c r="M83" s="26">
        <f t="shared" si="29"/>
        <v>16478811</v>
      </c>
      <c r="N83" s="26">
        <f t="shared" si="29"/>
        <v>0</v>
      </c>
      <c r="O83" s="26">
        <f t="shared" si="29"/>
        <v>1243998</v>
      </c>
      <c r="P83" s="26">
        <f t="shared" si="29"/>
        <v>0</v>
      </c>
      <c r="Q83" s="26">
        <f t="shared" si="29"/>
        <v>1243998</v>
      </c>
      <c r="R83" s="27">
        <f t="shared" si="25"/>
        <v>0.33604150395704169</v>
      </c>
      <c r="S83" s="28">
        <f t="shared" si="26"/>
        <v>2.5368029212760067E-2</v>
      </c>
      <c r="T83" s="43"/>
    </row>
    <row r="84" spans="1:20" s="40" customFormat="1" ht="30" customHeight="1" x14ac:dyDescent="0.2">
      <c r="A84" s="31">
        <v>2</v>
      </c>
      <c r="B84" s="32">
        <v>0</v>
      </c>
      <c r="C84" s="32">
        <v>4</v>
      </c>
      <c r="D84" s="33">
        <v>7</v>
      </c>
      <c r="E84" s="33">
        <v>5</v>
      </c>
      <c r="F84" s="33">
        <v>20</v>
      </c>
      <c r="G84" s="33" t="s">
        <v>153</v>
      </c>
      <c r="H84" s="35" t="s">
        <v>154</v>
      </c>
      <c r="I84" s="36">
        <v>10761872</v>
      </c>
      <c r="J84" s="36">
        <v>0</v>
      </c>
      <c r="K84" s="36">
        <v>8824788</v>
      </c>
      <c r="L84" s="36">
        <v>0</v>
      </c>
      <c r="M84" s="36">
        <v>64788</v>
      </c>
      <c r="N84" s="36">
        <v>0</v>
      </c>
      <c r="O84" s="36">
        <v>0</v>
      </c>
      <c r="P84" s="36">
        <v>0</v>
      </c>
      <c r="Q84" s="36">
        <v>0</v>
      </c>
      <c r="R84" s="37">
        <f t="shared" si="25"/>
        <v>6.0201422206099461E-3</v>
      </c>
      <c r="S84" s="38">
        <f t="shared" si="26"/>
        <v>0</v>
      </c>
      <c r="T84" s="39"/>
    </row>
    <row r="85" spans="1:20" s="40" customFormat="1" ht="30" customHeight="1" x14ac:dyDescent="0.2">
      <c r="A85" s="31">
        <v>2</v>
      </c>
      <c r="B85" s="32">
        <v>0</v>
      </c>
      <c r="C85" s="32">
        <v>4</v>
      </c>
      <c r="D85" s="33">
        <v>7</v>
      </c>
      <c r="E85" s="33">
        <v>6</v>
      </c>
      <c r="F85" s="33">
        <v>20</v>
      </c>
      <c r="G85" s="33" t="s">
        <v>155</v>
      </c>
      <c r="H85" s="35" t="s">
        <v>156</v>
      </c>
      <c r="I85" s="36">
        <v>38276151</v>
      </c>
      <c r="J85" s="36">
        <v>0</v>
      </c>
      <c r="K85" s="36">
        <v>25509023</v>
      </c>
      <c r="L85" s="36">
        <v>0</v>
      </c>
      <c r="M85" s="36">
        <v>16414023</v>
      </c>
      <c r="N85" s="36">
        <v>0</v>
      </c>
      <c r="O85" s="36">
        <v>1243998</v>
      </c>
      <c r="P85" s="36">
        <v>0</v>
      </c>
      <c r="Q85" s="36">
        <v>1243998</v>
      </c>
      <c r="R85" s="37">
        <f t="shared" si="25"/>
        <v>0.42883159803607213</v>
      </c>
      <c r="S85" s="38">
        <f t="shared" si="26"/>
        <v>3.2500603313013368E-2</v>
      </c>
      <c r="T85" s="39"/>
    </row>
    <row r="86" spans="1:20" s="29" customFormat="1" ht="30" customHeight="1" x14ac:dyDescent="0.2">
      <c r="A86" s="22">
        <v>2</v>
      </c>
      <c r="B86" s="23">
        <v>0</v>
      </c>
      <c r="C86" s="23">
        <v>4</v>
      </c>
      <c r="D86" s="41">
        <v>8</v>
      </c>
      <c r="E86" s="24"/>
      <c r="F86" s="24"/>
      <c r="G86" s="24"/>
      <c r="H86" s="30" t="s">
        <v>157</v>
      </c>
      <c r="I86" s="26">
        <f t="shared" ref="I86:Q86" si="30">SUM(I87:I91)</f>
        <v>609387089</v>
      </c>
      <c r="J86" s="26">
        <f t="shared" si="30"/>
        <v>0</v>
      </c>
      <c r="K86" s="26">
        <f t="shared" si="30"/>
        <v>523633484</v>
      </c>
      <c r="L86" s="26">
        <f t="shared" si="30"/>
        <v>0</v>
      </c>
      <c r="M86" s="26">
        <f t="shared" si="30"/>
        <v>495618484</v>
      </c>
      <c r="N86" s="26">
        <f t="shared" si="30"/>
        <v>33766998</v>
      </c>
      <c r="O86" s="26">
        <f t="shared" si="30"/>
        <v>381793208.74000001</v>
      </c>
      <c r="P86" s="26">
        <f t="shared" si="30"/>
        <v>33766998</v>
      </c>
      <c r="Q86" s="26">
        <f t="shared" si="30"/>
        <v>381793208.74000001</v>
      </c>
      <c r="R86" s="27">
        <f t="shared" si="25"/>
        <v>0.81330650574383934</v>
      </c>
      <c r="S86" s="28">
        <f t="shared" si="26"/>
        <v>0.62652001598281315</v>
      </c>
      <c r="T86" s="43"/>
    </row>
    <row r="87" spans="1:20" s="40" customFormat="1" ht="30" customHeight="1" x14ac:dyDescent="0.2">
      <c r="A87" s="31">
        <v>2</v>
      </c>
      <c r="B87" s="32">
        <v>0</v>
      </c>
      <c r="C87" s="32">
        <v>4</v>
      </c>
      <c r="D87" s="33">
        <v>8</v>
      </c>
      <c r="E87" s="33">
        <v>1</v>
      </c>
      <c r="F87" s="33">
        <v>20</v>
      </c>
      <c r="G87" s="33" t="s">
        <v>158</v>
      </c>
      <c r="H87" s="35" t="s">
        <v>159</v>
      </c>
      <c r="I87" s="36">
        <v>48730649</v>
      </c>
      <c r="J87" s="36">
        <v>0</v>
      </c>
      <c r="K87" s="36">
        <v>32757034</v>
      </c>
      <c r="L87" s="36">
        <v>0</v>
      </c>
      <c r="M87" s="36">
        <v>30222034</v>
      </c>
      <c r="N87" s="36">
        <v>2323630</v>
      </c>
      <c r="O87" s="36">
        <v>18929033</v>
      </c>
      <c r="P87" s="36">
        <v>2323630</v>
      </c>
      <c r="Q87" s="36">
        <v>18929033</v>
      </c>
      <c r="R87" s="37">
        <f t="shared" si="25"/>
        <v>0.62018533756855976</v>
      </c>
      <c r="S87" s="38">
        <f t="shared" si="26"/>
        <v>0.38844204599039917</v>
      </c>
      <c r="T87" s="39"/>
    </row>
    <row r="88" spans="1:20" s="40" customFormat="1" ht="30" customHeight="1" x14ac:dyDescent="0.2">
      <c r="A88" s="31">
        <v>2</v>
      </c>
      <c r="B88" s="32">
        <v>0</v>
      </c>
      <c r="C88" s="32">
        <v>4</v>
      </c>
      <c r="D88" s="33">
        <v>8</v>
      </c>
      <c r="E88" s="33">
        <v>2</v>
      </c>
      <c r="F88" s="33">
        <v>20</v>
      </c>
      <c r="G88" s="33" t="s">
        <v>160</v>
      </c>
      <c r="H88" s="35" t="s">
        <v>161</v>
      </c>
      <c r="I88" s="36">
        <v>413751634</v>
      </c>
      <c r="J88" s="36">
        <v>0</v>
      </c>
      <c r="K88" s="36">
        <v>372376471</v>
      </c>
      <c r="L88" s="36">
        <v>0</v>
      </c>
      <c r="M88" s="36">
        <v>353786471</v>
      </c>
      <c r="N88" s="36">
        <v>25235340</v>
      </c>
      <c r="O88" s="36">
        <v>284443690</v>
      </c>
      <c r="P88" s="36">
        <v>25235340</v>
      </c>
      <c r="Q88" s="36">
        <v>284443690</v>
      </c>
      <c r="R88" s="37">
        <f t="shared" si="25"/>
        <v>0.85506966481248992</v>
      </c>
      <c r="S88" s="38">
        <f t="shared" si="26"/>
        <v>0.68747448136966149</v>
      </c>
      <c r="T88" s="39"/>
    </row>
    <row r="89" spans="1:20" s="40" customFormat="1" ht="30" customHeight="1" x14ac:dyDescent="0.2">
      <c r="A89" s="31" t="s">
        <v>162</v>
      </c>
      <c r="B89" s="32">
        <v>0</v>
      </c>
      <c r="C89" s="32">
        <v>4</v>
      </c>
      <c r="D89" s="33">
        <v>8</v>
      </c>
      <c r="E89" s="33">
        <v>3</v>
      </c>
      <c r="F89" s="33">
        <v>20</v>
      </c>
      <c r="G89" s="33"/>
      <c r="H89" s="35" t="s">
        <v>163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7">
        <f t="shared" si="25"/>
        <v>0</v>
      </c>
      <c r="S89" s="38">
        <f t="shared" si="26"/>
        <v>0</v>
      </c>
      <c r="T89" s="39"/>
    </row>
    <row r="90" spans="1:20" s="40" customFormat="1" ht="30" customHeight="1" x14ac:dyDescent="0.2">
      <c r="A90" s="31">
        <v>2</v>
      </c>
      <c r="B90" s="32">
        <v>0</v>
      </c>
      <c r="C90" s="32">
        <v>4</v>
      </c>
      <c r="D90" s="33">
        <v>8</v>
      </c>
      <c r="E90" s="33">
        <v>5</v>
      </c>
      <c r="F90" s="33">
        <v>20</v>
      </c>
      <c r="G90" s="33" t="s">
        <v>164</v>
      </c>
      <c r="H90" s="35" t="s">
        <v>165</v>
      </c>
      <c r="I90" s="36">
        <v>77585431</v>
      </c>
      <c r="J90" s="36">
        <v>0</v>
      </c>
      <c r="K90" s="36">
        <v>56220221</v>
      </c>
      <c r="L90" s="36">
        <v>0</v>
      </c>
      <c r="M90" s="36">
        <v>49330221</v>
      </c>
      <c r="N90" s="36">
        <v>2123199</v>
      </c>
      <c r="O90" s="36">
        <v>32025780.739999998</v>
      </c>
      <c r="P90" s="36">
        <v>2123199</v>
      </c>
      <c r="Q90" s="36">
        <v>32025780.739999998</v>
      </c>
      <c r="R90" s="37">
        <f t="shared" si="25"/>
        <v>0.63581809579687709</v>
      </c>
      <c r="S90" s="38">
        <f t="shared" si="26"/>
        <v>0.4127808575298112</v>
      </c>
      <c r="T90" s="39"/>
    </row>
    <row r="91" spans="1:20" s="40" customFormat="1" ht="30" customHeight="1" x14ac:dyDescent="0.2">
      <c r="A91" s="31">
        <v>2</v>
      </c>
      <c r="B91" s="32">
        <v>0</v>
      </c>
      <c r="C91" s="32">
        <v>4</v>
      </c>
      <c r="D91" s="33">
        <v>8</v>
      </c>
      <c r="E91" s="33">
        <v>6</v>
      </c>
      <c r="F91" s="33">
        <v>20</v>
      </c>
      <c r="G91" s="33" t="s">
        <v>166</v>
      </c>
      <c r="H91" s="35" t="s">
        <v>167</v>
      </c>
      <c r="I91" s="36">
        <v>69319375</v>
      </c>
      <c r="J91" s="36">
        <v>0</v>
      </c>
      <c r="K91" s="36">
        <v>62279758</v>
      </c>
      <c r="L91" s="36">
        <v>0</v>
      </c>
      <c r="M91" s="36">
        <v>62279758</v>
      </c>
      <c r="N91" s="36">
        <v>4084829</v>
      </c>
      <c r="O91" s="36">
        <v>46394705</v>
      </c>
      <c r="P91" s="36">
        <v>4084829</v>
      </c>
      <c r="Q91" s="36">
        <v>46394705</v>
      </c>
      <c r="R91" s="37">
        <f t="shared" si="25"/>
        <v>0.8984466175582223</v>
      </c>
      <c r="S91" s="38">
        <f t="shared" si="26"/>
        <v>0.66928914174428145</v>
      </c>
      <c r="T91" s="39"/>
    </row>
    <row r="92" spans="1:20" s="29" customFormat="1" ht="30" customHeight="1" x14ac:dyDescent="0.2">
      <c r="A92" s="22">
        <v>2</v>
      </c>
      <c r="B92" s="23">
        <v>0</v>
      </c>
      <c r="C92" s="23">
        <v>4</v>
      </c>
      <c r="D92" s="41">
        <v>9</v>
      </c>
      <c r="E92" s="24"/>
      <c r="F92" s="24"/>
      <c r="G92" s="24"/>
      <c r="H92" s="30" t="s">
        <v>168</v>
      </c>
      <c r="I92" s="26">
        <f t="shared" ref="I92:Q92" si="31">SUM(I93:I94)</f>
        <v>1194612189</v>
      </c>
      <c r="J92" s="26">
        <f t="shared" si="31"/>
        <v>0</v>
      </c>
      <c r="K92" s="26">
        <f t="shared" si="31"/>
        <v>1124159868</v>
      </c>
      <c r="L92" s="26">
        <f t="shared" si="31"/>
        <v>0</v>
      </c>
      <c r="M92" s="26">
        <f t="shared" si="31"/>
        <v>27803733</v>
      </c>
      <c r="N92" s="26">
        <f t="shared" si="31"/>
        <v>2363080</v>
      </c>
      <c r="O92" s="26">
        <f t="shared" si="31"/>
        <v>25136741</v>
      </c>
      <c r="P92" s="26">
        <f t="shared" si="31"/>
        <v>0</v>
      </c>
      <c r="Q92" s="26">
        <f t="shared" si="31"/>
        <v>22773661</v>
      </c>
      <c r="R92" s="27">
        <f t="shared" si="25"/>
        <v>2.3274275330535742E-2</v>
      </c>
      <c r="S92" s="28">
        <f t="shared" si="26"/>
        <v>2.1041758347570317E-2</v>
      </c>
      <c r="T92" s="39"/>
    </row>
    <row r="93" spans="1:20" s="40" customFormat="1" ht="30" customHeight="1" x14ac:dyDescent="0.2">
      <c r="A93" s="31">
        <v>2</v>
      </c>
      <c r="B93" s="32">
        <v>0</v>
      </c>
      <c r="C93" s="32">
        <v>4</v>
      </c>
      <c r="D93" s="33">
        <v>9</v>
      </c>
      <c r="E93" s="33">
        <v>5</v>
      </c>
      <c r="F93" s="33">
        <v>20</v>
      </c>
      <c r="G93" s="33" t="s">
        <v>169</v>
      </c>
      <c r="H93" s="35" t="s">
        <v>170</v>
      </c>
      <c r="I93" s="36">
        <v>211100943</v>
      </c>
      <c r="J93" s="36">
        <v>0</v>
      </c>
      <c r="K93" s="36">
        <v>189990848</v>
      </c>
      <c r="L93" s="36">
        <v>0</v>
      </c>
      <c r="M93" s="36">
        <v>841040</v>
      </c>
      <c r="N93" s="36">
        <v>0</v>
      </c>
      <c r="O93" s="36">
        <v>0</v>
      </c>
      <c r="P93" s="36">
        <v>0</v>
      </c>
      <c r="Q93" s="36">
        <v>0</v>
      </c>
      <c r="R93" s="37">
        <f t="shared" si="25"/>
        <v>3.9840655756805407E-3</v>
      </c>
      <c r="S93" s="38">
        <f t="shared" si="26"/>
        <v>0</v>
      </c>
      <c r="T93" s="39"/>
    </row>
    <row r="94" spans="1:20" s="40" customFormat="1" ht="30" customHeight="1" x14ac:dyDescent="0.2">
      <c r="A94" s="31">
        <v>2</v>
      </c>
      <c r="B94" s="32">
        <v>0</v>
      </c>
      <c r="C94" s="32">
        <v>4</v>
      </c>
      <c r="D94" s="33">
        <v>9</v>
      </c>
      <c r="E94" s="33">
        <v>13</v>
      </c>
      <c r="F94" s="33">
        <v>20</v>
      </c>
      <c r="G94" s="33" t="s">
        <v>171</v>
      </c>
      <c r="H94" s="35" t="s">
        <v>172</v>
      </c>
      <c r="I94" s="36">
        <v>983511246</v>
      </c>
      <c r="J94" s="36">
        <v>0</v>
      </c>
      <c r="K94" s="36">
        <v>934169020</v>
      </c>
      <c r="L94" s="36">
        <v>0</v>
      </c>
      <c r="M94" s="36">
        <v>26962693</v>
      </c>
      <c r="N94" s="36">
        <v>2363080</v>
      </c>
      <c r="O94" s="36">
        <v>25136741</v>
      </c>
      <c r="P94" s="36">
        <v>0</v>
      </c>
      <c r="Q94" s="36">
        <v>22773661</v>
      </c>
      <c r="R94" s="37">
        <f t="shared" si="25"/>
        <v>2.7414727701039424E-2</v>
      </c>
      <c r="S94" s="38">
        <f t="shared" si="26"/>
        <v>2.5558163266798068E-2</v>
      </c>
      <c r="T94" s="39"/>
    </row>
    <row r="95" spans="1:20" s="29" customFormat="1" ht="30" customHeight="1" x14ac:dyDescent="0.2">
      <c r="A95" s="22">
        <v>2</v>
      </c>
      <c r="B95" s="23">
        <v>0</v>
      </c>
      <c r="C95" s="23">
        <v>4</v>
      </c>
      <c r="D95" s="41">
        <v>10</v>
      </c>
      <c r="E95" s="24"/>
      <c r="F95" s="24"/>
      <c r="G95" s="24"/>
      <c r="H95" s="30" t="s">
        <v>173</v>
      </c>
      <c r="I95" s="26">
        <f t="shared" ref="I95:Q95" si="32">SUM(I96:I97)</f>
        <v>12505080</v>
      </c>
      <c r="J95" s="26">
        <f t="shared" si="32"/>
        <v>0</v>
      </c>
      <c r="K95" s="26">
        <f t="shared" si="32"/>
        <v>10736159</v>
      </c>
      <c r="L95" s="26">
        <f t="shared" si="32"/>
        <v>408204</v>
      </c>
      <c r="M95" s="26">
        <f t="shared" si="32"/>
        <v>10724363</v>
      </c>
      <c r="N95" s="26">
        <f t="shared" si="32"/>
        <v>816589</v>
      </c>
      <c r="O95" s="26">
        <f t="shared" si="32"/>
        <v>5486806</v>
      </c>
      <c r="P95" s="26">
        <f t="shared" si="32"/>
        <v>816589</v>
      </c>
      <c r="Q95" s="26">
        <f t="shared" si="32"/>
        <v>5486806</v>
      </c>
      <c r="R95" s="27">
        <f t="shared" si="25"/>
        <v>0.85760051115226776</v>
      </c>
      <c r="S95" s="28">
        <f t="shared" si="26"/>
        <v>0.43876616543036911</v>
      </c>
      <c r="T95" s="43"/>
    </row>
    <row r="96" spans="1:20" s="40" customFormat="1" ht="30" customHeight="1" x14ac:dyDescent="0.2">
      <c r="A96" s="31">
        <v>2</v>
      </c>
      <c r="B96" s="32">
        <v>0</v>
      </c>
      <c r="C96" s="32">
        <v>4</v>
      </c>
      <c r="D96" s="33">
        <v>10</v>
      </c>
      <c r="E96" s="33">
        <v>1</v>
      </c>
      <c r="F96" s="33">
        <v>20</v>
      </c>
      <c r="G96" s="33" t="s">
        <v>174</v>
      </c>
      <c r="H96" s="35" t="s">
        <v>175</v>
      </c>
      <c r="I96" s="36">
        <v>12066057</v>
      </c>
      <c r="J96" s="36">
        <v>0</v>
      </c>
      <c r="K96" s="36">
        <v>10719338</v>
      </c>
      <c r="L96" s="36">
        <v>408204</v>
      </c>
      <c r="M96" s="36">
        <v>10707542</v>
      </c>
      <c r="N96" s="36">
        <v>816589</v>
      </c>
      <c r="O96" s="36">
        <v>5486806</v>
      </c>
      <c r="P96" s="36">
        <v>816589</v>
      </c>
      <c r="Q96" s="36">
        <v>5486806</v>
      </c>
      <c r="R96" s="37">
        <f t="shared" si="25"/>
        <v>0.88741019539357391</v>
      </c>
      <c r="S96" s="38">
        <f t="shared" si="26"/>
        <v>0.45473065476153479</v>
      </c>
      <c r="T96" s="39"/>
    </row>
    <row r="97" spans="1:20" s="40" customFormat="1" ht="30" customHeight="1" x14ac:dyDescent="0.2">
      <c r="A97" s="31">
        <v>2</v>
      </c>
      <c r="B97" s="32">
        <v>0</v>
      </c>
      <c r="C97" s="32">
        <v>4</v>
      </c>
      <c r="D97" s="33">
        <v>10</v>
      </c>
      <c r="E97" s="33">
        <v>2</v>
      </c>
      <c r="F97" s="33">
        <v>20</v>
      </c>
      <c r="G97" s="33" t="s">
        <v>176</v>
      </c>
      <c r="H97" s="35" t="s">
        <v>177</v>
      </c>
      <c r="I97" s="36">
        <v>439023</v>
      </c>
      <c r="J97" s="36">
        <v>0</v>
      </c>
      <c r="K97" s="36">
        <v>16821</v>
      </c>
      <c r="L97" s="36">
        <v>0</v>
      </c>
      <c r="M97" s="36">
        <v>16821</v>
      </c>
      <c r="N97" s="36">
        <v>0</v>
      </c>
      <c r="O97" s="36">
        <v>0</v>
      </c>
      <c r="P97" s="36">
        <v>0</v>
      </c>
      <c r="Q97" s="36">
        <v>0</v>
      </c>
      <c r="R97" s="37">
        <f t="shared" si="25"/>
        <v>3.8314621329634209E-2</v>
      </c>
      <c r="S97" s="38">
        <f t="shared" si="26"/>
        <v>0</v>
      </c>
      <c r="T97" s="39"/>
    </row>
    <row r="98" spans="1:20" s="29" customFormat="1" ht="30" customHeight="1" x14ac:dyDescent="0.2">
      <c r="A98" s="22">
        <v>2</v>
      </c>
      <c r="B98" s="23">
        <v>0</v>
      </c>
      <c r="C98" s="23">
        <v>4</v>
      </c>
      <c r="D98" s="41">
        <v>11</v>
      </c>
      <c r="E98" s="24"/>
      <c r="F98" s="24"/>
      <c r="G98" s="24"/>
      <c r="H98" s="30" t="s">
        <v>178</v>
      </c>
      <c r="I98" s="26">
        <f>SUM(I99:I100)</f>
        <v>132328452.2</v>
      </c>
      <c r="J98" s="26">
        <f t="shared" ref="J98:Q98" si="33">SUM(J99:J100)</f>
        <v>0</v>
      </c>
      <c r="K98" s="26">
        <f t="shared" si="33"/>
        <v>91053699</v>
      </c>
      <c r="L98" s="26">
        <f t="shared" si="33"/>
        <v>3046093</v>
      </c>
      <c r="M98" s="26">
        <f t="shared" si="33"/>
        <v>76758453</v>
      </c>
      <c r="N98" s="26">
        <f t="shared" si="33"/>
        <v>3046498</v>
      </c>
      <c r="O98" s="26">
        <f t="shared" si="33"/>
        <v>49456474</v>
      </c>
      <c r="P98" s="26">
        <f t="shared" si="33"/>
        <v>2275348</v>
      </c>
      <c r="Q98" s="26">
        <f t="shared" si="33"/>
        <v>48685324</v>
      </c>
      <c r="R98" s="27">
        <f t="shared" si="25"/>
        <v>0.58006008325396252</v>
      </c>
      <c r="S98" s="28">
        <f t="shared" si="26"/>
        <v>0.37374028924068381</v>
      </c>
      <c r="T98" s="43"/>
    </row>
    <row r="99" spans="1:20" s="29" customFormat="1" ht="30" customHeight="1" x14ac:dyDescent="0.2">
      <c r="A99" s="31">
        <v>2</v>
      </c>
      <c r="B99" s="32">
        <v>0</v>
      </c>
      <c r="C99" s="32">
        <v>4</v>
      </c>
      <c r="D99" s="33">
        <v>11</v>
      </c>
      <c r="E99" s="33">
        <v>1</v>
      </c>
      <c r="F99" s="33">
        <v>20</v>
      </c>
      <c r="G99" s="33" t="s">
        <v>179</v>
      </c>
      <c r="H99" s="35" t="s">
        <v>180</v>
      </c>
      <c r="I99" s="36">
        <v>21000000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7">
        <f t="shared" si="25"/>
        <v>0</v>
      </c>
      <c r="S99" s="38">
        <f t="shared" si="26"/>
        <v>0</v>
      </c>
      <c r="T99" s="43"/>
    </row>
    <row r="100" spans="1:20" s="40" customFormat="1" ht="30" customHeight="1" x14ac:dyDescent="0.2">
      <c r="A100" s="31">
        <v>2</v>
      </c>
      <c r="B100" s="32">
        <v>0</v>
      </c>
      <c r="C100" s="32">
        <v>4</v>
      </c>
      <c r="D100" s="33">
        <v>11</v>
      </c>
      <c r="E100" s="33">
        <v>2</v>
      </c>
      <c r="F100" s="33">
        <v>20</v>
      </c>
      <c r="G100" s="33" t="s">
        <v>181</v>
      </c>
      <c r="H100" s="35" t="s">
        <v>182</v>
      </c>
      <c r="I100" s="36">
        <v>111328452.2</v>
      </c>
      <c r="J100" s="36">
        <v>0</v>
      </c>
      <c r="K100" s="36">
        <v>91053699</v>
      </c>
      <c r="L100" s="36">
        <v>3046093</v>
      </c>
      <c r="M100" s="36">
        <v>76758453</v>
      </c>
      <c r="N100" s="36">
        <v>3046498</v>
      </c>
      <c r="O100" s="36">
        <v>49456474</v>
      </c>
      <c r="P100" s="36">
        <v>2275348</v>
      </c>
      <c r="Q100" s="36">
        <v>48685324</v>
      </c>
      <c r="R100" s="37">
        <f t="shared" si="25"/>
        <v>0.6894774110584464</v>
      </c>
      <c r="S100" s="38">
        <f t="shared" si="26"/>
        <v>0.44423930291559377</v>
      </c>
      <c r="T100" s="39"/>
    </row>
    <row r="101" spans="1:20" s="29" customFormat="1" ht="30" customHeight="1" x14ac:dyDescent="0.2">
      <c r="A101" s="22">
        <v>2</v>
      </c>
      <c r="B101" s="23">
        <v>0</v>
      </c>
      <c r="C101" s="23">
        <v>4</v>
      </c>
      <c r="D101" s="41">
        <v>14</v>
      </c>
      <c r="E101" s="41"/>
      <c r="F101" s="41">
        <v>20</v>
      </c>
      <c r="G101" s="41"/>
      <c r="H101" s="30" t="s">
        <v>183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37">
        <f t="shared" si="25"/>
        <v>0</v>
      </c>
      <c r="S101" s="38">
        <f t="shared" si="26"/>
        <v>0</v>
      </c>
      <c r="T101" s="39"/>
    </row>
    <row r="102" spans="1:20" s="29" customFormat="1" ht="30" customHeight="1" x14ac:dyDescent="0.2">
      <c r="A102" s="22">
        <v>2</v>
      </c>
      <c r="B102" s="23">
        <v>0</v>
      </c>
      <c r="C102" s="23">
        <v>4</v>
      </c>
      <c r="D102" s="41">
        <v>17</v>
      </c>
      <c r="E102" s="24"/>
      <c r="F102" s="24"/>
      <c r="G102" s="24"/>
      <c r="H102" s="30" t="s">
        <v>184</v>
      </c>
      <c r="I102" s="26">
        <f t="shared" ref="I102:S102" si="34">SUM(I103:I104)</f>
        <v>1888076</v>
      </c>
      <c r="J102" s="26">
        <f t="shared" si="34"/>
        <v>0</v>
      </c>
      <c r="K102" s="26">
        <f t="shared" si="34"/>
        <v>67284</v>
      </c>
      <c r="L102" s="26">
        <f t="shared" si="34"/>
        <v>0</v>
      </c>
      <c r="M102" s="26">
        <f t="shared" si="34"/>
        <v>67284</v>
      </c>
      <c r="N102" s="26">
        <f t="shared" si="34"/>
        <v>0</v>
      </c>
      <c r="O102" s="26">
        <f t="shared" si="34"/>
        <v>0</v>
      </c>
      <c r="P102" s="26">
        <f t="shared" si="34"/>
        <v>0</v>
      </c>
      <c r="Q102" s="26">
        <f t="shared" si="34"/>
        <v>0</v>
      </c>
      <c r="R102" s="50">
        <f t="shared" si="34"/>
        <v>7.1272554706484276E-2</v>
      </c>
      <c r="S102" s="50">
        <f t="shared" si="34"/>
        <v>0</v>
      </c>
      <c r="T102" s="39"/>
    </row>
    <row r="103" spans="1:20" s="40" customFormat="1" ht="30" customHeight="1" x14ac:dyDescent="0.2">
      <c r="A103" s="31">
        <v>2</v>
      </c>
      <c r="B103" s="32">
        <v>0</v>
      </c>
      <c r="C103" s="32">
        <v>4</v>
      </c>
      <c r="D103" s="33">
        <v>17</v>
      </c>
      <c r="E103" s="33">
        <v>1</v>
      </c>
      <c r="F103" s="33">
        <v>20</v>
      </c>
      <c r="G103" s="33" t="s">
        <v>185</v>
      </c>
      <c r="H103" s="35" t="s">
        <v>186</v>
      </c>
      <c r="I103" s="36">
        <v>944038</v>
      </c>
      <c r="J103" s="36">
        <v>0</v>
      </c>
      <c r="K103" s="36">
        <v>33642</v>
      </c>
      <c r="L103" s="36">
        <v>0</v>
      </c>
      <c r="M103" s="36">
        <v>33642</v>
      </c>
      <c r="N103" s="36">
        <v>0</v>
      </c>
      <c r="O103" s="36">
        <v>0</v>
      </c>
      <c r="P103" s="36">
        <v>0</v>
      </c>
      <c r="Q103" s="36">
        <v>0</v>
      </c>
      <c r="R103" s="37">
        <f t="shared" si="25"/>
        <v>3.5636277353242138E-2</v>
      </c>
      <c r="S103" s="38">
        <f t="shared" si="26"/>
        <v>0</v>
      </c>
      <c r="T103" s="39"/>
    </row>
    <row r="104" spans="1:20" s="40" customFormat="1" ht="30" customHeight="1" x14ac:dyDescent="0.2">
      <c r="A104" s="31">
        <v>2</v>
      </c>
      <c r="B104" s="32">
        <v>0</v>
      </c>
      <c r="C104" s="32">
        <v>4</v>
      </c>
      <c r="D104" s="33">
        <v>17</v>
      </c>
      <c r="E104" s="33">
        <v>2</v>
      </c>
      <c r="F104" s="33">
        <v>20</v>
      </c>
      <c r="G104" s="33" t="s">
        <v>187</v>
      </c>
      <c r="H104" s="35" t="s">
        <v>188</v>
      </c>
      <c r="I104" s="36">
        <v>944038</v>
      </c>
      <c r="J104" s="36">
        <v>0</v>
      </c>
      <c r="K104" s="36">
        <v>33642</v>
      </c>
      <c r="L104" s="36">
        <v>0</v>
      </c>
      <c r="M104" s="36">
        <v>33642</v>
      </c>
      <c r="N104" s="36">
        <v>0</v>
      </c>
      <c r="O104" s="36">
        <v>0</v>
      </c>
      <c r="P104" s="36">
        <v>0</v>
      </c>
      <c r="Q104" s="36">
        <v>0</v>
      </c>
      <c r="R104" s="37">
        <f t="shared" si="25"/>
        <v>3.5636277353242138E-2</v>
      </c>
      <c r="S104" s="38">
        <f t="shared" si="26"/>
        <v>0</v>
      </c>
      <c r="T104" s="39"/>
    </row>
    <row r="105" spans="1:20" s="29" customFormat="1" ht="30" customHeight="1" x14ac:dyDescent="0.2">
      <c r="A105" s="22">
        <v>2</v>
      </c>
      <c r="B105" s="23">
        <v>0</v>
      </c>
      <c r="C105" s="23">
        <v>4</v>
      </c>
      <c r="D105" s="41">
        <v>21</v>
      </c>
      <c r="E105" s="24"/>
      <c r="F105" s="24"/>
      <c r="G105" s="24"/>
      <c r="H105" s="30" t="s">
        <v>189</v>
      </c>
      <c r="I105" s="26">
        <f>SUM(I106:I109)</f>
        <v>1189430770</v>
      </c>
      <c r="J105" s="26">
        <f t="shared" ref="J105:Q105" si="35">SUM(J106:J109)</f>
        <v>-497600</v>
      </c>
      <c r="K105" s="26">
        <f t="shared" si="35"/>
        <v>731441282</v>
      </c>
      <c r="L105" s="26">
        <f t="shared" si="35"/>
        <v>-8849600</v>
      </c>
      <c r="M105" s="26">
        <f t="shared" si="35"/>
        <v>659989402</v>
      </c>
      <c r="N105" s="26">
        <f t="shared" si="35"/>
        <v>84460569</v>
      </c>
      <c r="O105" s="26">
        <f t="shared" si="35"/>
        <v>297730731</v>
      </c>
      <c r="P105" s="26">
        <f t="shared" si="35"/>
        <v>105937614</v>
      </c>
      <c r="Q105" s="26">
        <f t="shared" si="35"/>
        <v>296743733</v>
      </c>
      <c r="R105" s="27">
        <f t="shared" si="25"/>
        <v>0.55487836589261941</v>
      </c>
      <c r="S105" s="28">
        <f t="shared" si="26"/>
        <v>0.25031362775321508</v>
      </c>
      <c r="T105" s="43"/>
    </row>
    <row r="106" spans="1:20" s="40" customFormat="1" ht="30" customHeight="1" x14ac:dyDescent="0.2">
      <c r="A106" s="31">
        <v>2</v>
      </c>
      <c r="B106" s="32">
        <v>0</v>
      </c>
      <c r="C106" s="32">
        <v>4</v>
      </c>
      <c r="D106" s="33">
        <v>21</v>
      </c>
      <c r="E106" s="33">
        <v>1</v>
      </c>
      <c r="F106" s="33">
        <v>20</v>
      </c>
      <c r="G106" s="33" t="s">
        <v>190</v>
      </c>
      <c r="H106" s="35" t="s">
        <v>191</v>
      </c>
      <c r="I106" s="36">
        <v>14658721</v>
      </c>
      <c r="J106" s="36">
        <v>0</v>
      </c>
      <c r="K106" s="36">
        <v>153652</v>
      </c>
      <c r="L106" s="36">
        <v>0</v>
      </c>
      <c r="M106" s="36">
        <v>153652</v>
      </c>
      <c r="N106" s="36">
        <v>0</v>
      </c>
      <c r="O106" s="36">
        <v>0</v>
      </c>
      <c r="P106" s="36">
        <v>0</v>
      </c>
      <c r="Q106" s="36">
        <v>0</v>
      </c>
      <c r="R106" s="37">
        <f t="shared" si="25"/>
        <v>1.0481951324402723E-2</v>
      </c>
      <c r="S106" s="38">
        <f t="shared" si="26"/>
        <v>0</v>
      </c>
      <c r="T106" s="39"/>
    </row>
    <row r="107" spans="1:20" s="40" customFormat="1" ht="30" customHeight="1" x14ac:dyDescent="0.2">
      <c r="A107" s="31">
        <v>2</v>
      </c>
      <c r="B107" s="32">
        <v>0</v>
      </c>
      <c r="C107" s="32">
        <v>4</v>
      </c>
      <c r="D107" s="33">
        <v>21</v>
      </c>
      <c r="E107" s="33">
        <v>4</v>
      </c>
      <c r="F107" s="33">
        <v>20</v>
      </c>
      <c r="G107" s="33" t="s">
        <v>192</v>
      </c>
      <c r="H107" s="35" t="s">
        <v>193</v>
      </c>
      <c r="I107" s="36">
        <v>649983160</v>
      </c>
      <c r="J107" s="36">
        <v>0</v>
      </c>
      <c r="K107" s="36">
        <v>433709322</v>
      </c>
      <c r="L107" s="36">
        <v>0</v>
      </c>
      <c r="M107" s="36">
        <v>433709322</v>
      </c>
      <c r="N107" s="36">
        <v>84460569</v>
      </c>
      <c r="O107" s="36">
        <v>156163977</v>
      </c>
      <c r="P107" s="36">
        <v>90643014</v>
      </c>
      <c r="Q107" s="36">
        <v>155176979</v>
      </c>
      <c r="R107" s="37">
        <f t="shared" si="25"/>
        <v>0.66726239799812659</v>
      </c>
      <c r="S107" s="38">
        <f t="shared" si="26"/>
        <v>0.24025849685090303</v>
      </c>
      <c r="T107" s="39"/>
    </row>
    <row r="108" spans="1:20" s="40" customFormat="1" ht="30" customHeight="1" x14ac:dyDescent="0.2">
      <c r="A108" s="31">
        <v>2</v>
      </c>
      <c r="B108" s="32">
        <v>0</v>
      </c>
      <c r="C108" s="32">
        <v>4</v>
      </c>
      <c r="D108" s="33">
        <v>21</v>
      </c>
      <c r="E108" s="33">
        <v>5</v>
      </c>
      <c r="F108" s="33">
        <v>20</v>
      </c>
      <c r="G108" s="33" t="s">
        <v>194</v>
      </c>
      <c r="H108" s="35" t="s">
        <v>195</v>
      </c>
      <c r="I108" s="36">
        <v>524788889</v>
      </c>
      <c r="J108" s="36">
        <v>-497600</v>
      </c>
      <c r="K108" s="36">
        <v>297578308</v>
      </c>
      <c r="L108" s="36">
        <v>-8849600</v>
      </c>
      <c r="M108" s="36">
        <v>226126428</v>
      </c>
      <c r="N108" s="36">
        <v>0</v>
      </c>
      <c r="O108" s="36">
        <v>141566754</v>
      </c>
      <c r="P108" s="36">
        <v>15294600</v>
      </c>
      <c r="Q108" s="36">
        <v>141566754</v>
      </c>
      <c r="R108" s="37">
        <f t="shared" si="25"/>
        <v>0.43089027366964699</v>
      </c>
      <c r="S108" s="38">
        <f t="shared" si="26"/>
        <v>0.26975943463620095</v>
      </c>
      <c r="T108" s="39"/>
    </row>
    <row r="109" spans="1:20" s="40" customFormat="1" ht="30" customHeight="1" x14ac:dyDescent="0.2">
      <c r="A109" s="31">
        <v>2</v>
      </c>
      <c r="B109" s="32">
        <v>0</v>
      </c>
      <c r="C109" s="32">
        <v>4</v>
      </c>
      <c r="D109" s="33">
        <v>21</v>
      </c>
      <c r="E109" s="33">
        <v>11</v>
      </c>
      <c r="F109" s="33">
        <v>20</v>
      </c>
      <c r="G109" s="33"/>
      <c r="H109" s="35" t="s">
        <v>196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7">
        <f t="shared" si="25"/>
        <v>0</v>
      </c>
      <c r="S109" s="38">
        <f t="shared" si="26"/>
        <v>0</v>
      </c>
      <c r="T109" s="39"/>
    </row>
    <row r="110" spans="1:20" s="29" customFormat="1" ht="30" customHeight="1" x14ac:dyDescent="0.2">
      <c r="A110" s="22">
        <v>2</v>
      </c>
      <c r="B110" s="23">
        <v>0</v>
      </c>
      <c r="C110" s="23">
        <v>4</v>
      </c>
      <c r="D110" s="41">
        <v>40</v>
      </c>
      <c r="E110" s="24"/>
      <c r="F110" s="41">
        <v>20</v>
      </c>
      <c r="G110" s="41" t="s">
        <v>197</v>
      </c>
      <c r="H110" s="30" t="s">
        <v>198</v>
      </c>
      <c r="I110" s="51">
        <f>+I111</f>
        <v>5094718</v>
      </c>
      <c r="J110" s="51">
        <f t="shared" ref="J110:Q110" si="36">+J111</f>
        <v>0</v>
      </c>
      <c r="K110" s="51">
        <f t="shared" si="36"/>
        <v>3350820</v>
      </c>
      <c r="L110" s="51">
        <f t="shared" si="36"/>
        <v>0</v>
      </c>
      <c r="M110" s="51">
        <f t="shared" si="36"/>
        <v>3350820</v>
      </c>
      <c r="N110" s="51">
        <f t="shared" si="36"/>
        <v>0</v>
      </c>
      <c r="O110" s="51">
        <f t="shared" si="36"/>
        <v>3281518</v>
      </c>
      <c r="P110" s="51">
        <f t="shared" si="36"/>
        <v>0</v>
      </c>
      <c r="Q110" s="51">
        <f t="shared" si="36"/>
        <v>3281518</v>
      </c>
      <c r="R110" s="37">
        <f t="shared" si="25"/>
        <v>0.65770470514756652</v>
      </c>
      <c r="S110" s="45">
        <f t="shared" si="26"/>
        <v>0.64410198955074649</v>
      </c>
      <c r="T110" s="52"/>
    </row>
    <row r="111" spans="1:20" s="40" customFormat="1" ht="30" customHeight="1" x14ac:dyDescent="0.2">
      <c r="A111" s="31">
        <v>2</v>
      </c>
      <c r="B111" s="32">
        <v>0</v>
      </c>
      <c r="C111" s="32">
        <v>4</v>
      </c>
      <c r="D111" s="33">
        <v>40</v>
      </c>
      <c r="E111" s="34" t="s">
        <v>199</v>
      </c>
      <c r="F111" s="33">
        <v>20</v>
      </c>
      <c r="G111" s="33" t="s">
        <v>200</v>
      </c>
      <c r="H111" s="35" t="s">
        <v>198</v>
      </c>
      <c r="I111" s="36">
        <v>5094718</v>
      </c>
      <c r="J111" s="36">
        <v>0</v>
      </c>
      <c r="K111" s="36">
        <v>3350820</v>
      </c>
      <c r="L111" s="36">
        <v>0</v>
      </c>
      <c r="M111" s="36">
        <v>3350820</v>
      </c>
      <c r="N111" s="36">
        <v>0</v>
      </c>
      <c r="O111" s="36">
        <v>3281518</v>
      </c>
      <c r="P111" s="36">
        <v>0</v>
      </c>
      <c r="Q111" s="36">
        <v>3281518</v>
      </c>
      <c r="R111" s="37">
        <f t="shared" si="25"/>
        <v>0.65770470514756652</v>
      </c>
      <c r="S111" s="48">
        <f t="shared" si="26"/>
        <v>0.64410198955074649</v>
      </c>
      <c r="T111" s="39"/>
    </row>
    <row r="112" spans="1:20" s="29" customFormat="1" ht="30" customHeight="1" x14ac:dyDescent="0.2">
      <c r="A112" s="22">
        <v>2</v>
      </c>
      <c r="B112" s="23">
        <v>0</v>
      </c>
      <c r="C112" s="23">
        <v>4</v>
      </c>
      <c r="D112" s="41">
        <v>41</v>
      </c>
      <c r="E112" s="24"/>
      <c r="F112" s="24"/>
      <c r="G112" s="24"/>
      <c r="H112" s="30" t="s">
        <v>201</v>
      </c>
      <c r="I112" s="26">
        <f t="shared" ref="I112:Q112" si="37">+I113</f>
        <v>3476900977</v>
      </c>
      <c r="J112" s="26">
        <f t="shared" si="37"/>
        <v>707850</v>
      </c>
      <c r="K112" s="26">
        <f t="shared" si="37"/>
        <v>3097718455</v>
      </c>
      <c r="L112" s="26">
        <f t="shared" si="37"/>
        <v>707850</v>
      </c>
      <c r="M112" s="26">
        <f t="shared" si="37"/>
        <v>3083678455</v>
      </c>
      <c r="N112" s="26">
        <f t="shared" si="37"/>
        <v>797987</v>
      </c>
      <c r="O112" s="26">
        <f t="shared" si="37"/>
        <v>2207175176</v>
      </c>
      <c r="P112" s="26">
        <f t="shared" si="37"/>
        <v>52277950</v>
      </c>
      <c r="Q112" s="26">
        <f t="shared" si="37"/>
        <v>2207175176</v>
      </c>
      <c r="R112" s="27">
        <f t="shared" si="25"/>
        <v>0.88690430800267228</v>
      </c>
      <c r="S112" s="28">
        <f t="shared" si="26"/>
        <v>0.63481105461462783</v>
      </c>
      <c r="T112" s="43"/>
    </row>
    <row r="113" spans="1:20" s="40" customFormat="1" ht="30" customHeight="1" x14ac:dyDescent="0.2">
      <c r="A113" s="31">
        <v>2</v>
      </c>
      <c r="B113" s="32">
        <v>0</v>
      </c>
      <c r="C113" s="32">
        <v>4</v>
      </c>
      <c r="D113" s="33">
        <v>41</v>
      </c>
      <c r="E113" s="33">
        <v>13</v>
      </c>
      <c r="F113" s="33">
        <v>20</v>
      </c>
      <c r="G113" s="33" t="s">
        <v>202</v>
      </c>
      <c r="H113" s="35" t="s">
        <v>201</v>
      </c>
      <c r="I113" s="36">
        <v>3476900977</v>
      </c>
      <c r="J113" s="36">
        <v>707850</v>
      </c>
      <c r="K113" s="36">
        <v>3097718455</v>
      </c>
      <c r="L113" s="36">
        <v>707850</v>
      </c>
      <c r="M113" s="36">
        <v>3083678455</v>
      </c>
      <c r="N113" s="36">
        <v>797987</v>
      </c>
      <c r="O113" s="36">
        <v>2207175176</v>
      </c>
      <c r="P113" s="36">
        <v>52277950</v>
      </c>
      <c r="Q113" s="36">
        <v>2207175176</v>
      </c>
      <c r="R113" s="37">
        <f t="shared" si="25"/>
        <v>0.88690430800267228</v>
      </c>
      <c r="S113" s="48">
        <f t="shared" si="26"/>
        <v>0.63481105461462783</v>
      </c>
      <c r="T113" s="39"/>
    </row>
    <row r="114" spans="1:20" s="29" customFormat="1" ht="30" customHeight="1" x14ac:dyDescent="0.2">
      <c r="A114" s="22">
        <v>3</v>
      </c>
      <c r="B114" s="23"/>
      <c r="C114" s="23"/>
      <c r="D114" s="24"/>
      <c r="E114" s="24"/>
      <c r="F114" s="41">
        <v>20</v>
      </c>
      <c r="G114" s="41"/>
      <c r="H114" s="30" t="s">
        <v>203</v>
      </c>
      <c r="I114" s="26">
        <f>+I116+I122</f>
        <v>5555985000</v>
      </c>
      <c r="J114" s="26">
        <f t="shared" ref="J114:Q114" si="38">+J116+J122</f>
        <v>0</v>
      </c>
      <c r="K114" s="26">
        <f t="shared" si="38"/>
        <v>2639131403.25</v>
      </c>
      <c r="L114" s="26">
        <f t="shared" si="38"/>
        <v>0</v>
      </c>
      <c r="M114" s="26">
        <f t="shared" si="38"/>
        <v>2628731403.25</v>
      </c>
      <c r="N114" s="26">
        <f t="shared" si="38"/>
        <v>0</v>
      </c>
      <c r="O114" s="26">
        <f t="shared" si="38"/>
        <v>1447371960.25</v>
      </c>
      <c r="P114" s="26">
        <f t="shared" si="38"/>
        <v>0</v>
      </c>
      <c r="Q114" s="26">
        <f t="shared" si="38"/>
        <v>1447371960.25</v>
      </c>
      <c r="R114" s="27">
        <f t="shared" si="25"/>
        <v>0.4731350792433745</v>
      </c>
      <c r="S114" s="28">
        <f t="shared" si="26"/>
        <v>0.26050681566814887</v>
      </c>
      <c r="T114" s="43"/>
    </row>
    <row r="115" spans="1:20" s="29" customFormat="1" ht="30" customHeight="1" x14ac:dyDescent="0.2">
      <c r="A115" s="22">
        <v>3</v>
      </c>
      <c r="B115" s="23"/>
      <c r="C115" s="23"/>
      <c r="D115" s="24"/>
      <c r="E115" s="24"/>
      <c r="F115" s="41">
        <v>21</v>
      </c>
      <c r="G115" s="41"/>
      <c r="H115" s="30" t="s">
        <v>203</v>
      </c>
      <c r="I115" s="26">
        <f>+I117</f>
        <v>477042347000</v>
      </c>
      <c r="J115" s="26">
        <f t="shared" ref="J115:Q119" si="39">+J117</f>
        <v>209823347000</v>
      </c>
      <c r="K115" s="26">
        <f t="shared" si="39"/>
        <v>477042347000</v>
      </c>
      <c r="L115" s="26">
        <f t="shared" si="39"/>
        <v>209823347000</v>
      </c>
      <c r="M115" s="26">
        <f t="shared" si="39"/>
        <v>477042347000</v>
      </c>
      <c r="N115" s="26">
        <f t="shared" si="39"/>
        <v>209823347000</v>
      </c>
      <c r="O115" s="26">
        <f t="shared" si="39"/>
        <v>477042347000</v>
      </c>
      <c r="P115" s="26">
        <f t="shared" si="39"/>
        <v>209823347000</v>
      </c>
      <c r="Q115" s="26">
        <f t="shared" si="39"/>
        <v>477042347000</v>
      </c>
      <c r="R115" s="27">
        <f t="shared" si="25"/>
        <v>1</v>
      </c>
      <c r="S115" s="28">
        <f t="shared" si="26"/>
        <v>1</v>
      </c>
      <c r="T115" s="43"/>
    </row>
    <row r="116" spans="1:20" s="29" customFormat="1" ht="30" customHeight="1" x14ac:dyDescent="0.2">
      <c r="A116" s="22">
        <v>3</v>
      </c>
      <c r="B116" s="23">
        <v>2</v>
      </c>
      <c r="C116" s="23"/>
      <c r="D116" s="24"/>
      <c r="E116" s="24"/>
      <c r="F116" s="53">
        <v>20</v>
      </c>
      <c r="G116" s="53"/>
      <c r="H116" s="30" t="s">
        <v>204</v>
      </c>
      <c r="I116" s="26">
        <f>+I118</f>
        <v>2336102000</v>
      </c>
      <c r="J116" s="26">
        <f t="shared" si="39"/>
        <v>0</v>
      </c>
      <c r="K116" s="26">
        <f t="shared" si="39"/>
        <v>1368468124.25</v>
      </c>
      <c r="L116" s="26">
        <f t="shared" si="39"/>
        <v>0</v>
      </c>
      <c r="M116" s="26">
        <f t="shared" si="39"/>
        <v>1368468124.25</v>
      </c>
      <c r="N116" s="26">
        <f t="shared" si="39"/>
        <v>0</v>
      </c>
      <c r="O116" s="26">
        <f t="shared" si="39"/>
        <v>1359160945.25</v>
      </c>
      <c r="P116" s="26">
        <f t="shared" si="39"/>
        <v>0</v>
      </c>
      <c r="Q116" s="26">
        <f t="shared" si="39"/>
        <v>1359160945.25</v>
      </c>
      <c r="R116" s="27">
        <f t="shared" si="25"/>
        <v>0.58579125579704994</v>
      </c>
      <c r="S116" s="28">
        <f t="shared" si="26"/>
        <v>0.58180719217311572</v>
      </c>
      <c r="T116" s="43"/>
    </row>
    <row r="117" spans="1:20" s="29" customFormat="1" ht="30" customHeight="1" x14ac:dyDescent="0.2">
      <c r="A117" s="22">
        <v>3</v>
      </c>
      <c r="B117" s="23">
        <v>2</v>
      </c>
      <c r="C117" s="23"/>
      <c r="D117" s="24"/>
      <c r="E117" s="24"/>
      <c r="F117" s="53">
        <v>21</v>
      </c>
      <c r="G117" s="53"/>
      <c r="H117" s="30" t="s">
        <v>204</v>
      </c>
      <c r="I117" s="26">
        <f>+I119</f>
        <v>477042347000</v>
      </c>
      <c r="J117" s="26">
        <f t="shared" si="39"/>
        <v>209823347000</v>
      </c>
      <c r="K117" s="26">
        <f t="shared" si="39"/>
        <v>477042347000</v>
      </c>
      <c r="L117" s="26">
        <f t="shared" si="39"/>
        <v>209823347000</v>
      </c>
      <c r="M117" s="26">
        <f t="shared" si="39"/>
        <v>477042347000</v>
      </c>
      <c r="N117" s="26">
        <f t="shared" si="39"/>
        <v>209823347000</v>
      </c>
      <c r="O117" s="26">
        <f t="shared" si="39"/>
        <v>477042347000</v>
      </c>
      <c r="P117" s="26">
        <f t="shared" si="39"/>
        <v>209823347000</v>
      </c>
      <c r="Q117" s="26">
        <f t="shared" si="39"/>
        <v>477042347000</v>
      </c>
      <c r="R117" s="27">
        <f t="shared" si="25"/>
        <v>1</v>
      </c>
      <c r="S117" s="28">
        <f t="shared" si="26"/>
        <v>1</v>
      </c>
      <c r="T117" s="43"/>
    </row>
    <row r="118" spans="1:20" s="29" customFormat="1" ht="30" customHeight="1" x14ac:dyDescent="0.2">
      <c r="A118" s="22">
        <v>3</v>
      </c>
      <c r="B118" s="23">
        <v>2</v>
      </c>
      <c r="C118" s="23">
        <v>1</v>
      </c>
      <c r="D118" s="54"/>
      <c r="E118" s="54"/>
      <c r="F118" s="53">
        <v>20</v>
      </c>
      <c r="G118" s="53"/>
      <c r="H118" s="55" t="s">
        <v>205</v>
      </c>
      <c r="I118" s="26">
        <f>+I120</f>
        <v>2336102000</v>
      </c>
      <c r="J118" s="26">
        <f t="shared" si="39"/>
        <v>0</v>
      </c>
      <c r="K118" s="26">
        <f t="shared" si="39"/>
        <v>1368468124.25</v>
      </c>
      <c r="L118" s="26">
        <f t="shared" si="39"/>
        <v>0</v>
      </c>
      <c r="M118" s="26">
        <f t="shared" si="39"/>
        <v>1368468124.25</v>
      </c>
      <c r="N118" s="26">
        <f t="shared" si="39"/>
        <v>0</v>
      </c>
      <c r="O118" s="26">
        <f t="shared" si="39"/>
        <v>1359160945.25</v>
      </c>
      <c r="P118" s="26">
        <f t="shared" si="39"/>
        <v>0</v>
      </c>
      <c r="Q118" s="26">
        <f t="shared" si="39"/>
        <v>1359160945.25</v>
      </c>
      <c r="R118" s="27">
        <f t="shared" si="25"/>
        <v>0.58579125579704994</v>
      </c>
      <c r="S118" s="28">
        <f t="shared" si="26"/>
        <v>0.58180719217311572</v>
      </c>
      <c r="T118" s="43"/>
    </row>
    <row r="119" spans="1:20" s="29" customFormat="1" ht="30" customHeight="1" x14ac:dyDescent="0.2">
      <c r="A119" s="22">
        <v>3</v>
      </c>
      <c r="B119" s="23">
        <v>2</v>
      </c>
      <c r="C119" s="23">
        <v>1</v>
      </c>
      <c r="D119" s="54"/>
      <c r="E119" s="54"/>
      <c r="F119" s="53">
        <v>21</v>
      </c>
      <c r="G119" s="53"/>
      <c r="H119" s="55" t="s">
        <v>205</v>
      </c>
      <c r="I119" s="26">
        <f>+I121</f>
        <v>477042347000</v>
      </c>
      <c r="J119" s="26">
        <f t="shared" si="39"/>
        <v>209823347000</v>
      </c>
      <c r="K119" s="26">
        <f t="shared" si="39"/>
        <v>477042347000</v>
      </c>
      <c r="L119" s="26">
        <f t="shared" si="39"/>
        <v>209823347000</v>
      </c>
      <c r="M119" s="26">
        <f t="shared" si="39"/>
        <v>477042347000</v>
      </c>
      <c r="N119" s="26">
        <f t="shared" si="39"/>
        <v>209823347000</v>
      </c>
      <c r="O119" s="26">
        <f t="shared" si="39"/>
        <v>477042347000</v>
      </c>
      <c r="P119" s="26">
        <f t="shared" si="39"/>
        <v>209823347000</v>
      </c>
      <c r="Q119" s="26">
        <f t="shared" si="39"/>
        <v>477042347000</v>
      </c>
      <c r="R119" s="27">
        <f t="shared" si="25"/>
        <v>1</v>
      </c>
      <c r="S119" s="28">
        <f t="shared" si="26"/>
        <v>1</v>
      </c>
      <c r="T119" s="43"/>
    </row>
    <row r="120" spans="1:20" s="40" customFormat="1" ht="30" customHeight="1" x14ac:dyDescent="0.2">
      <c r="A120" s="56">
        <v>3</v>
      </c>
      <c r="B120" s="33">
        <v>2</v>
      </c>
      <c r="C120" s="33">
        <v>1</v>
      </c>
      <c r="D120" s="33">
        <v>1</v>
      </c>
      <c r="E120" s="57" t="s">
        <v>1</v>
      </c>
      <c r="F120" s="33">
        <v>20</v>
      </c>
      <c r="G120" s="33" t="s">
        <v>206</v>
      </c>
      <c r="H120" s="58" t="s">
        <v>207</v>
      </c>
      <c r="I120" s="36">
        <v>2336102000</v>
      </c>
      <c r="J120" s="36">
        <v>0</v>
      </c>
      <c r="K120" s="36">
        <v>1368468124.25</v>
      </c>
      <c r="L120" s="36">
        <v>0</v>
      </c>
      <c r="M120" s="36">
        <v>1368468124.25</v>
      </c>
      <c r="N120" s="36">
        <v>0</v>
      </c>
      <c r="O120" s="36">
        <v>1359160945.25</v>
      </c>
      <c r="P120" s="36">
        <v>0</v>
      </c>
      <c r="Q120" s="36">
        <v>1359160945.25</v>
      </c>
      <c r="R120" s="37">
        <f t="shared" si="25"/>
        <v>0.58579125579704994</v>
      </c>
      <c r="S120" s="38">
        <f t="shared" si="26"/>
        <v>0.58180719217311572</v>
      </c>
      <c r="T120" s="39"/>
    </row>
    <row r="121" spans="1:20" s="40" customFormat="1" ht="30" customHeight="1" x14ac:dyDescent="0.2">
      <c r="A121" s="56">
        <v>3</v>
      </c>
      <c r="B121" s="33">
        <v>2</v>
      </c>
      <c r="C121" s="33">
        <v>1</v>
      </c>
      <c r="D121" s="57">
        <v>17</v>
      </c>
      <c r="E121" s="57" t="s">
        <v>1</v>
      </c>
      <c r="F121" s="59">
        <v>21</v>
      </c>
      <c r="G121" s="59" t="s">
        <v>208</v>
      </c>
      <c r="H121" s="58" t="s">
        <v>209</v>
      </c>
      <c r="I121" s="36">
        <v>477042347000</v>
      </c>
      <c r="J121" s="36">
        <v>209823347000</v>
      </c>
      <c r="K121" s="36">
        <v>477042347000</v>
      </c>
      <c r="L121" s="36">
        <v>209823347000</v>
      </c>
      <c r="M121" s="36">
        <v>477042347000</v>
      </c>
      <c r="N121" s="36">
        <v>209823347000</v>
      </c>
      <c r="O121" s="36">
        <v>477042347000</v>
      </c>
      <c r="P121" s="36">
        <v>209823347000</v>
      </c>
      <c r="Q121" s="36">
        <v>477042347000</v>
      </c>
      <c r="R121" s="37">
        <f t="shared" si="25"/>
        <v>1</v>
      </c>
      <c r="S121" s="38">
        <f t="shared" si="26"/>
        <v>1</v>
      </c>
      <c r="T121" s="39"/>
    </row>
    <row r="122" spans="1:20" s="29" customFormat="1" ht="30" customHeight="1" x14ac:dyDescent="0.2">
      <c r="A122" s="60">
        <v>3</v>
      </c>
      <c r="B122" s="41">
        <v>6</v>
      </c>
      <c r="C122" s="23"/>
      <c r="D122" s="24"/>
      <c r="E122" s="24"/>
      <c r="F122" s="53">
        <v>20</v>
      </c>
      <c r="G122" s="53"/>
      <c r="H122" s="30" t="s">
        <v>210</v>
      </c>
      <c r="I122" s="26">
        <f>+I123</f>
        <v>3219883000</v>
      </c>
      <c r="J122" s="26">
        <f t="shared" ref="J122:Q122" si="40">+J123</f>
        <v>0</v>
      </c>
      <c r="K122" s="26">
        <f t="shared" si="40"/>
        <v>1270663279</v>
      </c>
      <c r="L122" s="26">
        <f t="shared" si="40"/>
        <v>0</v>
      </c>
      <c r="M122" s="26">
        <f t="shared" si="40"/>
        <v>1260263279</v>
      </c>
      <c r="N122" s="26">
        <f t="shared" si="40"/>
        <v>0</v>
      </c>
      <c r="O122" s="26">
        <f t="shared" si="40"/>
        <v>88211015</v>
      </c>
      <c r="P122" s="26">
        <f t="shared" si="40"/>
        <v>0</v>
      </c>
      <c r="Q122" s="26">
        <f t="shared" si="40"/>
        <v>88211015</v>
      </c>
      <c r="R122" s="27">
        <f t="shared" si="25"/>
        <v>0.3914003331798081</v>
      </c>
      <c r="S122" s="28">
        <f t="shared" si="26"/>
        <v>2.739572058984752E-2</v>
      </c>
      <c r="T122" s="43"/>
    </row>
    <row r="123" spans="1:20" s="29" customFormat="1" ht="30" customHeight="1" x14ac:dyDescent="0.2">
      <c r="A123" s="60">
        <v>3</v>
      </c>
      <c r="B123" s="41">
        <v>6</v>
      </c>
      <c r="C123" s="23">
        <v>1</v>
      </c>
      <c r="D123" s="24"/>
      <c r="E123" s="24"/>
      <c r="F123" s="53">
        <v>20</v>
      </c>
      <c r="G123" s="53"/>
      <c r="H123" s="30" t="s">
        <v>211</v>
      </c>
      <c r="I123" s="26">
        <f t="shared" ref="I123:Q123" si="41">+I125</f>
        <v>3219883000</v>
      </c>
      <c r="J123" s="26">
        <f t="shared" si="41"/>
        <v>0</v>
      </c>
      <c r="K123" s="26">
        <f t="shared" si="41"/>
        <v>1270663279</v>
      </c>
      <c r="L123" s="26">
        <f t="shared" si="41"/>
        <v>0</v>
      </c>
      <c r="M123" s="26">
        <f t="shared" si="41"/>
        <v>1260263279</v>
      </c>
      <c r="N123" s="26">
        <f t="shared" si="41"/>
        <v>0</v>
      </c>
      <c r="O123" s="26">
        <f t="shared" si="41"/>
        <v>88211015</v>
      </c>
      <c r="P123" s="26">
        <f t="shared" si="41"/>
        <v>0</v>
      </c>
      <c r="Q123" s="26">
        <f t="shared" si="41"/>
        <v>88211015</v>
      </c>
      <c r="R123" s="27">
        <f t="shared" si="25"/>
        <v>0.3914003331798081</v>
      </c>
      <c r="S123" s="28">
        <f t="shared" si="26"/>
        <v>2.739572058984752E-2</v>
      </c>
      <c r="T123" s="43"/>
    </row>
    <row r="124" spans="1:20" s="29" customFormat="1" ht="30" customHeight="1" x14ac:dyDescent="0.2">
      <c r="A124" s="60">
        <v>3</v>
      </c>
      <c r="B124" s="41">
        <v>6</v>
      </c>
      <c r="C124" s="23">
        <v>1</v>
      </c>
      <c r="D124" s="24"/>
      <c r="E124" s="24"/>
      <c r="F124" s="53">
        <v>21</v>
      </c>
      <c r="G124" s="53"/>
      <c r="H124" s="30" t="s">
        <v>211</v>
      </c>
      <c r="I124" s="26">
        <f t="shared" ref="I124:Q124" si="42">+I125</f>
        <v>3219883000</v>
      </c>
      <c r="J124" s="26">
        <f t="shared" si="42"/>
        <v>0</v>
      </c>
      <c r="K124" s="26">
        <f t="shared" si="42"/>
        <v>1270663279</v>
      </c>
      <c r="L124" s="26">
        <f t="shared" si="42"/>
        <v>0</v>
      </c>
      <c r="M124" s="26">
        <f t="shared" si="42"/>
        <v>1260263279</v>
      </c>
      <c r="N124" s="26">
        <f t="shared" si="42"/>
        <v>0</v>
      </c>
      <c r="O124" s="26">
        <f t="shared" si="42"/>
        <v>88211015</v>
      </c>
      <c r="P124" s="26">
        <f t="shared" si="42"/>
        <v>0</v>
      </c>
      <c r="Q124" s="26">
        <f t="shared" si="42"/>
        <v>88211015</v>
      </c>
      <c r="R124" s="37">
        <f t="shared" si="25"/>
        <v>0.3914003331798081</v>
      </c>
      <c r="S124" s="38">
        <f t="shared" si="26"/>
        <v>2.739572058984752E-2</v>
      </c>
      <c r="T124" s="39"/>
    </row>
    <row r="125" spans="1:20" s="29" customFormat="1" ht="30" customHeight="1" x14ac:dyDescent="0.2">
      <c r="A125" s="31">
        <v>3</v>
      </c>
      <c r="B125" s="32">
        <v>6</v>
      </c>
      <c r="C125" s="32">
        <v>1</v>
      </c>
      <c r="D125" s="33">
        <v>1</v>
      </c>
      <c r="E125" s="24"/>
      <c r="F125" s="53">
        <v>20</v>
      </c>
      <c r="G125" s="53" t="s">
        <v>212</v>
      </c>
      <c r="H125" s="35" t="s">
        <v>211</v>
      </c>
      <c r="I125" s="36">
        <v>3219883000</v>
      </c>
      <c r="J125" s="36">
        <v>0</v>
      </c>
      <c r="K125" s="36">
        <v>1270663279</v>
      </c>
      <c r="L125" s="36">
        <v>0</v>
      </c>
      <c r="M125" s="36">
        <v>1260263279</v>
      </c>
      <c r="N125" s="36">
        <v>0</v>
      </c>
      <c r="O125" s="36">
        <v>88211015</v>
      </c>
      <c r="P125" s="36">
        <v>0</v>
      </c>
      <c r="Q125" s="36">
        <v>88211015</v>
      </c>
      <c r="R125" s="37">
        <f t="shared" si="25"/>
        <v>0.3914003331798081</v>
      </c>
      <c r="S125" s="38">
        <f t="shared" si="26"/>
        <v>2.739572058984752E-2</v>
      </c>
      <c r="T125" s="39"/>
    </row>
    <row r="126" spans="1:20" s="29" customFormat="1" ht="30" customHeight="1" x14ac:dyDescent="0.2">
      <c r="A126" s="22">
        <v>5</v>
      </c>
      <c r="B126" s="23"/>
      <c r="C126" s="23"/>
      <c r="D126" s="54"/>
      <c r="E126" s="54"/>
      <c r="F126" s="53"/>
      <c r="G126" s="53"/>
      <c r="H126" s="55" t="s">
        <v>213</v>
      </c>
      <c r="I126" s="26">
        <f t="shared" ref="I126:Q128" si="43">+I127</f>
        <v>79924532000</v>
      </c>
      <c r="J126" s="26">
        <f t="shared" si="43"/>
        <v>819708781</v>
      </c>
      <c r="K126" s="26">
        <f t="shared" si="43"/>
        <v>37636193538.749992</v>
      </c>
      <c r="L126" s="26">
        <f t="shared" si="43"/>
        <v>740424617</v>
      </c>
      <c r="M126" s="26">
        <f t="shared" si="43"/>
        <v>34107107866.75</v>
      </c>
      <c r="N126" s="26">
        <f t="shared" si="43"/>
        <v>3194606129.0599999</v>
      </c>
      <c r="O126" s="26">
        <f t="shared" si="43"/>
        <v>25066856235.82</v>
      </c>
      <c r="P126" s="26">
        <f t="shared" si="43"/>
        <v>3209890350.0599999</v>
      </c>
      <c r="Q126" s="26">
        <f t="shared" si="43"/>
        <v>23819933077.82</v>
      </c>
      <c r="R126" s="27">
        <f t="shared" si="25"/>
        <v>0.42674141484807193</v>
      </c>
      <c r="S126" s="28">
        <f t="shared" si="26"/>
        <v>0.31363156728674996</v>
      </c>
      <c r="T126" s="43"/>
    </row>
    <row r="127" spans="1:20" s="29" customFormat="1" ht="30" customHeight="1" x14ac:dyDescent="0.2">
      <c r="A127" s="60">
        <v>5</v>
      </c>
      <c r="B127" s="41">
        <v>1</v>
      </c>
      <c r="C127" s="23"/>
      <c r="D127" s="54"/>
      <c r="E127" s="54"/>
      <c r="F127" s="55"/>
      <c r="G127" s="55"/>
      <c r="H127" s="61" t="s">
        <v>214</v>
      </c>
      <c r="I127" s="26">
        <f t="shared" si="43"/>
        <v>79924532000</v>
      </c>
      <c r="J127" s="26">
        <f t="shared" si="43"/>
        <v>819708781</v>
      </c>
      <c r="K127" s="26">
        <f t="shared" si="43"/>
        <v>37636193538.749992</v>
      </c>
      <c r="L127" s="26">
        <f t="shared" si="43"/>
        <v>740424617</v>
      </c>
      <c r="M127" s="26">
        <f t="shared" si="43"/>
        <v>34107107866.75</v>
      </c>
      <c r="N127" s="26">
        <f t="shared" si="43"/>
        <v>3194606129.0599999</v>
      </c>
      <c r="O127" s="26">
        <f t="shared" si="43"/>
        <v>25066856235.82</v>
      </c>
      <c r="P127" s="26">
        <f t="shared" si="43"/>
        <v>3209890350.0599999</v>
      </c>
      <c r="Q127" s="26">
        <f t="shared" si="43"/>
        <v>23819933077.82</v>
      </c>
      <c r="R127" s="27">
        <f t="shared" si="25"/>
        <v>0.42674141484807193</v>
      </c>
      <c r="S127" s="28">
        <f t="shared" si="26"/>
        <v>0.31363156728674996</v>
      </c>
      <c r="T127" s="43"/>
    </row>
    <row r="128" spans="1:20" s="40" customFormat="1" ht="30" customHeight="1" x14ac:dyDescent="0.2">
      <c r="A128" s="31">
        <v>5</v>
      </c>
      <c r="B128" s="32">
        <v>1</v>
      </c>
      <c r="C128" s="32">
        <v>2</v>
      </c>
      <c r="D128" s="57"/>
      <c r="E128" s="57"/>
      <c r="F128" s="62">
        <v>20</v>
      </c>
      <c r="G128" s="62"/>
      <c r="H128" s="61" t="s">
        <v>215</v>
      </c>
      <c r="I128" s="26">
        <f t="shared" si="43"/>
        <v>79924532000</v>
      </c>
      <c r="J128" s="26">
        <f t="shared" si="43"/>
        <v>819708781</v>
      </c>
      <c r="K128" s="26">
        <f t="shared" si="43"/>
        <v>37636193538.749992</v>
      </c>
      <c r="L128" s="26">
        <f t="shared" si="43"/>
        <v>740424617</v>
      </c>
      <c r="M128" s="26">
        <f t="shared" si="43"/>
        <v>34107107866.75</v>
      </c>
      <c r="N128" s="26">
        <f t="shared" si="43"/>
        <v>3194606129.0599999</v>
      </c>
      <c r="O128" s="26">
        <f t="shared" si="43"/>
        <v>25066856235.82</v>
      </c>
      <c r="P128" s="26">
        <f t="shared" si="43"/>
        <v>3209890350.0599999</v>
      </c>
      <c r="Q128" s="26">
        <f t="shared" si="43"/>
        <v>23819933077.82</v>
      </c>
      <c r="R128" s="27">
        <f t="shared" si="25"/>
        <v>0.42674141484807193</v>
      </c>
      <c r="S128" s="28">
        <f t="shared" si="26"/>
        <v>0.31363156728674996</v>
      </c>
      <c r="T128" s="43"/>
    </row>
    <row r="129" spans="1:20" s="40" customFormat="1" ht="30" customHeight="1" x14ac:dyDescent="0.2">
      <c r="A129" s="31">
        <v>5</v>
      </c>
      <c r="B129" s="32">
        <v>1</v>
      </c>
      <c r="C129" s="32">
        <v>2</v>
      </c>
      <c r="D129" s="57">
        <v>1</v>
      </c>
      <c r="E129" s="57"/>
      <c r="F129" s="62">
        <v>20</v>
      </c>
      <c r="G129" s="62"/>
      <c r="H129" s="61" t="s">
        <v>215</v>
      </c>
      <c r="I129" s="26">
        <f>SUM(I130:I141)</f>
        <v>79924532000</v>
      </c>
      <c r="J129" s="26">
        <f t="shared" ref="J129:Q129" si="44">SUM(J130:J141)</f>
        <v>819708781</v>
      </c>
      <c r="K129" s="26">
        <f t="shared" si="44"/>
        <v>37636193538.749992</v>
      </c>
      <c r="L129" s="26">
        <f t="shared" si="44"/>
        <v>740424617</v>
      </c>
      <c r="M129" s="26">
        <f t="shared" si="44"/>
        <v>34107107866.75</v>
      </c>
      <c r="N129" s="26">
        <f t="shared" si="44"/>
        <v>3194606129.0599999</v>
      </c>
      <c r="O129" s="26">
        <f t="shared" si="44"/>
        <v>25066856235.82</v>
      </c>
      <c r="P129" s="26">
        <f t="shared" si="44"/>
        <v>3209890350.0599999</v>
      </c>
      <c r="Q129" s="26">
        <f t="shared" si="44"/>
        <v>23819933077.82</v>
      </c>
      <c r="R129" s="27">
        <f t="shared" si="25"/>
        <v>0.42674141484807193</v>
      </c>
      <c r="S129" s="28">
        <f t="shared" si="26"/>
        <v>0.31363156728674996</v>
      </c>
      <c r="T129" s="43"/>
    </row>
    <row r="130" spans="1:20" s="40" customFormat="1" ht="30" customHeight="1" x14ac:dyDescent="0.2">
      <c r="A130" s="31">
        <v>5</v>
      </c>
      <c r="B130" s="32">
        <v>1</v>
      </c>
      <c r="C130" s="32">
        <v>2</v>
      </c>
      <c r="D130" s="57">
        <v>1</v>
      </c>
      <c r="E130" s="57">
        <v>6</v>
      </c>
      <c r="F130" s="62">
        <v>20</v>
      </c>
      <c r="G130" s="62" t="s">
        <v>216</v>
      </c>
      <c r="H130" s="63" t="s">
        <v>68</v>
      </c>
      <c r="I130" s="36">
        <v>40746400886</v>
      </c>
      <c r="J130" s="36">
        <v>186117254</v>
      </c>
      <c r="K130" s="36">
        <v>26406467073.919998</v>
      </c>
      <c r="L130" s="36">
        <v>247550078</v>
      </c>
      <c r="M130" s="36">
        <v>24721370682.919998</v>
      </c>
      <c r="N130" s="36">
        <v>2332915311.0599999</v>
      </c>
      <c r="O130" s="36">
        <v>19162550285.82</v>
      </c>
      <c r="P130" s="36">
        <v>2322935636.0599999</v>
      </c>
      <c r="Q130" s="36">
        <v>17931767489.82</v>
      </c>
      <c r="R130" s="37">
        <f t="shared" si="25"/>
        <v>0.60671298925481243</v>
      </c>
      <c r="S130" s="38">
        <f t="shared" si="26"/>
        <v>0.4702881694860081</v>
      </c>
      <c r="T130" s="39"/>
    </row>
    <row r="131" spans="1:20" s="40" customFormat="1" ht="30" customHeight="1" x14ac:dyDescent="0.2">
      <c r="A131" s="31">
        <v>5</v>
      </c>
      <c r="B131" s="32">
        <v>1</v>
      </c>
      <c r="C131" s="32">
        <v>2</v>
      </c>
      <c r="D131" s="57">
        <v>1</v>
      </c>
      <c r="E131" s="57">
        <v>7</v>
      </c>
      <c r="F131" s="62">
        <v>20</v>
      </c>
      <c r="G131" s="62" t="s">
        <v>217</v>
      </c>
      <c r="H131" s="63" t="s">
        <v>218</v>
      </c>
      <c r="I131" s="36">
        <v>19194387211</v>
      </c>
      <c r="J131" s="36">
        <v>680619695</v>
      </c>
      <c r="K131" s="36">
        <v>8121097057.6300001</v>
      </c>
      <c r="L131" s="36">
        <v>456809067</v>
      </c>
      <c r="M131" s="36">
        <v>7236205362.6300001</v>
      </c>
      <c r="N131" s="36">
        <v>804884768</v>
      </c>
      <c r="O131" s="36">
        <v>4961127953</v>
      </c>
      <c r="P131" s="36">
        <v>816943807</v>
      </c>
      <c r="Q131" s="36">
        <v>4961127953</v>
      </c>
      <c r="R131" s="37">
        <f t="shared" si="25"/>
        <v>0.37699590422365997</v>
      </c>
      <c r="S131" s="38">
        <f t="shared" si="26"/>
        <v>0.25846763944393369</v>
      </c>
      <c r="T131" s="39"/>
    </row>
    <row r="132" spans="1:20" s="40" customFormat="1" ht="30" customHeight="1" x14ac:dyDescent="0.2">
      <c r="A132" s="31">
        <v>5</v>
      </c>
      <c r="B132" s="32">
        <v>1</v>
      </c>
      <c r="C132" s="32">
        <v>2</v>
      </c>
      <c r="D132" s="57">
        <v>1</v>
      </c>
      <c r="E132" s="57">
        <v>8</v>
      </c>
      <c r="F132" s="62">
        <v>20</v>
      </c>
      <c r="G132" s="62" t="s">
        <v>219</v>
      </c>
      <c r="H132" s="63" t="s">
        <v>220</v>
      </c>
      <c r="I132" s="36">
        <v>4473566976</v>
      </c>
      <c r="J132" s="36">
        <v>0</v>
      </c>
      <c r="K132" s="36">
        <v>17822976</v>
      </c>
      <c r="L132" s="36">
        <v>0</v>
      </c>
      <c r="M132" s="36">
        <v>17822976</v>
      </c>
      <c r="N132" s="36">
        <v>0</v>
      </c>
      <c r="O132" s="36">
        <v>0</v>
      </c>
      <c r="P132" s="36">
        <v>0</v>
      </c>
      <c r="Q132" s="36"/>
      <c r="R132" s="37">
        <f t="shared" si="25"/>
        <v>3.9840637450199202E-3</v>
      </c>
      <c r="S132" s="38">
        <f t="shared" si="26"/>
        <v>0</v>
      </c>
      <c r="T132" s="39"/>
    </row>
    <row r="133" spans="1:20" s="40" customFormat="1" ht="30" customHeight="1" x14ac:dyDescent="0.2">
      <c r="A133" s="31">
        <v>5</v>
      </c>
      <c r="B133" s="32">
        <v>1</v>
      </c>
      <c r="C133" s="32">
        <v>2</v>
      </c>
      <c r="D133" s="57">
        <v>1</v>
      </c>
      <c r="E133" s="57">
        <v>9</v>
      </c>
      <c r="F133" s="62">
        <v>20</v>
      </c>
      <c r="G133" s="62" t="s">
        <v>221</v>
      </c>
      <c r="H133" s="63" t="s">
        <v>124</v>
      </c>
      <c r="I133" s="36">
        <v>5610492800</v>
      </c>
      <c r="J133" s="36">
        <v>0</v>
      </c>
      <c r="K133" s="36">
        <v>274847290</v>
      </c>
      <c r="L133" s="36">
        <v>0</v>
      </c>
      <c r="M133" s="36">
        <v>268125605</v>
      </c>
      <c r="N133" s="36">
        <v>3538000</v>
      </c>
      <c r="O133" s="36">
        <v>116548712</v>
      </c>
      <c r="P133" s="36">
        <v>3538000</v>
      </c>
      <c r="Q133" s="36">
        <v>116548712</v>
      </c>
      <c r="R133" s="37">
        <f t="shared" si="25"/>
        <v>4.779002746425412E-2</v>
      </c>
      <c r="S133" s="38">
        <f t="shared" si="26"/>
        <v>2.0773346683556924E-2</v>
      </c>
      <c r="T133" s="39"/>
    </row>
    <row r="134" spans="1:20" s="40" customFormat="1" ht="30" customHeight="1" x14ac:dyDescent="0.2">
      <c r="A134" s="31">
        <v>5</v>
      </c>
      <c r="B134" s="32">
        <v>1</v>
      </c>
      <c r="C134" s="32">
        <v>2</v>
      </c>
      <c r="D134" s="57">
        <v>1</v>
      </c>
      <c r="E134" s="57">
        <v>11</v>
      </c>
      <c r="F134" s="62">
        <v>20</v>
      </c>
      <c r="G134" s="62" t="s">
        <v>222</v>
      </c>
      <c r="H134" s="63" t="s">
        <v>223</v>
      </c>
      <c r="I134" s="36">
        <v>150600000</v>
      </c>
      <c r="J134" s="36">
        <v>0</v>
      </c>
      <c r="K134" s="36">
        <v>150600000</v>
      </c>
      <c r="L134" s="36">
        <v>0</v>
      </c>
      <c r="M134" s="36">
        <v>150600000</v>
      </c>
      <c r="N134" s="36">
        <v>12597620</v>
      </c>
      <c r="O134" s="36">
        <v>117026623</v>
      </c>
      <c r="P134" s="36">
        <v>12597620</v>
      </c>
      <c r="Q134" s="36">
        <v>117026623</v>
      </c>
      <c r="R134" s="37">
        <f t="shared" si="25"/>
        <v>1</v>
      </c>
      <c r="S134" s="38">
        <f t="shared" si="26"/>
        <v>0.77706920982735728</v>
      </c>
      <c r="T134" s="39"/>
    </row>
    <row r="135" spans="1:20" s="40" customFormat="1" ht="30" customHeight="1" x14ac:dyDescent="0.2">
      <c r="A135" s="31">
        <v>5</v>
      </c>
      <c r="B135" s="32">
        <v>1</v>
      </c>
      <c r="C135" s="32">
        <v>2</v>
      </c>
      <c r="D135" s="57">
        <v>1</v>
      </c>
      <c r="E135" s="57">
        <v>12</v>
      </c>
      <c r="F135" s="62">
        <v>20</v>
      </c>
      <c r="G135" s="62" t="s">
        <v>224</v>
      </c>
      <c r="H135" s="63" t="s">
        <v>225</v>
      </c>
      <c r="I135" s="36">
        <v>4922572800</v>
      </c>
      <c r="J135" s="36">
        <v>0</v>
      </c>
      <c r="K135" s="36">
        <v>68470039.200000003</v>
      </c>
      <c r="L135" s="36">
        <v>0</v>
      </c>
      <c r="M135" s="36">
        <v>59970039.200000003</v>
      </c>
      <c r="N135" s="36">
        <v>0</v>
      </c>
      <c r="O135" s="36">
        <v>0</v>
      </c>
      <c r="P135" s="36">
        <v>0</v>
      </c>
      <c r="Q135" s="36">
        <v>0</v>
      </c>
      <c r="R135" s="37">
        <f t="shared" si="25"/>
        <v>1.2182661717059827E-2</v>
      </c>
      <c r="S135" s="38">
        <f t="shared" si="26"/>
        <v>0</v>
      </c>
      <c r="T135" s="39"/>
    </row>
    <row r="136" spans="1:20" s="40" customFormat="1" ht="30" customHeight="1" x14ac:dyDescent="0.2">
      <c r="A136" s="31">
        <v>5</v>
      </c>
      <c r="B136" s="32">
        <v>1</v>
      </c>
      <c r="C136" s="32">
        <v>2</v>
      </c>
      <c r="D136" s="57">
        <v>1</v>
      </c>
      <c r="E136" s="57">
        <v>14</v>
      </c>
      <c r="F136" s="62">
        <v>20</v>
      </c>
      <c r="G136" s="62" t="s">
        <v>226</v>
      </c>
      <c r="H136" s="63" t="s">
        <v>141</v>
      </c>
      <c r="I136" s="36">
        <v>1458771840</v>
      </c>
      <c r="J136" s="36">
        <v>0</v>
      </c>
      <c r="K136" s="36">
        <v>5811840</v>
      </c>
      <c r="L136" s="36">
        <v>0</v>
      </c>
      <c r="M136" s="36">
        <v>5811840</v>
      </c>
      <c r="N136" s="36">
        <v>0</v>
      </c>
      <c r="O136" s="36">
        <v>392</v>
      </c>
      <c r="P136" s="36">
        <v>0</v>
      </c>
      <c r="Q136" s="36">
        <v>392</v>
      </c>
      <c r="R136" s="37">
        <f t="shared" si="25"/>
        <v>3.9840637450199202E-3</v>
      </c>
      <c r="S136" s="38">
        <f t="shared" si="26"/>
        <v>2.6871919874735177E-7</v>
      </c>
      <c r="T136" s="39"/>
    </row>
    <row r="137" spans="1:20" s="40" customFormat="1" ht="30" customHeight="1" x14ac:dyDescent="0.2">
      <c r="A137" s="31">
        <v>5</v>
      </c>
      <c r="B137" s="32">
        <v>1</v>
      </c>
      <c r="C137" s="32">
        <v>2</v>
      </c>
      <c r="D137" s="57">
        <v>1</v>
      </c>
      <c r="E137" s="57">
        <v>15</v>
      </c>
      <c r="F137" s="62">
        <v>20</v>
      </c>
      <c r="G137" s="62" t="s">
        <v>227</v>
      </c>
      <c r="H137" s="63" t="s">
        <v>228</v>
      </c>
      <c r="I137" s="36">
        <v>486257280</v>
      </c>
      <c r="J137" s="36">
        <v>0</v>
      </c>
      <c r="K137" s="36">
        <v>1937280</v>
      </c>
      <c r="L137" s="36">
        <v>0</v>
      </c>
      <c r="M137" s="36">
        <v>1937280</v>
      </c>
      <c r="N137" s="36">
        <v>0</v>
      </c>
      <c r="O137" s="36">
        <v>0</v>
      </c>
      <c r="P137" s="36">
        <v>0</v>
      </c>
      <c r="Q137" s="36">
        <v>0</v>
      </c>
      <c r="R137" s="37">
        <f t="shared" si="25"/>
        <v>3.9840637450199202E-3</v>
      </c>
      <c r="S137" s="38">
        <f t="shared" si="26"/>
        <v>0</v>
      </c>
      <c r="T137" s="39"/>
    </row>
    <row r="138" spans="1:20" s="40" customFormat="1" ht="30" customHeight="1" x14ac:dyDescent="0.2">
      <c r="A138" s="31">
        <v>5</v>
      </c>
      <c r="B138" s="32">
        <v>1</v>
      </c>
      <c r="C138" s="32">
        <v>2</v>
      </c>
      <c r="D138" s="57">
        <v>1</v>
      </c>
      <c r="E138" s="57">
        <v>21</v>
      </c>
      <c r="F138" s="62">
        <v>20</v>
      </c>
      <c r="G138" s="62"/>
      <c r="H138" s="63" t="s">
        <v>113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7">
        <f t="shared" si="25"/>
        <v>0</v>
      </c>
      <c r="S138" s="38">
        <f t="shared" si="26"/>
        <v>0</v>
      </c>
      <c r="T138" s="39"/>
    </row>
    <row r="139" spans="1:20" s="40" customFormat="1" ht="30" customHeight="1" x14ac:dyDescent="0.2">
      <c r="A139" s="31">
        <v>5</v>
      </c>
      <c r="B139" s="32">
        <v>1</v>
      </c>
      <c r="C139" s="32">
        <v>2</v>
      </c>
      <c r="D139" s="57">
        <v>1</v>
      </c>
      <c r="E139" s="57">
        <v>24</v>
      </c>
      <c r="F139" s="62">
        <v>20</v>
      </c>
      <c r="G139" s="62" t="s">
        <v>229</v>
      </c>
      <c r="H139" s="63" t="s">
        <v>230</v>
      </c>
      <c r="I139" s="36">
        <v>2730217518</v>
      </c>
      <c r="J139" s="36">
        <v>0</v>
      </c>
      <c r="K139" s="36">
        <v>2485237083</v>
      </c>
      <c r="L139" s="36">
        <v>23968545</v>
      </c>
      <c r="M139" s="36">
        <v>1559115582</v>
      </c>
      <c r="N139" s="36">
        <v>25323578</v>
      </c>
      <c r="O139" s="36">
        <v>636199279</v>
      </c>
      <c r="P139" s="36">
        <v>49464135</v>
      </c>
      <c r="Q139" s="36">
        <v>630994617</v>
      </c>
      <c r="R139" s="37">
        <f t="shared" si="25"/>
        <v>0.5710591085585438</v>
      </c>
      <c r="S139" s="38">
        <f t="shared" si="26"/>
        <v>0.23302146250458569</v>
      </c>
      <c r="T139" s="39"/>
    </row>
    <row r="140" spans="1:20" s="40" customFormat="1" ht="30" customHeight="1" x14ac:dyDescent="0.2">
      <c r="A140" s="31">
        <v>5</v>
      </c>
      <c r="B140" s="32">
        <v>1</v>
      </c>
      <c r="C140" s="32">
        <v>2</v>
      </c>
      <c r="D140" s="57">
        <v>1</v>
      </c>
      <c r="E140" s="57">
        <v>27</v>
      </c>
      <c r="F140" s="62">
        <v>20</v>
      </c>
      <c r="G140" s="62" t="s">
        <v>231</v>
      </c>
      <c r="H140" s="63" t="s">
        <v>232</v>
      </c>
      <c r="I140" s="36">
        <v>65420800</v>
      </c>
      <c r="J140" s="36">
        <v>16956327</v>
      </c>
      <c r="K140" s="36">
        <v>82377127</v>
      </c>
      <c r="L140" s="36">
        <v>12096927</v>
      </c>
      <c r="M140" s="36">
        <v>64622727</v>
      </c>
      <c r="N140" s="36">
        <v>12010630</v>
      </c>
      <c r="O140" s="36">
        <v>64506400</v>
      </c>
      <c r="P140" s="36">
        <v>1074930</v>
      </c>
      <c r="Q140" s="36">
        <v>53570700</v>
      </c>
      <c r="R140" s="37">
        <f t="shared" si="25"/>
        <v>0.98780092875660341</v>
      </c>
      <c r="S140" s="38">
        <f t="shared" si="26"/>
        <v>0.98602279397378201</v>
      </c>
      <c r="T140" s="39"/>
    </row>
    <row r="141" spans="1:20" s="40" customFormat="1" ht="30" customHeight="1" x14ac:dyDescent="0.2">
      <c r="A141" s="31">
        <v>5</v>
      </c>
      <c r="B141" s="32">
        <v>1</v>
      </c>
      <c r="C141" s="32">
        <v>2</v>
      </c>
      <c r="D141" s="57">
        <v>1</v>
      </c>
      <c r="E141" s="57">
        <v>29</v>
      </c>
      <c r="F141" s="62">
        <v>20</v>
      </c>
      <c r="G141" s="62" t="s">
        <v>233</v>
      </c>
      <c r="H141" s="63" t="s">
        <v>70</v>
      </c>
      <c r="I141" s="36">
        <v>85843889</v>
      </c>
      <c r="J141" s="36">
        <v>-63984495</v>
      </c>
      <c r="K141" s="36">
        <v>21525772</v>
      </c>
      <c r="L141" s="36">
        <v>0</v>
      </c>
      <c r="M141" s="36">
        <v>21525772</v>
      </c>
      <c r="N141" s="36">
        <v>3336222</v>
      </c>
      <c r="O141" s="36">
        <v>8896591</v>
      </c>
      <c r="P141" s="36">
        <v>3336222</v>
      </c>
      <c r="Q141" s="36">
        <v>8896591</v>
      </c>
      <c r="R141" s="37">
        <f t="shared" si="25"/>
        <v>0.25075485571255979</v>
      </c>
      <c r="S141" s="38">
        <f t="shared" si="26"/>
        <v>0.10363685876347005</v>
      </c>
      <c r="T141" s="39"/>
    </row>
    <row r="142" spans="1:20" s="65" customFormat="1" ht="30" customHeight="1" x14ac:dyDescent="0.2">
      <c r="A142" s="125" t="s">
        <v>234</v>
      </c>
      <c r="B142" s="126"/>
      <c r="C142" s="126"/>
      <c r="D142" s="126"/>
      <c r="E142" s="126"/>
      <c r="F142" s="126"/>
      <c r="G142" s="126"/>
      <c r="H142" s="127"/>
      <c r="I142" s="26">
        <f>+I143+I146+I150+I153</f>
        <v>441007000000</v>
      </c>
      <c r="J142" s="26">
        <f>+J143+J146+J150+J153</f>
        <v>6771537635</v>
      </c>
      <c r="K142" s="26">
        <f>+K143+K146+K150+K153</f>
        <v>144839754488.42001</v>
      </c>
      <c r="L142" s="26">
        <f>+L143+L146+L150+L153</f>
        <v>19919335999.790001</v>
      </c>
      <c r="M142" s="26">
        <f t="shared" ref="M142" si="45">+M143+M146+M150+M153</f>
        <v>139567458433.86002</v>
      </c>
      <c r="N142" s="26">
        <f>+N143+N146+N150+N153</f>
        <v>16994679169.23</v>
      </c>
      <c r="O142" s="26">
        <f t="shared" ref="O142" si="46">+O143+O146+O150+O153</f>
        <v>40701690287.729996</v>
      </c>
      <c r="P142" s="26">
        <f>+P143+P146+P150+P153</f>
        <v>12260723247.219999</v>
      </c>
      <c r="Q142" s="26">
        <f t="shared" ref="Q142" si="47">+Q143+Q146+Q150+Q153</f>
        <v>32717787590.720001</v>
      </c>
      <c r="R142" s="27">
        <f>IFERROR((M142/J142),0)</f>
        <v>20.610896070706104</v>
      </c>
      <c r="S142" s="28">
        <f>IFERROR((O142/J142),0)</f>
        <v>6.010701332789683</v>
      </c>
      <c r="T142" s="64"/>
    </row>
    <row r="143" spans="1:20" s="65" customFormat="1" ht="30" customHeight="1" x14ac:dyDescent="0.2">
      <c r="A143" s="22">
        <v>111</v>
      </c>
      <c r="B143" s="23"/>
      <c r="C143" s="23"/>
      <c r="D143" s="54"/>
      <c r="E143" s="54"/>
      <c r="F143" s="53"/>
      <c r="G143" s="53"/>
      <c r="H143" s="55" t="s">
        <v>235</v>
      </c>
      <c r="I143" s="26">
        <f>I144</f>
        <v>14800000000</v>
      </c>
      <c r="J143" s="26">
        <f>J144</f>
        <v>0</v>
      </c>
      <c r="K143" s="26">
        <f>K144</f>
        <v>0</v>
      </c>
      <c r="L143" s="26">
        <f>L144</f>
        <v>0</v>
      </c>
      <c r="M143" s="26">
        <f t="shared" ref="M143:Q143" si="48">M144</f>
        <v>0</v>
      </c>
      <c r="N143" s="26">
        <f>N144</f>
        <v>0</v>
      </c>
      <c r="O143" s="26">
        <f t="shared" si="48"/>
        <v>0</v>
      </c>
      <c r="P143" s="26">
        <f>P144</f>
        <v>0</v>
      </c>
      <c r="Q143" s="26">
        <f t="shared" si="48"/>
        <v>0</v>
      </c>
      <c r="R143" s="27">
        <f t="shared" ref="R143:R145" si="49">IFERROR((M143/I143),0)</f>
        <v>0</v>
      </c>
      <c r="S143" s="28">
        <f t="shared" ref="S143:S145" si="50">IFERROR((O143/I143),0)</f>
        <v>0</v>
      </c>
      <c r="T143" s="49"/>
    </row>
    <row r="144" spans="1:20" s="65" customFormat="1" ht="30" customHeight="1" x14ac:dyDescent="0.2">
      <c r="A144" s="22">
        <v>111</v>
      </c>
      <c r="B144" s="41">
        <v>506</v>
      </c>
      <c r="C144" s="23"/>
      <c r="D144" s="54"/>
      <c r="E144" s="54"/>
      <c r="F144" s="53"/>
      <c r="G144" s="53"/>
      <c r="H144" s="55" t="s">
        <v>236</v>
      </c>
      <c r="I144" s="26">
        <f>+I145</f>
        <v>14800000000</v>
      </c>
      <c r="J144" s="26">
        <f>+J145</f>
        <v>0</v>
      </c>
      <c r="K144" s="26">
        <f>+K145</f>
        <v>0</v>
      </c>
      <c r="L144" s="26">
        <f>+L145</f>
        <v>0</v>
      </c>
      <c r="M144" s="26">
        <f t="shared" ref="M144:Q144" si="51">+M145</f>
        <v>0</v>
      </c>
      <c r="N144" s="26">
        <f>+N145</f>
        <v>0</v>
      </c>
      <c r="O144" s="26">
        <f t="shared" si="51"/>
        <v>0</v>
      </c>
      <c r="P144" s="26">
        <f>+P145</f>
        <v>0</v>
      </c>
      <c r="Q144" s="26">
        <f t="shared" si="51"/>
        <v>0</v>
      </c>
      <c r="R144" s="27">
        <f t="shared" si="49"/>
        <v>0</v>
      </c>
      <c r="S144" s="28">
        <f t="shared" si="50"/>
        <v>0</v>
      </c>
      <c r="T144" s="49"/>
    </row>
    <row r="145" spans="1:20" s="65" customFormat="1" ht="30" customHeight="1" x14ac:dyDescent="0.2">
      <c r="A145" s="31">
        <v>111</v>
      </c>
      <c r="B145" s="33">
        <v>506</v>
      </c>
      <c r="C145" s="33">
        <v>1</v>
      </c>
      <c r="D145" s="57"/>
      <c r="E145" s="57"/>
      <c r="F145" s="59">
        <v>20</v>
      </c>
      <c r="G145" s="59" t="s">
        <v>237</v>
      </c>
      <c r="H145" s="58" t="s">
        <v>238</v>
      </c>
      <c r="I145" s="36">
        <v>14800000000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7">
        <f t="shared" si="49"/>
        <v>0</v>
      </c>
      <c r="S145" s="38">
        <f t="shared" si="50"/>
        <v>0</v>
      </c>
      <c r="T145" s="39"/>
    </row>
    <row r="146" spans="1:20" s="47" customFormat="1" ht="30" customHeight="1" x14ac:dyDescent="0.25">
      <c r="A146" s="22">
        <v>213</v>
      </c>
      <c r="B146" s="23"/>
      <c r="C146" s="23"/>
      <c r="D146" s="54"/>
      <c r="E146" s="54"/>
      <c r="F146" s="53"/>
      <c r="G146" s="53"/>
      <c r="H146" s="55" t="s">
        <v>239</v>
      </c>
      <c r="I146" s="26">
        <f>I147</f>
        <v>20248600000</v>
      </c>
      <c r="J146" s="26">
        <f t="shared" ref="J146:Q146" si="52">J147</f>
        <v>10542357940</v>
      </c>
      <c r="K146" s="26">
        <f t="shared" si="52"/>
        <v>16198476999</v>
      </c>
      <c r="L146" s="26">
        <f t="shared" si="52"/>
        <v>6178722258.0699997</v>
      </c>
      <c r="M146" s="26">
        <f t="shared" si="52"/>
        <v>11013434998.07</v>
      </c>
      <c r="N146" s="26">
        <f t="shared" si="52"/>
        <v>1406048127</v>
      </c>
      <c r="O146" s="26">
        <f t="shared" si="52"/>
        <v>1500733515</v>
      </c>
      <c r="P146" s="26">
        <f t="shared" si="52"/>
        <v>91079783</v>
      </c>
      <c r="Q146" s="26">
        <f t="shared" si="52"/>
        <v>185765171</v>
      </c>
      <c r="R146" s="27">
        <f t="shared" si="25"/>
        <v>0.54391093695712289</v>
      </c>
      <c r="S146" s="28">
        <f t="shared" si="26"/>
        <v>7.4115421066147782E-2</v>
      </c>
      <c r="T146" s="49"/>
    </row>
    <row r="147" spans="1:20" s="47" customFormat="1" ht="30" customHeight="1" x14ac:dyDescent="0.25">
      <c r="A147" s="22">
        <v>213</v>
      </c>
      <c r="B147" s="41">
        <v>506</v>
      </c>
      <c r="C147" s="23"/>
      <c r="D147" s="54"/>
      <c r="E147" s="54"/>
      <c r="F147" s="53"/>
      <c r="G147" s="53"/>
      <c r="H147" s="55" t="s">
        <v>236</v>
      </c>
      <c r="I147" s="26">
        <f>SUM(I148:I149)</f>
        <v>20248600000</v>
      </c>
      <c r="J147" s="26">
        <f t="shared" ref="J147:Q147" si="53">SUM(J148:J149)</f>
        <v>10542357940</v>
      </c>
      <c r="K147" s="26">
        <f t="shared" si="53"/>
        <v>16198476999</v>
      </c>
      <c r="L147" s="26">
        <f t="shared" si="53"/>
        <v>6178722258.0699997</v>
      </c>
      <c r="M147" s="26">
        <f t="shared" si="53"/>
        <v>11013434998.07</v>
      </c>
      <c r="N147" s="26">
        <f t="shared" si="53"/>
        <v>1406048127</v>
      </c>
      <c r="O147" s="26">
        <f t="shared" si="53"/>
        <v>1500733515</v>
      </c>
      <c r="P147" s="26">
        <f t="shared" si="53"/>
        <v>91079783</v>
      </c>
      <c r="Q147" s="26">
        <f t="shared" si="53"/>
        <v>185765171</v>
      </c>
      <c r="R147" s="27">
        <f t="shared" ref="R147:R158" si="54">IFERROR((M147/I147),0)</f>
        <v>0.54391093695712289</v>
      </c>
      <c r="S147" s="28">
        <f t="shared" ref="S147:S158" si="55">IFERROR((O147/I147),0)</f>
        <v>7.4115421066147782E-2</v>
      </c>
      <c r="T147" s="49"/>
    </row>
    <row r="148" spans="1:20" s="66" customFormat="1" ht="30" customHeight="1" x14ac:dyDescent="0.2">
      <c r="A148" s="31">
        <v>213</v>
      </c>
      <c r="B148" s="33">
        <v>506</v>
      </c>
      <c r="C148" s="33">
        <v>1</v>
      </c>
      <c r="D148" s="57"/>
      <c r="E148" s="57"/>
      <c r="F148" s="59">
        <v>20</v>
      </c>
      <c r="G148" s="59" t="s">
        <v>240</v>
      </c>
      <c r="H148" s="58" t="s">
        <v>241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7">
        <f t="shared" si="54"/>
        <v>0</v>
      </c>
      <c r="S148" s="38">
        <f t="shared" si="55"/>
        <v>0</v>
      </c>
      <c r="T148" s="39"/>
    </row>
    <row r="149" spans="1:20" s="66" customFormat="1" ht="30" customHeight="1" x14ac:dyDescent="0.2">
      <c r="A149" s="31">
        <v>213</v>
      </c>
      <c r="B149" s="33">
        <v>506</v>
      </c>
      <c r="C149" s="33">
        <v>2</v>
      </c>
      <c r="D149" s="57"/>
      <c r="E149" s="57"/>
      <c r="F149" s="59">
        <v>20</v>
      </c>
      <c r="G149" s="59" t="s">
        <v>242</v>
      </c>
      <c r="H149" s="58" t="s">
        <v>243</v>
      </c>
      <c r="I149" s="36">
        <v>20248600000</v>
      </c>
      <c r="J149" s="36">
        <v>10542357940</v>
      </c>
      <c r="K149" s="36">
        <v>16198476999</v>
      </c>
      <c r="L149" s="36">
        <v>6178722258.0699997</v>
      </c>
      <c r="M149" s="36">
        <v>11013434998.07</v>
      </c>
      <c r="N149" s="36">
        <v>1406048127</v>
      </c>
      <c r="O149" s="36">
        <v>1500733515</v>
      </c>
      <c r="P149" s="36">
        <v>91079783</v>
      </c>
      <c r="Q149" s="36">
        <v>185765171</v>
      </c>
      <c r="R149" s="37">
        <f t="shared" si="54"/>
        <v>0.54391093695712289</v>
      </c>
      <c r="S149" s="38">
        <f t="shared" si="55"/>
        <v>7.4115421066147782E-2</v>
      </c>
      <c r="T149" s="39"/>
    </row>
    <row r="150" spans="1:20" s="47" customFormat="1" ht="30" customHeight="1" x14ac:dyDescent="0.25">
      <c r="A150" s="60">
        <v>310</v>
      </c>
      <c r="B150" s="23"/>
      <c r="C150" s="23"/>
      <c r="D150" s="54"/>
      <c r="E150" s="54"/>
      <c r="F150" s="53"/>
      <c r="G150" s="53"/>
      <c r="H150" s="55" t="s">
        <v>244</v>
      </c>
      <c r="I150" s="26">
        <f t="shared" ref="I150:Q150" si="56">I151</f>
        <v>8600000000</v>
      </c>
      <c r="J150" s="26">
        <f t="shared" si="56"/>
        <v>-35215714</v>
      </c>
      <c r="K150" s="26">
        <f t="shared" si="56"/>
        <v>7032272224</v>
      </c>
      <c r="L150" s="26">
        <f t="shared" si="56"/>
        <v>403688050.72000003</v>
      </c>
      <c r="M150" s="26">
        <f t="shared" si="56"/>
        <v>6945018171.2200003</v>
      </c>
      <c r="N150" s="26">
        <f t="shared" si="56"/>
        <v>359519017</v>
      </c>
      <c r="O150" s="26">
        <f t="shared" si="56"/>
        <v>3880839347.5</v>
      </c>
      <c r="P150" s="26">
        <f t="shared" si="56"/>
        <v>458729099</v>
      </c>
      <c r="Q150" s="26">
        <f t="shared" si="56"/>
        <v>3880839347.5</v>
      </c>
      <c r="R150" s="42">
        <f t="shared" si="54"/>
        <v>0.8075602524674419</v>
      </c>
      <c r="S150" s="45">
        <f t="shared" si="55"/>
        <v>0.45126038924418604</v>
      </c>
      <c r="T150" s="46"/>
    </row>
    <row r="151" spans="1:20" s="47" customFormat="1" ht="30" customHeight="1" x14ac:dyDescent="0.25">
      <c r="A151" s="60">
        <v>310</v>
      </c>
      <c r="B151" s="41">
        <v>506</v>
      </c>
      <c r="C151" s="23"/>
      <c r="D151" s="54"/>
      <c r="E151" s="54"/>
      <c r="F151" s="53"/>
      <c r="G151" s="53"/>
      <c r="H151" s="55" t="s">
        <v>236</v>
      </c>
      <c r="I151" s="26">
        <f>+I152</f>
        <v>8600000000</v>
      </c>
      <c r="J151" s="26">
        <f t="shared" ref="J151:Q151" si="57">+J152</f>
        <v>-35215714</v>
      </c>
      <c r="K151" s="26">
        <f t="shared" si="57"/>
        <v>7032272224</v>
      </c>
      <c r="L151" s="26">
        <f t="shared" si="57"/>
        <v>403688050.72000003</v>
      </c>
      <c r="M151" s="26">
        <f t="shared" si="57"/>
        <v>6945018171.2200003</v>
      </c>
      <c r="N151" s="26">
        <f t="shared" si="57"/>
        <v>359519017</v>
      </c>
      <c r="O151" s="26">
        <f t="shared" si="57"/>
        <v>3880839347.5</v>
      </c>
      <c r="P151" s="26">
        <f t="shared" si="57"/>
        <v>458729099</v>
      </c>
      <c r="Q151" s="26">
        <f t="shared" si="57"/>
        <v>3880839347.5</v>
      </c>
      <c r="R151" s="42">
        <f t="shared" si="54"/>
        <v>0.8075602524674419</v>
      </c>
      <c r="S151" s="45">
        <f t="shared" si="55"/>
        <v>0.45126038924418604</v>
      </c>
      <c r="T151" s="46"/>
    </row>
    <row r="152" spans="1:20" s="66" customFormat="1" ht="30" customHeight="1" x14ac:dyDescent="0.2">
      <c r="A152" s="56">
        <v>310</v>
      </c>
      <c r="B152" s="33">
        <v>506</v>
      </c>
      <c r="C152" s="33">
        <v>1</v>
      </c>
      <c r="D152" s="57"/>
      <c r="E152" s="57"/>
      <c r="F152" s="59">
        <v>20</v>
      </c>
      <c r="G152" s="59" t="s">
        <v>245</v>
      </c>
      <c r="H152" s="58" t="s">
        <v>246</v>
      </c>
      <c r="I152" s="36">
        <v>8600000000</v>
      </c>
      <c r="J152" s="36">
        <v>-35215714</v>
      </c>
      <c r="K152" s="36">
        <v>7032272224</v>
      </c>
      <c r="L152" s="36">
        <v>403688050.72000003</v>
      </c>
      <c r="M152" s="36">
        <v>6945018171.2200003</v>
      </c>
      <c r="N152" s="36">
        <v>359519017</v>
      </c>
      <c r="O152" s="36">
        <v>3880839347.5</v>
      </c>
      <c r="P152" s="36">
        <v>458729099</v>
      </c>
      <c r="Q152" s="36">
        <v>3880839347.5</v>
      </c>
      <c r="R152" s="37">
        <f t="shared" si="54"/>
        <v>0.8075602524674419</v>
      </c>
      <c r="S152" s="38">
        <f t="shared" si="55"/>
        <v>0.45126038924418604</v>
      </c>
      <c r="T152" s="39"/>
    </row>
    <row r="153" spans="1:20" s="47" customFormat="1" ht="30" customHeight="1" x14ac:dyDescent="0.25">
      <c r="A153" s="60">
        <v>410</v>
      </c>
      <c r="B153" s="23"/>
      <c r="C153" s="24"/>
      <c r="D153" s="24"/>
      <c r="E153" s="24"/>
      <c r="F153" s="24"/>
      <c r="G153" s="24"/>
      <c r="H153" s="25" t="s">
        <v>247</v>
      </c>
      <c r="I153" s="26">
        <f>+I154</f>
        <v>397358400000</v>
      </c>
      <c r="J153" s="26">
        <f>+J154</f>
        <v>-3735604591</v>
      </c>
      <c r="K153" s="26">
        <f>+K154</f>
        <v>121609005265.42001</v>
      </c>
      <c r="L153" s="26">
        <f>+L154</f>
        <v>13336925691</v>
      </c>
      <c r="M153" s="26">
        <f t="shared" ref="M153:Q153" si="58">+M154</f>
        <v>121609005264.57001</v>
      </c>
      <c r="N153" s="26">
        <f>+N154</f>
        <v>15229112025.23</v>
      </c>
      <c r="O153" s="26">
        <f t="shared" si="58"/>
        <v>35320117425.229996</v>
      </c>
      <c r="P153" s="26">
        <f>+P154</f>
        <v>11710914365.219999</v>
      </c>
      <c r="Q153" s="26">
        <f t="shared" si="58"/>
        <v>28651183072.220001</v>
      </c>
      <c r="R153" s="27">
        <f t="shared" si="54"/>
        <v>0.3060436252626596</v>
      </c>
      <c r="S153" s="28">
        <f t="shared" si="55"/>
        <v>8.8887305327457519E-2</v>
      </c>
      <c r="T153" s="49"/>
    </row>
    <row r="154" spans="1:20" s="47" customFormat="1" ht="30" customHeight="1" x14ac:dyDescent="0.25">
      <c r="A154" s="60">
        <v>410</v>
      </c>
      <c r="B154" s="41">
        <v>506</v>
      </c>
      <c r="C154" s="24"/>
      <c r="D154" s="24"/>
      <c r="E154" s="24"/>
      <c r="F154" s="24"/>
      <c r="G154" s="24"/>
      <c r="H154" s="55" t="s">
        <v>236</v>
      </c>
      <c r="I154" s="26">
        <f>SUM(I155:I157)</f>
        <v>397358400000</v>
      </c>
      <c r="J154" s="26">
        <f>SUM(J155:J157)</f>
        <v>-3735604591</v>
      </c>
      <c r="K154" s="26">
        <f>SUM(K155:K157)</f>
        <v>121609005265.42001</v>
      </c>
      <c r="L154" s="26">
        <f>SUM(L155:L157)</f>
        <v>13336925691</v>
      </c>
      <c r="M154" s="26">
        <f t="shared" ref="M154" si="59">SUM(M155:M157)</f>
        <v>121609005264.57001</v>
      </c>
      <c r="N154" s="26">
        <f>SUM(N155:N157)</f>
        <v>15229112025.23</v>
      </c>
      <c r="O154" s="26">
        <f t="shared" ref="O154" si="60">SUM(O155:O157)</f>
        <v>35320117425.229996</v>
      </c>
      <c r="P154" s="26">
        <f>SUM(P155:P157)</f>
        <v>11710914365.219999</v>
      </c>
      <c r="Q154" s="26">
        <f t="shared" ref="Q154" si="61">SUM(Q155:Q157)</f>
        <v>28651183072.220001</v>
      </c>
      <c r="R154" s="27">
        <f t="shared" si="54"/>
        <v>0.3060436252626596</v>
      </c>
      <c r="S154" s="28">
        <f t="shared" si="55"/>
        <v>8.8887305327457519E-2</v>
      </c>
      <c r="T154" s="49"/>
    </row>
    <row r="155" spans="1:20" s="66" customFormat="1" ht="30" customHeight="1" x14ac:dyDescent="0.2">
      <c r="A155" s="33">
        <v>410</v>
      </c>
      <c r="B155" s="33">
        <v>506</v>
      </c>
      <c r="C155" s="33">
        <v>1</v>
      </c>
      <c r="D155" s="34"/>
      <c r="E155" s="34"/>
      <c r="F155" s="34">
        <v>20</v>
      </c>
      <c r="G155" s="34" t="s">
        <v>248</v>
      </c>
      <c r="H155" s="44" t="s">
        <v>249</v>
      </c>
      <c r="I155" s="36">
        <v>349062400000</v>
      </c>
      <c r="J155" s="36">
        <v>4364972730</v>
      </c>
      <c r="K155" s="36">
        <v>97275746033.570007</v>
      </c>
      <c r="L155" s="36">
        <v>12536147531</v>
      </c>
      <c r="M155" s="36">
        <v>97275746033.570007</v>
      </c>
      <c r="N155" s="36">
        <v>13446627982.23</v>
      </c>
      <c r="O155" s="36">
        <v>16716685255.23</v>
      </c>
      <c r="P155" s="36">
        <v>9365450322.2199993</v>
      </c>
      <c r="Q155" s="36">
        <v>10047750902.219999</v>
      </c>
      <c r="R155" s="37">
        <f t="shared" si="54"/>
        <v>0.27867723946655387</v>
      </c>
      <c r="S155" s="38">
        <f t="shared" si="55"/>
        <v>4.7890249007713236E-2</v>
      </c>
      <c r="T155" s="39"/>
    </row>
    <row r="156" spans="1:20" s="66" customFormat="1" ht="30" customHeight="1" x14ac:dyDescent="0.2">
      <c r="A156" s="33">
        <v>410</v>
      </c>
      <c r="B156" s="33">
        <v>506</v>
      </c>
      <c r="C156" s="33">
        <v>3</v>
      </c>
      <c r="D156" s="34"/>
      <c r="E156" s="34"/>
      <c r="F156" s="34">
        <v>20</v>
      </c>
      <c r="G156" s="34" t="s">
        <v>250</v>
      </c>
      <c r="H156" s="44" t="s">
        <v>251</v>
      </c>
      <c r="I156" s="36">
        <v>40440000000</v>
      </c>
      <c r="J156" s="36">
        <v>-744577321</v>
      </c>
      <c r="K156" s="36">
        <v>24301960426.849998</v>
      </c>
      <c r="L156" s="36">
        <v>800778160</v>
      </c>
      <c r="M156" s="36">
        <v>24301960426</v>
      </c>
      <c r="N156" s="36">
        <v>1782484043</v>
      </c>
      <c r="O156" s="36">
        <v>18603432170</v>
      </c>
      <c r="P156" s="36">
        <v>2345464043</v>
      </c>
      <c r="Q156" s="36">
        <v>18603432170</v>
      </c>
      <c r="R156" s="37">
        <f t="shared" si="54"/>
        <v>0.60093868511374882</v>
      </c>
      <c r="S156" s="38">
        <f t="shared" si="55"/>
        <v>0.46002552349159248</v>
      </c>
      <c r="T156" s="39"/>
    </row>
    <row r="157" spans="1:20" s="66" customFormat="1" ht="30" customHeight="1" thickBot="1" x14ac:dyDescent="0.25">
      <c r="A157" s="33">
        <v>410</v>
      </c>
      <c r="B157" s="33">
        <v>506</v>
      </c>
      <c r="C157" s="33">
        <v>5</v>
      </c>
      <c r="D157" s="34"/>
      <c r="E157" s="34"/>
      <c r="F157" s="34">
        <v>20</v>
      </c>
      <c r="G157" s="34" t="s">
        <v>252</v>
      </c>
      <c r="H157" s="44" t="s">
        <v>253</v>
      </c>
      <c r="I157" s="36">
        <v>7856000000</v>
      </c>
      <c r="J157" s="36">
        <v>-7356000000</v>
      </c>
      <c r="K157" s="36">
        <v>31298805</v>
      </c>
      <c r="L157" s="36">
        <v>0</v>
      </c>
      <c r="M157" s="36">
        <v>31298805</v>
      </c>
      <c r="N157" s="36">
        <v>0</v>
      </c>
      <c r="O157" s="36">
        <v>0</v>
      </c>
      <c r="P157" s="36">
        <v>0</v>
      </c>
      <c r="Q157" s="36">
        <v>0</v>
      </c>
      <c r="R157" s="37">
        <f t="shared" si="54"/>
        <v>3.9840637729124237E-3</v>
      </c>
      <c r="S157" s="38">
        <f t="shared" si="55"/>
        <v>0</v>
      </c>
      <c r="T157" s="39"/>
    </row>
    <row r="158" spans="1:20" s="70" customFormat="1" ht="30" customHeight="1" thickBot="1" x14ac:dyDescent="0.3">
      <c r="A158" s="128" t="s">
        <v>254</v>
      </c>
      <c r="B158" s="129"/>
      <c r="C158" s="129"/>
      <c r="D158" s="129"/>
      <c r="E158" s="129"/>
      <c r="F158" s="129"/>
      <c r="G158" s="129"/>
      <c r="H158" s="130"/>
      <c r="I158" s="67">
        <f>+I9+I142</f>
        <v>1039749524000</v>
      </c>
      <c r="J158" s="67">
        <f t="shared" ref="J158:L158" si="62">+J9+J142</f>
        <v>217676526625</v>
      </c>
      <c r="K158" s="67">
        <f>+K9+K142</f>
        <v>691302691789.04004</v>
      </c>
      <c r="L158" s="67">
        <f t="shared" si="62"/>
        <v>231878219173.79001</v>
      </c>
      <c r="M158" s="67">
        <f>+M9+M142</f>
        <v>677730238178.47998</v>
      </c>
      <c r="N158" s="67">
        <f t="shared" ref="N158:Q158" si="63">+N9+N142</f>
        <v>231704207232.81</v>
      </c>
      <c r="O158" s="67">
        <f>+O9+O142</f>
        <v>566220349978.77002</v>
      </c>
      <c r="P158" s="67">
        <f t="shared" si="63"/>
        <v>227117724500.16</v>
      </c>
      <c r="Q158" s="67">
        <f t="shared" si="63"/>
        <v>556981774863.83997</v>
      </c>
      <c r="R158" s="68">
        <f t="shared" si="54"/>
        <v>0.65182067655217313</v>
      </c>
      <c r="S158" s="69">
        <f t="shared" si="55"/>
        <v>0.54457380062120619</v>
      </c>
      <c r="T158" s="46"/>
    </row>
    <row r="159" spans="1:20" x14ac:dyDescent="0.2">
      <c r="A159" s="71"/>
      <c r="B159" s="72"/>
      <c r="C159" s="73"/>
      <c r="D159" s="73"/>
      <c r="E159" s="73"/>
      <c r="F159" s="73"/>
      <c r="G159" s="73"/>
      <c r="H159" s="74"/>
      <c r="I159" s="75"/>
      <c r="J159" s="75"/>
      <c r="K159" s="76"/>
      <c r="L159" s="77"/>
      <c r="M159" s="78"/>
      <c r="N159" s="77"/>
      <c r="O159" s="77"/>
      <c r="P159" s="77"/>
      <c r="Q159" s="78"/>
      <c r="R159" s="79"/>
      <c r="S159" s="87"/>
      <c r="T159" s="79"/>
    </row>
    <row r="160" spans="1:20" x14ac:dyDescent="0.2"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1:17" x14ac:dyDescent="0.2"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1:17" x14ac:dyDescent="0.2"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1:17" x14ac:dyDescent="0.2"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1:17" x14ac:dyDescent="0.2">
      <c r="I164" s="83"/>
      <c r="J164" s="83"/>
      <c r="K164" s="83"/>
      <c r="L164" s="83"/>
      <c r="M164" s="83"/>
      <c r="N164" s="83"/>
      <c r="O164" s="83"/>
      <c r="P164" s="83"/>
      <c r="Q164" s="83"/>
    </row>
    <row r="165" spans="1:17" x14ac:dyDescent="0.2">
      <c r="I165" s="83"/>
      <c r="J165" s="83"/>
      <c r="K165" s="83"/>
      <c r="L165" s="83"/>
      <c r="M165" s="83"/>
      <c r="N165" s="83"/>
      <c r="O165" s="83"/>
      <c r="P165" s="83"/>
      <c r="Q165" s="83"/>
    </row>
    <row r="166" spans="1:17" x14ac:dyDescent="0.2"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1:17" x14ac:dyDescent="0.2">
      <c r="I167" s="83"/>
      <c r="J167" s="83"/>
      <c r="K167" s="83"/>
      <c r="L167" s="83"/>
      <c r="M167" s="83"/>
      <c r="N167" s="83"/>
      <c r="O167" s="83"/>
      <c r="P167" s="83"/>
      <c r="Q167" s="83"/>
    </row>
    <row r="168" spans="1:17" x14ac:dyDescent="0.2"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1:17" x14ac:dyDescent="0.2"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1:17" x14ac:dyDescent="0.2">
      <c r="A170" s="80"/>
      <c r="B170" s="80"/>
      <c r="C170" s="80"/>
      <c r="D170" s="80"/>
      <c r="E170" s="80"/>
      <c r="F170" s="80"/>
      <c r="G170" s="80"/>
      <c r="H170" s="80"/>
      <c r="I170" s="83"/>
      <c r="J170" s="83"/>
      <c r="K170" s="83"/>
      <c r="L170" s="83"/>
      <c r="M170" s="83"/>
      <c r="N170" s="83"/>
      <c r="O170" s="83"/>
      <c r="P170" s="83"/>
      <c r="Q170" s="83"/>
    </row>
    <row r="171" spans="1:17" x14ac:dyDescent="0.2">
      <c r="A171" s="80"/>
      <c r="B171" s="80"/>
      <c r="C171" s="80"/>
      <c r="D171" s="80"/>
      <c r="E171" s="80"/>
      <c r="F171" s="80"/>
      <c r="G171" s="80"/>
      <c r="H171" s="80"/>
      <c r="I171" s="83"/>
      <c r="J171" s="83"/>
      <c r="K171" s="83"/>
      <c r="L171" s="83"/>
      <c r="M171" s="83"/>
      <c r="N171" s="83"/>
      <c r="O171" s="83"/>
      <c r="P171" s="83"/>
      <c r="Q171" s="83"/>
    </row>
  </sheetData>
  <mergeCells count="25">
    <mergeCell ref="D7:D8"/>
    <mergeCell ref="A9:H9"/>
    <mergeCell ref="A142:H142"/>
    <mergeCell ref="A158:H15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N5:N8"/>
    <mergeCell ref="O5:O8"/>
    <mergeCell ref="P5:P8"/>
    <mergeCell ref="Q5:Q8"/>
    <mergeCell ref="A1:S1"/>
    <mergeCell ref="A2:S2"/>
    <mergeCell ref="A3:S3"/>
    <mergeCell ref="A4:D4"/>
    <mergeCell ref="H4:N4"/>
  </mergeCells>
  <printOptions horizontalCentered="1" verticalCentered="1"/>
  <pageMargins left="0.59055118110236227" right="0.59055118110236227" top="0.27559055118110237" bottom="0.27559055118110237" header="0" footer="0"/>
  <pageSetup scale="45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EA11FAC8-6D6B-4B56-BAD3-ACC09E5A677D}"/>
</file>

<file path=customXml/itemProps2.xml><?xml version="1.0" encoding="utf-8"?>
<ds:datastoreItem xmlns:ds="http://schemas.openxmlformats.org/officeDocument/2006/customXml" ds:itemID="{88674805-9DB1-4C39-BC3B-E2E237FB4A57}"/>
</file>

<file path=customXml/itemProps3.xml><?xml version="1.0" encoding="utf-8"?>
<ds:datastoreItem xmlns:ds="http://schemas.openxmlformats.org/officeDocument/2006/customXml" ds:itemID="{1E91E78B-90B6-4752-9F67-7662F9A546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Noviembre (Gastos)</dc:title>
  <dc:creator>Windows User</dc:creator>
  <cp:lastModifiedBy>Carolina Peña Mugno</cp:lastModifiedBy>
  <cp:lastPrinted>2015-12-10T12:23:09Z</cp:lastPrinted>
  <dcterms:created xsi:type="dcterms:W3CDTF">2014-01-22T22:03:49Z</dcterms:created>
  <dcterms:modified xsi:type="dcterms:W3CDTF">2016-01-27T15:37:28Z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