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 firstSheet="2" activeTab="2"/>
  </bookViews>
  <sheets>
    <sheet name="ING-SIIFF" sheetId="9" r:id="rId1"/>
    <sheet name="ING ZBOX VIG ACT" sheetId="10" r:id="rId2"/>
    <sheet name="VIGENCIA SIIF" sheetId="3" r:id="rId3"/>
  </sheets>
  <externalReferences>
    <externalReference r:id="rId4"/>
  </externalReferences>
  <definedNames>
    <definedName name="_xlnm.Print_Area" localSheetId="2">'VIGENCIA SIIF'!$A$1:$S$156</definedName>
    <definedName name="_xlnm.Print_Titles" localSheetId="2">'VIGENCIA SIIF'!$1:$7</definedName>
  </definedNames>
  <calcPr calcId="152511"/>
</workbook>
</file>

<file path=xl/calcChain.xml><?xml version="1.0" encoding="utf-8"?>
<calcChain xmlns="http://schemas.openxmlformats.org/spreadsheetml/2006/main">
  <c r="S154" i="3" l="1"/>
  <c r="R154" i="3"/>
  <c r="S153" i="3"/>
  <c r="R153" i="3"/>
  <c r="S152" i="3"/>
  <c r="R152" i="3"/>
  <c r="S151" i="3"/>
  <c r="R151" i="3"/>
  <c r="S150" i="3"/>
  <c r="R150" i="3"/>
  <c r="S149" i="3"/>
  <c r="R149" i="3"/>
  <c r="S148" i="3"/>
  <c r="R148" i="3"/>
  <c r="S147" i="3"/>
  <c r="R147" i="3"/>
  <c r="S146" i="3"/>
  <c r="R146" i="3"/>
  <c r="S145" i="3"/>
  <c r="R145" i="3"/>
  <c r="S144" i="3"/>
  <c r="R144" i="3"/>
  <c r="S143" i="3"/>
  <c r="R143" i="3"/>
  <c r="S142" i="3"/>
  <c r="R142" i="3"/>
  <c r="S141" i="3"/>
  <c r="R141" i="3"/>
  <c r="S140" i="3"/>
  <c r="R140" i="3"/>
  <c r="S139" i="3"/>
  <c r="R139" i="3"/>
  <c r="Q140" i="3"/>
  <c r="AG11" i="3" l="1"/>
  <c r="AH11" i="3"/>
  <c r="AI11" i="3"/>
  <c r="AJ11" i="3"/>
  <c r="AK11" i="3"/>
  <c r="AL11" i="3"/>
  <c r="AM11" i="3"/>
  <c r="AN11" i="3"/>
  <c r="AN10" i="3" s="1"/>
  <c r="AO11" i="3"/>
  <c r="AP12" i="3"/>
  <c r="AQ12" i="3"/>
  <c r="AP13" i="3"/>
  <c r="AQ13" i="3"/>
  <c r="AP14" i="3"/>
  <c r="AQ14" i="3"/>
  <c r="AG15" i="3"/>
  <c r="AH15" i="3"/>
  <c r="AH10" i="3" s="1"/>
  <c r="AI15" i="3"/>
  <c r="AJ15" i="3"/>
  <c r="AK15" i="3"/>
  <c r="AP15" i="3" s="1"/>
  <c r="AL15" i="3"/>
  <c r="AM15" i="3"/>
  <c r="AQ15" i="3" s="1"/>
  <c r="AN15" i="3"/>
  <c r="AO15" i="3"/>
  <c r="AP16" i="3"/>
  <c r="AQ16" i="3"/>
  <c r="AP17" i="3"/>
  <c r="AQ17" i="3"/>
  <c r="AG18" i="3"/>
  <c r="AH18" i="3"/>
  <c r="AI18" i="3"/>
  <c r="AJ18" i="3"/>
  <c r="AK18" i="3"/>
  <c r="AL18" i="3"/>
  <c r="AM18" i="3"/>
  <c r="AN18" i="3"/>
  <c r="AO18" i="3"/>
  <c r="AP19" i="3"/>
  <c r="AQ19" i="3"/>
  <c r="AP20" i="3"/>
  <c r="AQ20" i="3"/>
  <c r="AP21" i="3"/>
  <c r="AQ21" i="3"/>
  <c r="AP22" i="3"/>
  <c r="AQ22" i="3"/>
  <c r="AP23" i="3"/>
  <c r="AQ23" i="3"/>
  <c r="AP24" i="3"/>
  <c r="AQ24" i="3"/>
  <c r="AP25" i="3"/>
  <c r="AQ25" i="3"/>
  <c r="AP26" i="3"/>
  <c r="AQ26" i="3"/>
  <c r="AH27" i="3"/>
  <c r="AI27" i="3"/>
  <c r="AJ27" i="3"/>
  <c r="AK27" i="3"/>
  <c r="AP27" i="3" s="1"/>
  <c r="AL27" i="3"/>
  <c r="AM27" i="3"/>
  <c r="AQ27" i="3" s="1"/>
  <c r="AN27" i="3"/>
  <c r="AO27" i="3"/>
  <c r="AP28" i="3"/>
  <c r="AQ28" i="3"/>
  <c r="AG29" i="3"/>
  <c r="AH29" i="3"/>
  <c r="AI29" i="3"/>
  <c r="AJ29" i="3"/>
  <c r="AK29" i="3"/>
  <c r="AP29" i="3" s="1"/>
  <c r="AL29" i="3"/>
  <c r="AM29" i="3"/>
  <c r="AQ29" i="3" s="1"/>
  <c r="AN29" i="3"/>
  <c r="AO29" i="3"/>
  <c r="AP30" i="3"/>
  <c r="AQ30" i="3"/>
  <c r="AP31" i="3"/>
  <c r="AQ31" i="3"/>
  <c r="AG32" i="3"/>
  <c r="AH32" i="3"/>
  <c r="AI32" i="3"/>
  <c r="AJ32" i="3"/>
  <c r="AK32" i="3"/>
  <c r="AL32" i="3"/>
  <c r="AM32" i="3"/>
  <c r="AQ32" i="3" s="1"/>
  <c r="AN32" i="3"/>
  <c r="AO32" i="3"/>
  <c r="AP33" i="3"/>
  <c r="AQ33" i="3"/>
  <c r="AP34" i="3"/>
  <c r="AQ34" i="3"/>
  <c r="AP35" i="3"/>
  <c r="AQ35" i="3"/>
  <c r="AG37" i="3"/>
  <c r="AH37" i="3"/>
  <c r="AH36" i="3" s="1"/>
  <c r="AI37" i="3"/>
  <c r="AI36" i="3" s="1"/>
  <c r="AJ37" i="3"/>
  <c r="AK37" i="3"/>
  <c r="AL37" i="3"/>
  <c r="AM37" i="3"/>
  <c r="AM36" i="3" s="1"/>
  <c r="AN37" i="3"/>
  <c r="AO37" i="3"/>
  <c r="AP38" i="3"/>
  <c r="AQ38" i="3"/>
  <c r="AP39" i="3"/>
  <c r="AQ39" i="3"/>
  <c r="AP40" i="3"/>
  <c r="AQ40" i="3"/>
  <c r="AP41" i="3"/>
  <c r="AQ41" i="3"/>
  <c r="AG42" i="3"/>
  <c r="AH42" i="3"/>
  <c r="AI42" i="3"/>
  <c r="AJ42" i="3"/>
  <c r="AK42" i="3"/>
  <c r="AP42" i="3" s="1"/>
  <c r="AL42" i="3"/>
  <c r="AL36" i="3" s="1"/>
  <c r="AM42" i="3"/>
  <c r="AN42" i="3"/>
  <c r="AO42" i="3"/>
  <c r="AP43" i="3"/>
  <c r="AQ43" i="3"/>
  <c r="AP44" i="3"/>
  <c r="AQ44" i="3"/>
  <c r="AP45" i="3"/>
  <c r="AQ45" i="3"/>
  <c r="AP46" i="3"/>
  <c r="AQ46" i="3"/>
  <c r="AG49" i="3"/>
  <c r="AH49" i="3"/>
  <c r="AH48" i="3" s="1"/>
  <c r="AI49" i="3"/>
  <c r="AI48" i="3" s="1"/>
  <c r="AJ49" i="3"/>
  <c r="AK49" i="3"/>
  <c r="AL49" i="3"/>
  <c r="AL48" i="3" s="1"/>
  <c r="AM49" i="3"/>
  <c r="AN49" i="3"/>
  <c r="AO49" i="3"/>
  <c r="AP50" i="3"/>
  <c r="AQ50" i="3"/>
  <c r="AP51" i="3"/>
  <c r="AQ51" i="3"/>
  <c r="AP52" i="3"/>
  <c r="AQ52" i="3"/>
  <c r="AP53" i="3"/>
  <c r="AQ53" i="3"/>
  <c r="AG54" i="3"/>
  <c r="AH54" i="3"/>
  <c r="AI54" i="3"/>
  <c r="AJ54" i="3"/>
  <c r="AJ48" i="3" s="1"/>
  <c r="AK54" i="3"/>
  <c r="AL54" i="3"/>
  <c r="AM54" i="3"/>
  <c r="AN54" i="3"/>
  <c r="AO54" i="3"/>
  <c r="AQ54" i="3"/>
  <c r="AP55" i="3"/>
  <c r="AQ55" i="3"/>
  <c r="AG57" i="3"/>
  <c r="AH57" i="3"/>
  <c r="AI57" i="3"/>
  <c r="AJ57" i="3"/>
  <c r="AK57" i="3"/>
  <c r="AL57" i="3"/>
  <c r="AM57" i="3"/>
  <c r="AQ57" i="3" s="1"/>
  <c r="AN57" i="3"/>
  <c r="AO57" i="3"/>
  <c r="AP58" i="3"/>
  <c r="AQ58" i="3"/>
  <c r="AG59" i="3"/>
  <c r="AH59" i="3"/>
  <c r="AI59" i="3"/>
  <c r="AJ59" i="3"/>
  <c r="AK59" i="3"/>
  <c r="AL59" i="3"/>
  <c r="AM59" i="3"/>
  <c r="AN59" i="3"/>
  <c r="AO59" i="3"/>
  <c r="AP60" i="3"/>
  <c r="AQ60" i="3"/>
  <c r="AG61" i="3"/>
  <c r="AQ61" i="3" s="1"/>
  <c r="AH61" i="3"/>
  <c r="AI61" i="3"/>
  <c r="AJ61" i="3"/>
  <c r="AK61" i="3"/>
  <c r="AP61" i="3" s="1"/>
  <c r="AL61" i="3"/>
  <c r="AM61" i="3"/>
  <c r="AN61" i="3"/>
  <c r="AO61" i="3"/>
  <c r="AP62" i="3"/>
  <c r="AQ62" i="3"/>
  <c r="AP63" i="3"/>
  <c r="AQ63" i="3"/>
  <c r="AP64" i="3"/>
  <c r="AQ64" i="3"/>
  <c r="AP65" i="3"/>
  <c r="AQ65" i="3"/>
  <c r="AP66" i="3"/>
  <c r="AQ66" i="3"/>
  <c r="AG67" i="3"/>
  <c r="AH67" i="3"/>
  <c r="AI67" i="3"/>
  <c r="AJ67" i="3"/>
  <c r="AK67" i="3"/>
  <c r="AL67" i="3"/>
  <c r="AM67" i="3"/>
  <c r="AN67" i="3"/>
  <c r="AO67" i="3"/>
  <c r="AP68" i="3"/>
  <c r="AQ68" i="3"/>
  <c r="AP69" i="3"/>
  <c r="AQ69" i="3"/>
  <c r="AP70" i="3"/>
  <c r="AQ70" i="3"/>
  <c r="AP71" i="3"/>
  <c r="AQ71" i="3"/>
  <c r="AP72" i="3"/>
  <c r="AQ72" i="3"/>
  <c r="AP73" i="3"/>
  <c r="AQ73" i="3"/>
  <c r="AP74" i="3"/>
  <c r="AQ74" i="3"/>
  <c r="AP75" i="3"/>
  <c r="AQ75" i="3"/>
  <c r="AG76" i="3"/>
  <c r="AQ76" i="3" s="1"/>
  <c r="AH76" i="3"/>
  <c r="AI76" i="3"/>
  <c r="AJ76" i="3"/>
  <c r="AK76" i="3"/>
  <c r="AL76" i="3"/>
  <c r="AM76" i="3"/>
  <c r="AN76" i="3"/>
  <c r="AO76" i="3"/>
  <c r="AP77" i="3"/>
  <c r="AQ77" i="3"/>
  <c r="AP78" i="3"/>
  <c r="AQ78" i="3"/>
  <c r="AP79" i="3"/>
  <c r="AQ79" i="3"/>
  <c r="AP80" i="3"/>
  <c r="AQ80" i="3"/>
  <c r="AP81" i="3"/>
  <c r="AQ81" i="3"/>
  <c r="AG82" i="3"/>
  <c r="AH82" i="3"/>
  <c r="AI82" i="3"/>
  <c r="AJ82" i="3"/>
  <c r="AK82" i="3"/>
  <c r="AP82" i="3" s="1"/>
  <c r="AL82" i="3"/>
  <c r="AM82" i="3"/>
  <c r="AQ82" i="3" s="1"/>
  <c r="AN82" i="3"/>
  <c r="AO82" i="3"/>
  <c r="AP83" i="3"/>
  <c r="AQ83" i="3"/>
  <c r="AP84" i="3"/>
  <c r="AQ84" i="3"/>
  <c r="AG85" i="3"/>
  <c r="AH85" i="3"/>
  <c r="AI85" i="3"/>
  <c r="AJ85" i="3"/>
  <c r="AK85" i="3"/>
  <c r="AL85" i="3"/>
  <c r="AM85" i="3"/>
  <c r="AQ85" i="3" s="1"/>
  <c r="AN85" i="3"/>
  <c r="AO85" i="3"/>
  <c r="AP86" i="3"/>
  <c r="AQ86" i="3"/>
  <c r="AP87" i="3"/>
  <c r="AQ87" i="3"/>
  <c r="AP88" i="3"/>
  <c r="AQ88" i="3"/>
  <c r="AP89" i="3"/>
  <c r="AQ89" i="3"/>
  <c r="AP90" i="3"/>
  <c r="AQ90" i="3"/>
  <c r="AG91" i="3"/>
  <c r="AH91" i="3"/>
  <c r="AI91" i="3"/>
  <c r="AJ91" i="3"/>
  <c r="AK91" i="3"/>
  <c r="AP91" i="3" s="1"/>
  <c r="AL91" i="3"/>
  <c r="AM91" i="3"/>
  <c r="AQ91" i="3" s="1"/>
  <c r="AN91" i="3"/>
  <c r="AO91" i="3"/>
  <c r="AP92" i="3"/>
  <c r="AQ92" i="3"/>
  <c r="AP93" i="3"/>
  <c r="AQ93" i="3"/>
  <c r="AG94" i="3"/>
  <c r="AH94" i="3"/>
  <c r="AI94" i="3"/>
  <c r="AJ94" i="3"/>
  <c r="AK94" i="3"/>
  <c r="AL94" i="3"/>
  <c r="AM94" i="3"/>
  <c r="AN94" i="3"/>
  <c r="AO94" i="3"/>
  <c r="AP94" i="3"/>
  <c r="AP95" i="3"/>
  <c r="AQ95" i="3"/>
  <c r="AP96" i="3"/>
  <c r="AQ96" i="3"/>
  <c r="AG97" i="3"/>
  <c r="AH97" i="3"/>
  <c r="AI97" i="3"/>
  <c r="AJ97" i="3"/>
  <c r="AK97" i="3"/>
  <c r="AL97" i="3"/>
  <c r="AM97" i="3"/>
  <c r="AQ97" i="3" s="1"/>
  <c r="AN97" i="3"/>
  <c r="AO97" i="3"/>
  <c r="AP98" i="3"/>
  <c r="AQ98" i="3"/>
  <c r="AP99" i="3"/>
  <c r="AQ99" i="3"/>
  <c r="AG100" i="3"/>
  <c r="AH100" i="3"/>
  <c r="AI100" i="3"/>
  <c r="AJ100" i="3"/>
  <c r="AK100" i="3"/>
  <c r="AL100" i="3"/>
  <c r="AM100" i="3"/>
  <c r="AN100" i="3"/>
  <c r="AO100" i="3"/>
  <c r="AQ100" i="3"/>
  <c r="AP101" i="3"/>
  <c r="AQ101" i="3"/>
  <c r="AP102" i="3"/>
  <c r="AQ102" i="3"/>
  <c r="AG103" i="3"/>
  <c r="AH103" i="3"/>
  <c r="AI103" i="3"/>
  <c r="AJ103" i="3"/>
  <c r="AK103" i="3"/>
  <c r="AP103" i="3" s="1"/>
  <c r="AL103" i="3"/>
  <c r="AM103" i="3"/>
  <c r="AQ103" i="3" s="1"/>
  <c r="AN103" i="3"/>
  <c r="AO103" i="3"/>
  <c r="AP104" i="3"/>
  <c r="AQ104" i="3"/>
  <c r="AP105" i="3"/>
  <c r="AQ105" i="3"/>
  <c r="AP106" i="3"/>
  <c r="AQ106" i="3"/>
  <c r="AP107" i="3"/>
  <c r="AQ107" i="3"/>
  <c r="AG108" i="3"/>
  <c r="AH108" i="3"/>
  <c r="AI108" i="3"/>
  <c r="AJ108" i="3"/>
  <c r="AK108" i="3"/>
  <c r="AL108" i="3"/>
  <c r="AM108" i="3"/>
  <c r="AN108" i="3"/>
  <c r="AO108" i="3"/>
  <c r="AP108" i="3"/>
  <c r="AP109" i="3"/>
  <c r="AQ109" i="3"/>
  <c r="AG110" i="3"/>
  <c r="AH110" i="3"/>
  <c r="AI110" i="3"/>
  <c r="AJ110" i="3"/>
  <c r="AK110" i="3"/>
  <c r="AL110" i="3"/>
  <c r="AM110" i="3"/>
  <c r="AQ110" i="3" s="1"/>
  <c r="AN110" i="3"/>
  <c r="AO110" i="3"/>
  <c r="AP111" i="3"/>
  <c r="AQ111" i="3"/>
  <c r="AM114" i="3"/>
  <c r="AG116" i="3"/>
  <c r="AG114" i="3" s="1"/>
  <c r="AG112" i="3" s="1"/>
  <c r="AH116" i="3"/>
  <c r="AH114" i="3" s="1"/>
  <c r="AH112" i="3" s="1"/>
  <c r="AI116" i="3"/>
  <c r="AI114" i="3" s="1"/>
  <c r="AJ116" i="3"/>
  <c r="AJ114" i="3" s="1"/>
  <c r="AK116" i="3"/>
  <c r="AK114" i="3" s="1"/>
  <c r="AK112" i="3" s="1"/>
  <c r="AL116" i="3"/>
  <c r="AL114" i="3" s="1"/>
  <c r="AL112" i="3" s="1"/>
  <c r="AM116" i="3"/>
  <c r="AN116" i="3"/>
  <c r="AN114" i="3" s="1"/>
  <c r="AN112" i="3" s="1"/>
  <c r="AO116" i="3"/>
  <c r="AO114" i="3" s="1"/>
  <c r="AQ116" i="3"/>
  <c r="AG117" i="3"/>
  <c r="AG115" i="3" s="1"/>
  <c r="AG113" i="3" s="1"/>
  <c r="AH117" i="3"/>
  <c r="AH115" i="3" s="1"/>
  <c r="AH113" i="3" s="1"/>
  <c r="AI117" i="3"/>
  <c r="AI115" i="3" s="1"/>
  <c r="AI113" i="3" s="1"/>
  <c r="AJ117" i="3"/>
  <c r="AJ115" i="3" s="1"/>
  <c r="AJ113" i="3" s="1"/>
  <c r="AK117" i="3"/>
  <c r="AK115" i="3" s="1"/>
  <c r="AL117" i="3"/>
  <c r="AL115" i="3" s="1"/>
  <c r="AL113" i="3" s="1"/>
  <c r="AM117" i="3"/>
  <c r="AQ117" i="3" s="1"/>
  <c r="AN117" i="3"/>
  <c r="AN115" i="3" s="1"/>
  <c r="AN113" i="3" s="1"/>
  <c r="AO117" i="3"/>
  <c r="AO115" i="3" s="1"/>
  <c r="AO113" i="3" s="1"/>
  <c r="AP118" i="3"/>
  <c r="AQ118" i="3"/>
  <c r="AP119" i="3"/>
  <c r="AQ119" i="3"/>
  <c r="AH120" i="3"/>
  <c r="AJ120" i="3"/>
  <c r="AG121" i="3"/>
  <c r="AG120" i="3" s="1"/>
  <c r="AP120" i="3" s="1"/>
  <c r="AH121" i="3"/>
  <c r="AI121" i="3"/>
  <c r="AI120" i="3" s="1"/>
  <c r="AJ121" i="3"/>
  <c r="AK121" i="3"/>
  <c r="AK120" i="3" s="1"/>
  <c r="AL121" i="3"/>
  <c r="AL120" i="3" s="1"/>
  <c r="AM121" i="3"/>
  <c r="AN121" i="3"/>
  <c r="AN120" i="3" s="1"/>
  <c r="AO121" i="3"/>
  <c r="AO120" i="3" s="1"/>
  <c r="AG122" i="3"/>
  <c r="AH122" i="3"/>
  <c r="AI122" i="3"/>
  <c r="AJ122" i="3"/>
  <c r="AK122" i="3"/>
  <c r="AP122" i="3" s="1"/>
  <c r="AL122" i="3"/>
  <c r="AM122" i="3"/>
  <c r="AQ122" i="3" s="1"/>
  <c r="AN122" i="3"/>
  <c r="AO122" i="3"/>
  <c r="AP123" i="3"/>
  <c r="AQ123" i="3"/>
  <c r="AG126" i="3"/>
  <c r="AG125" i="3" s="1"/>
  <c r="AG124" i="3" s="1"/>
  <c r="AI126" i="3"/>
  <c r="AI125" i="3" s="1"/>
  <c r="AI124" i="3" s="1"/>
  <c r="AO126" i="3"/>
  <c r="AO125" i="3" s="1"/>
  <c r="AO124" i="3" s="1"/>
  <c r="AG127" i="3"/>
  <c r="AH127" i="3"/>
  <c r="AH126" i="3" s="1"/>
  <c r="AH125" i="3" s="1"/>
  <c r="AH124" i="3" s="1"/>
  <c r="AI127" i="3"/>
  <c r="AJ127" i="3"/>
  <c r="AJ126" i="3" s="1"/>
  <c r="AJ125" i="3" s="1"/>
  <c r="AJ124" i="3" s="1"/>
  <c r="AK127" i="3"/>
  <c r="AK126" i="3" s="1"/>
  <c r="AL127" i="3"/>
  <c r="AL126" i="3" s="1"/>
  <c r="AL125" i="3" s="1"/>
  <c r="AL124" i="3" s="1"/>
  <c r="AM127" i="3"/>
  <c r="AQ127" i="3" s="1"/>
  <c r="AN127" i="3"/>
  <c r="AN126" i="3" s="1"/>
  <c r="AN125" i="3" s="1"/>
  <c r="AN124" i="3" s="1"/>
  <c r="AO127" i="3"/>
  <c r="AP128" i="3"/>
  <c r="AQ128" i="3"/>
  <c r="AP129" i="3"/>
  <c r="AQ129" i="3"/>
  <c r="AP130" i="3"/>
  <c r="AQ130" i="3"/>
  <c r="AP136" i="3"/>
  <c r="AQ136" i="3"/>
  <c r="AP137" i="3"/>
  <c r="AQ137" i="3"/>
  <c r="AG141" i="3"/>
  <c r="AG140" i="3" s="1"/>
  <c r="AH141" i="3"/>
  <c r="AH140" i="3" s="1"/>
  <c r="AI141" i="3"/>
  <c r="AI140" i="3" s="1"/>
  <c r="AI139" i="3" s="1"/>
  <c r="AJ141" i="3"/>
  <c r="AJ140" i="3" s="1"/>
  <c r="AK141" i="3"/>
  <c r="AL141" i="3"/>
  <c r="AL140" i="3" s="1"/>
  <c r="AM141" i="3"/>
  <c r="AM140" i="3" s="1"/>
  <c r="AN141" i="3"/>
  <c r="AN140" i="3" s="1"/>
  <c r="AO141" i="3"/>
  <c r="AO140" i="3" s="1"/>
  <c r="AQ141" i="3"/>
  <c r="AP142" i="3"/>
  <c r="AQ142" i="3"/>
  <c r="AL143" i="3"/>
  <c r="AG144" i="3"/>
  <c r="AG143" i="3" s="1"/>
  <c r="AH144" i="3"/>
  <c r="AH143" i="3" s="1"/>
  <c r="AI144" i="3"/>
  <c r="AI143" i="3" s="1"/>
  <c r="AJ144" i="3"/>
  <c r="AJ143" i="3" s="1"/>
  <c r="AK144" i="3"/>
  <c r="AL144" i="3"/>
  <c r="AM144" i="3"/>
  <c r="AM143" i="3" s="1"/>
  <c r="AQ143" i="3" s="1"/>
  <c r="AN144" i="3"/>
  <c r="AN143" i="3" s="1"/>
  <c r="AO144" i="3"/>
  <c r="AO143" i="3" s="1"/>
  <c r="AP145" i="3"/>
  <c r="AQ145" i="3"/>
  <c r="AG148" i="3"/>
  <c r="AG147" i="3" s="1"/>
  <c r="AH148" i="3"/>
  <c r="AH147" i="3" s="1"/>
  <c r="AI148" i="3"/>
  <c r="AI147" i="3" s="1"/>
  <c r="AJ148" i="3"/>
  <c r="AJ147" i="3" s="1"/>
  <c r="AK148" i="3"/>
  <c r="AL148" i="3"/>
  <c r="AL147" i="3" s="1"/>
  <c r="AM148" i="3"/>
  <c r="AM147" i="3" s="1"/>
  <c r="AN148" i="3"/>
  <c r="AN147" i="3" s="1"/>
  <c r="AO148" i="3"/>
  <c r="AO147" i="3" s="1"/>
  <c r="AP149" i="3"/>
  <c r="AQ149" i="3"/>
  <c r="AK150" i="3"/>
  <c r="AL150" i="3"/>
  <c r="AG151" i="3"/>
  <c r="AG150" i="3" s="1"/>
  <c r="AH151" i="3"/>
  <c r="AH150" i="3" s="1"/>
  <c r="AI151" i="3"/>
  <c r="AI150" i="3" s="1"/>
  <c r="AJ151" i="3"/>
  <c r="AJ150" i="3" s="1"/>
  <c r="AK151" i="3"/>
  <c r="AL151" i="3"/>
  <c r="AM151" i="3"/>
  <c r="AM150" i="3" s="1"/>
  <c r="AN151" i="3"/>
  <c r="AN150" i="3" s="1"/>
  <c r="AO151" i="3"/>
  <c r="AO150" i="3" s="1"/>
  <c r="AP151" i="3"/>
  <c r="AP152" i="3"/>
  <c r="AQ152" i="3"/>
  <c r="AP153" i="3"/>
  <c r="AQ153" i="3"/>
  <c r="AP154" i="3"/>
  <c r="AQ154" i="3"/>
  <c r="AO56" i="3" l="1"/>
  <c r="AO47" i="3" s="1"/>
  <c r="AQ144" i="3"/>
  <c r="AQ59" i="3"/>
  <c r="AO48" i="3"/>
  <c r="AQ18" i="3"/>
  <c r="AM115" i="3"/>
  <c r="AQ115" i="3" s="1"/>
  <c r="AP110" i="3"/>
  <c r="AQ108" i="3"/>
  <c r="AP85" i="3"/>
  <c r="AQ67" i="3"/>
  <c r="AN48" i="3"/>
  <c r="AN47" i="3" s="1"/>
  <c r="AK36" i="3"/>
  <c r="AP32" i="3"/>
  <c r="AI10" i="3"/>
  <c r="AI9" i="3" s="1"/>
  <c r="AG56" i="3"/>
  <c r="AG48" i="3"/>
  <c r="AG47" i="3" s="1"/>
  <c r="AQ151" i="3"/>
  <c r="AQ148" i="3"/>
  <c r="AP115" i="3"/>
  <c r="AP97" i="3"/>
  <c r="AP59" i="3"/>
  <c r="AJ36" i="3"/>
  <c r="AP18" i="3"/>
  <c r="AO139" i="3"/>
  <c r="AN56" i="3"/>
  <c r="AP54" i="3"/>
  <c r="AG10" i="3"/>
  <c r="AQ94" i="3"/>
  <c r="AK48" i="3"/>
  <c r="AN36" i="3"/>
  <c r="AQ37" i="3"/>
  <c r="AG139" i="3"/>
  <c r="AP67" i="3"/>
  <c r="AM56" i="3"/>
  <c r="AQ56" i="3" s="1"/>
  <c r="AO10" i="3"/>
  <c r="AJ139" i="3"/>
  <c r="AP112" i="3"/>
  <c r="AJ112" i="3"/>
  <c r="AP76" i="3"/>
  <c r="AQ42" i="3"/>
  <c r="AO36" i="3"/>
  <c r="AG36" i="3"/>
  <c r="AQ36" i="3" s="1"/>
  <c r="AQ11" i="3"/>
  <c r="AK125" i="3"/>
  <c r="AP126" i="3"/>
  <c r="AQ147" i="3"/>
  <c r="AM113" i="3"/>
  <c r="AQ113" i="3" s="1"/>
  <c r="AK113" i="3"/>
  <c r="AP113" i="3" s="1"/>
  <c r="AP100" i="3"/>
  <c r="AI47" i="3"/>
  <c r="AI8" i="3" s="1"/>
  <c r="AI155" i="3" s="1"/>
  <c r="AP150" i="3"/>
  <c r="AK147" i="3"/>
  <c r="AP147" i="3" s="1"/>
  <c r="AP148" i="3"/>
  <c r="AI112" i="3"/>
  <c r="AP114" i="3"/>
  <c r="AJ56" i="3"/>
  <c r="AJ47" i="3" s="1"/>
  <c r="AH9" i="3"/>
  <c r="AK140" i="3"/>
  <c r="AP141" i="3"/>
  <c r="AP144" i="3"/>
  <c r="AK143" i="3"/>
  <c r="AP143" i="3" s="1"/>
  <c r="AK56" i="3"/>
  <c r="AN9" i="3"/>
  <c r="AN139" i="3"/>
  <c r="AQ121" i="3"/>
  <c r="AM120" i="3"/>
  <c r="AO112" i="3"/>
  <c r="AI56" i="3"/>
  <c r="AL10" i="3"/>
  <c r="AL9" i="3" s="1"/>
  <c r="AL56" i="3"/>
  <c r="AL47" i="3" s="1"/>
  <c r="AQ150" i="3"/>
  <c r="AH139" i="3"/>
  <c r="AQ140" i="3"/>
  <c r="AM139" i="3"/>
  <c r="AQ139" i="3" s="1"/>
  <c r="AL139" i="3"/>
  <c r="AH56" i="3"/>
  <c r="AH47" i="3" s="1"/>
  <c r="AK10" i="3"/>
  <c r="AP11" i="3"/>
  <c r="AQ49" i="3"/>
  <c r="AM48" i="3"/>
  <c r="AJ10" i="3"/>
  <c r="AP117" i="3"/>
  <c r="AQ114" i="3"/>
  <c r="AP37" i="3"/>
  <c r="AM10" i="3"/>
  <c r="AM126" i="3"/>
  <c r="AP116" i="3"/>
  <c r="AP57" i="3"/>
  <c r="AP127" i="3"/>
  <c r="AP121" i="3"/>
  <c r="AP49" i="3"/>
  <c r="I39" i="10"/>
  <c r="I38" i="10" s="1"/>
  <c r="H39" i="10"/>
  <c r="H38" i="10"/>
  <c r="G38" i="10"/>
  <c r="G35" i="10" s="1"/>
  <c r="G32" i="10" s="1"/>
  <c r="F38" i="10"/>
  <c r="E38" i="10"/>
  <c r="D38" i="10"/>
  <c r="D35" i="10" s="1"/>
  <c r="D32" i="10" s="1"/>
  <c r="C38" i="10"/>
  <c r="C35" i="10" s="1"/>
  <c r="C32" i="10" s="1"/>
  <c r="I37" i="10"/>
  <c r="H37" i="10"/>
  <c r="I36" i="10"/>
  <c r="H36" i="10"/>
  <c r="H35" i="10" s="1"/>
  <c r="F35" i="10"/>
  <c r="F32" i="10" s="1"/>
  <c r="E35" i="10"/>
  <c r="I34" i="10"/>
  <c r="H34" i="10"/>
  <c r="I33" i="10"/>
  <c r="H33" i="10"/>
  <c r="E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H25" i="10" s="1"/>
  <c r="I25" i="10"/>
  <c r="G25" i="10"/>
  <c r="F25" i="10"/>
  <c r="E25" i="10"/>
  <c r="E21" i="10" s="1"/>
  <c r="E20" i="10" s="1"/>
  <c r="D25" i="10"/>
  <c r="C25" i="10"/>
  <c r="I24" i="10"/>
  <c r="H24" i="10"/>
  <c r="I23" i="10"/>
  <c r="H23" i="10"/>
  <c r="H22" i="10"/>
  <c r="G22" i="10"/>
  <c r="G21" i="10" s="1"/>
  <c r="G20" i="10" s="1"/>
  <c r="G16" i="10" s="1"/>
  <c r="G15" i="10" s="1"/>
  <c r="G14" i="10" s="1"/>
  <c r="G42" i="10" s="1"/>
  <c r="F22" i="10"/>
  <c r="F21" i="10" s="1"/>
  <c r="F20" i="10" s="1"/>
  <c r="F16" i="10" s="1"/>
  <c r="F15" i="10" s="1"/>
  <c r="F14" i="10" s="1"/>
  <c r="F42" i="10" s="1"/>
  <c r="E22" i="10"/>
  <c r="D22" i="10"/>
  <c r="C22" i="10"/>
  <c r="C21" i="10" s="1"/>
  <c r="C20" i="10" s="1"/>
  <c r="C16" i="10" s="1"/>
  <c r="C15" i="10" s="1"/>
  <c r="C14" i="10" s="1"/>
  <c r="C42" i="10" s="1"/>
  <c r="I19" i="10"/>
  <c r="H19" i="10"/>
  <c r="I18" i="10"/>
  <c r="H18" i="10"/>
  <c r="G17" i="10"/>
  <c r="F17" i="10"/>
  <c r="E17" i="10"/>
  <c r="D17" i="10"/>
  <c r="C17" i="10"/>
  <c r="AG8" i="3" l="1"/>
  <c r="AG155" i="3" s="1"/>
  <c r="AO8" i="3"/>
  <c r="AO155" i="3" s="1"/>
  <c r="AJ9" i="3"/>
  <c r="AJ8" i="3" s="1"/>
  <c r="AJ155" i="3" s="1"/>
  <c r="AN8" i="3"/>
  <c r="AP48" i="3"/>
  <c r="AO9" i="3"/>
  <c r="AG9" i="3"/>
  <c r="AP36" i="3"/>
  <c r="AK139" i="3"/>
  <c r="AP139" i="3" s="1"/>
  <c r="AP140" i="3"/>
  <c r="AN155" i="3"/>
  <c r="AQ48" i="3"/>
  <c r="AM47" i="3"/>
  <c r="AQ47" i="3" s="1"/>
  <c r="AM125" i="3"/>
  <c r="AQ126" i="3"/>
  <c r="AL8" i="3"/>
  <c r="AL155" i="3" s="1"/>
  <c r="AP56" i="3"/>
  <c r="AK47" i="3"/>
  <c r="AP47" i="3" s="1"/>
  <c r="AQ10" i="3"/>
  <c r="AM9" i="3"/>
  <c r="AH8" i="3"/>
  <c r="AH155" i="3" s="1"/>
  <c r="AK9" i="3"/>
  <c r="AP10" i="3"/>
  <c r="AM112" i="3"/>
  <c r="AQ112" i="3" s="1"/>
  <c r="AQ120" i="3"/>
  <c r="AK124" i="3"/>
  <c r="AP124" i="3" s="1"/>
  <c r="AP125" i="3"/>
  <c r="H17" i="10"/>
  <c r="I17" i="10"/>
  <c r="I22" i="10"/>
  <c r="I21" i="10" s="1"/>
  <c r="I20" i="10" s="1"/>
  <c r="H21" i="10"/>
  <c r="H20" i="10" s="1"/>
  <c r="E16" i="10"/>
  <c r="E15" i="10" s="1"/>
  <c r="E14" i="10" s="1"/>
  <c r="E42" i="10" s="1"/>
  <c r="D21" i="10"/>
  <c r="D20" i="10" s="1"/>
  <c r="D16" i="10" s="1"/>
  <c r="D15" i="10" s="1"/>
  <c r="D14" i="10" s="1"/>
  <c r="D42" i="10" s="1"/>
  <c r="I35" i="10"/>
  <c r="I32" i="10" s="1"/>
  <c r="I16" i="10"/>
  <c r="I15" i="10" s="1"/>
  <c r="I14" i="10" s="1"/>
  <c r="I42" i="10" s="1"/>
  <c r="H32" i="10"/>
  <c r="AQ125" i="3" l="1"/>
  <c r="AM124" i="3"/>
  <c r="AQ124" i="3" s="1"/>
  <c r="AP9" i="3"/>
  <c r="AK8" i="3"/>
  <c r="AQ9" i="3"/>
  <c r="H16" i="10"/>
  <c r="H15" i="10" s="1"/>
  <c r="H14" i="10" s="1"/>
  <c r="H42" i="10" s="1"/>
  <c r="AM8" i="3" l="1"/>
  <c r="AM155" i="3" s="1"/>
  <c r="AQ155" i="3" s="1"/>
  <c r="AQ8" i="3"/>
  <c r="AK155" i="3"/>
  <c r="AP155" i="3" s="1"/>
  <c r="AP8" i="3"/>
  <c r="Q144" i="3"/>
  <c r="P144" i="3"/>
  <c r="O144" i="3"/>
  <c r="N144" i="3"/>
  <c r="N143" i="3" s="1"/>
  <c r="M144" i="3"/>
  <c r="L144" i="3"/>
  <c r="L143" i="3" s="1"/>
  <c r="K144" i="3"/>
  <c r="J144" i="3"/>
  <c r="I144" i="3"/>
  <c r="P142" i="3"/>
  <c r="P141" i="3" s="1"/>
  <c r="P140" i="3" s="1"/>
  <c r="P54" i="3"/>
  <c r="P28" i="3"/>
  <c r="P27" i="3" s="1"/>
  <c r="N142" i="3"/>
  <c r="N141" i="3"/>
  <c r="N140" i="3" s="1"/>
  <c r="N122" i="3"/>
  <c r="N116" i="3"/>
  <c r="N114" i="3" s="1"/>
  <c r="N28" i="3"/>
  <c r="N27" i="3" s="1"/>
  <c r="L148" i="3"/>
  <c r="L147" i="3" s="1"/>
  <c r="L142" i="3"/>
  <c r="L141" i="3" s="1"/>
  <c r="L140" i="3" s="1"/>
  <c r="L108" i="3"/>
  <c r="L28" i="3"/>
  <c r="L27" i="3" s="1"/>
  <c r="J142" i="3"/>
  <c r="J28" i="3"/>
  <c r="J27" i="3" s="1"/>
  <c r="P148" i="3"/>
  <c r="P147" i="3" s="1"/>
  <c r="P121" i="3"/>
  <c r="P120" i="3" s="1"/>
  <c r="P117" i="3"/>
  <c r="P115" i="3" s="1"/>
  <c r="P113" i="3" s="1"/>
  <c r="P116" i="3"/>
  <c r="P114" i="3" s="1"/>
  <c r="P110" i="3"/>
  <c r="P108" i="3"/>
  <c r="P103" i="3"/>
  <c r="Q98" i="3"/>
  <c r="P98" i="3" s="1"/>
  <c r="P97" i="3" s="1"/>
  <c r="P94" i="3"/>
  <c r="P91" i="3"/>
  <c r="P85" i="3"/>
  <c r="P82" i="3"/>
  <c r="P59" i="3"/>
  <c r="P57" i="3"/>
  <c r="P37" i="3"/>
  <c r="P18" i="3"/>
  <c r="P11" i="3"/>
  <c r="N151" i="3"/>
  <c r="N150" i="3" s="1"/>
  <c r="N148" i="3"/>
  <c r="N147" i="3" s="1"/>
  <c r="N127" i="3"/>
  <c r="N126" i="3" s="1"/>
  <c r="N125" i="3" s="1"/>
  <c r="N124" i="3" s="1"/>
  <c r="N121" i="3"/>
  <c r="N120" i="3" s="1"/>
  <c r="N117" i="3"/>
  <c r="N115" i="3" s="1"/>
  <c r="N113" i="3" s="1"/>
  <c r="N110" i="3"/>
  <c r="N108" i="3"/>
  <c r="N103" i="3"/>
  <c r="N100" i="3"/>
  <c r="O98" i="3"/>
  <c r="N98" i="3" s="1"/>
  <c r="N97" i="3" s="1"/>
  <c r="N85" i="3"/>
  <c r="N59" i="3"/>
  <c r="N57" i="3"/>
  <c r="N54" i="3"/>
  <c r="N42" i="3"/>
  <c r="N32" i="3"/>
  <c r="L121" i="3"/>
  <c r="L120" i="3" s="1"/>
  <c r="L117" i="3"/>
  <c r="L115" i="3" s="1"/>
  <c r="L113" i="3" s="1"/>
  <c r="L116" i="3"/>
  <c r="L114" i="3" s="1"/>
  <c r="L110" i="3"/>
  <c r="L100" i="3"/>
  <c r="M98" i="3"/>
  <c r="L98" i="3" s="1"/>
  <c r="L97" i="3" s="1"/>
  <c r="L91" i="3"/>
  <c r="L82" i="3"/>
  <c r="L67" i="3"/>
  <c r="L59" i="3"/>
  <c r="L57" i="3"/>
  <c r="L54" i="3"/>
  <c r="L42" i="3"/>
  <c r="L37" i="3"/>
  <c r="L32" i="3"/>
  <c r="L11" i="3"/>
  <c r="K98" i="3"/>
  <c r="J98" i="3" s="1"/>
  <c r="K27" i="3"/>
  <c r="Q27" i="3"/>
  <c r="O27" i="3"/>
  <c r="M27" i="3"/>
  <c r="I27" i="3"/>
  <c r="I98" i="3"/>
  <c r="P112" i="3" l="1"/>
  <c r="L112" i="3"/>
  <c r="L36" i="3"/>
  <c r="P143" i="3"/>
  <c r="N91" i="3"/>
  <c r="P42" i="3"/>
  <c r="P36" i="3" s="1"/>
  <c r="N112" i="3"/>
  <c r="J127" i="3"/>
  <c r="L103" i="3"/>
  <c r="L127" i="3"/>
  <c r="L126" i="3" s="1"/>
  <c r="L125" i="3" s="1"/>
  <c r="L124" i="3" s="1"/>
  <c r="N11" i="3"/>
  <c r="N37" i="3"/>
  <c r="N36" i="3" s="1"/>
  <c r="N67" i="3"/>
  <c r="N18" i="3"/>
  <c r="I127" i="3"/>
  <c r="L49" i="3"/>
  <c r="L48" i="3" s="1"/>
  <c r="P15" i="3"/>
  <c r="P29" i="3"/>
  <c r="P76" i="3"/>
  <c r="L85" i="3"/>
  <c r="P100" i="3"/>
  <c r="K127" i="3"/>
  <c r="L76" i="3"/>
  <c r="L94" i="3"/>
  <c r="N15" i="3"/>
  <c r="N29" i="3"/>
  <c r="N61" i="3"/>
  <c r="P122" i="3"/>
  <c r="L151" i="3"/>
  <c r="L150" i="3" s="1"/>
  <c r="L139" i="3" s="1"/>
  <c r="N49" i="3"/>
  <c r="N48" i="3" s="1"/>
  <c r="P61" i="3"/>
  <c r="L18" i="3"/>
  <c r="N82" i="3"/>
  <c r="P32" i="3"/>
  <c r="P67" i="3"/>
  <c r="P127" i="3"/>
  <c r="P126" i="3" s="1"/>
  <c r="P125" i="3" s="1"/>
  <c r="P124" i="3" s="1"/>
  <c r="L15" i="3"/>
  <c r="L29" i="3"/>
  <c r="L61" i="3"/>
  <c r="N76" i="3"/>
  <c r="N94" i="3"/>
  <c r="P49" i="3"/>
  <c r="P48" i="3" s="1"/>
  <c r="P151" i="3"/>
  <c r="P150" i="3" s="1"/>
  <c r="L122" i="3"/>
  <c r="N139" i="3"/>
  <c r="Q127" i="3"/>
  <c r="S138" i="3"/>
  <c r="O127" i="3"/>
  <c r="M127" i="3"/>
  <c r="R138" i="3"/>
  <c r="P10" i="3" l="1"/>
  <c r="P9" i="3" s="1"/>
  <c r="P56" i="3"/>
  <c r="P47" i="3" s="1"/>
  <c r="P139" i="3"/>
  <c r="L56" i="3"/>
  <c r="L47" i="3" s="1"/>
  <c r="L10" i="3"/>
  <c r="L9" i="3" s="1"/>
  <c r="N56" i="3"/>
  <c r="N47" i="3" s="1"/>
  <c r="N10" i="3"/>
  <c r="N9" i="3" s="1"/>
  <c r="L8" i="3" l="1"/>
  <c r="L155" i="3" s="1"/>
  <c r="P8" i="3"/>
  <c r="P155" i="3" s="1"/>
  <c r="N8" i="3"/>
  <c r="N155" i="3" s="1"/>
  <c r="J91" i="3"/>
  <c r="Q108" i="3" l="1"/>
  <c r="O108" i="3"/>
  <c r="M108" i="3"/>
  <c r="K108" i="3"/>
  <c r="J32" i="3"/>
  <c r="I122" i="3"/>
  <c r="I108" i="3"/>
  <c r="J108" i="3"/>
  <c r="K91" i="3" l="1"/>
  <c r="Q91" i="3"/>
  <c r="M91" i="3"/>
  <c r="I91" i="3"/>
  <c r="O91" i="3"/>
  <c r="I32" i="3"/>
  <c r="K32" i="3"/>
  <c r="Q32" i="3"/>
  <c r="M32" i="3"/>
  <c r="O32" i="3"/>
  <c r="O85" i="3"/>
  <c r="S35" i="3"/>
  <c r="R35" i="3"/>
  <c r="S109" i="3"/>
  <c r="R109" i="3"/>
  <c r="Q151" i="3"/>
  <c r="Q150" i="3" s="1"/>
  <c r="Q148" i="3"/>
  <c r="Q147" i="3" s="1"/>
  <c r="Q143" i="3"/>
  <c r="Q126" i="3"/>
  <c r="Q125" i="3" s="1"/>
  <c r="Q124" i="3" s="1"/>
  <c r="Q122" i="3"/>
  <c r="Q121" i="3"/>
  <c r="Q120" i="3" s="1"/>
  <c r="Q117" i="3"/>
  <c r="Q115" i="3" s="1"/>
  <c r="Q113" i="3" s="1"/>
  <c r="Q116" i="3"/>
  <c r="Q114" i="3" s="1"/>
  <c r="Q110" i="3"/>
  <c r="Q103" i="3"/>
  <c r="Q100" i="3"/>
  <c r="Q97" i="3"/>
  <c r="Q94" i="3"/>
  <c r="Q85" i="3"/>
  <c r="Q82" i="3"/>
  <c r="Q76" i="3"/>
  <c r="Q67" i="3"/>
  <c r="Q61" i="3"/>
  <c r="Q59" i="3"/>
  <c r="Q57" i="3"/>
  <c r="Q54" i="3"/>
  <c r="Q49" i="3"/>
  <c r="Q42" i="3"/>
  <c r="Q37" i="3"/>
  <c r="Q29" i="3"/>
  <c r="Q18" i="3"/>
  <c r="Q15" i="3"/>
  <c r="Q11" i="3"/>
  <c r="O151" i="3"/>
  <c r="O150" i="3" s="1"/>
  <c r="O148" i="3"/>
  <c r="O147" i="3" s="1"/>
  <c r="O143" i="3"/>
  <c r="O126" i="3"/>
  <c r="O125" i="3" s="1"/>
  <c r="O124" i="3" s="1"/>
  <c r="O121" i="3"/>
  <c r="O120" i="3" s="1"/>
  <c r="O116" i="3"/>
  <c r="O114" i="3" s="1"/>
  <c r="O117" i="3"/>
  <c r="O115" i="3" s="1"/>
  <c r="O113" i="3" s="1"/>
  <c r="O110" i="3"/>
  <c r="O103" i="3"/>
  <c r="O100" i="3"/>
  <c r="O97" i="3"/>
  <c r="O94" i="3"/>
  <c r="O82" i="3"/>
  <c r="O76" i="3"/>
  <c r="O67" i="3"/>
  <c r="O61" i="3"/>
  <c r="O59" i="3"/>
  <c r="O57" i="3"/>
  <c r="O54" i="3"/>
  <c r="O49" i="3"/>
  <c r="O42" i="3"/>
  <c r="O37" i="3"/>
  <c r="O29" i="3"/>
  <c r="O18" i="3"/>
  <c r="O15" i="3"/>
  <c r="O11" i="3"/>
  <c r="M151" i="3"/>
  <c r="M150" i="3" s="1"/>
  <c r="M148" i="3"/>
  <c r="M147" i="3" s="1"/>
  <c r="M143" i="3"/>
  <c r="M126" i="3"/>
  <c r="M125" i="3" s="1"/>
  <c r="M124" i="3" s="1"/>
  <c r="M122" i="3"/>
  <c r="M121" i="3"/>
  <c r="M120" i="3" s="1"/>
  <c r="M117" i="3"/>
  <c r="M115" i="3" s="1"/>
  <c r="M113" i="3" s="1"/>
  <c r="M116" i="3"/>
  <c r="M114" i="3" s="1"/>
  <c r="M110" i="3"/>
  <c r="M103" i="3"/>
  <c r="M100" i="3"/>
  <c r="M97" i="3"/>
  <c r="M94" i="3"/>
  <c r="M85" i="3"/>
  <c r="M82" i="3"/>
  <c r="M76" i="3"/>
  <c r="M67" i="3"/>
  <c r="M61" i="3"/>
  <c r="M59" i="3"/>
  <c r="M57" i="3"/>
  <c r="M54" i="3"/>
  <c r="M49" i="3"/>
  <c r="M42" i="3"/>
  <c r="M37" i="3"/>
  <c r="M29" i="3"/>
  <c r="M18" i="3"/>
  <c r="M15" i="3"/>
  <c r="M11" i="3"/>
  <c r="K11" i="3"/>
  <c r="J11" i="3"/>
  <c r="K151" i="3"/>
  <c r="K150" i="3" s="1"/>
  <c r="K148" i="3"/>
  <c r="K147" i="3" s="1"/>
  <c r="K143" i="3"/>
  <c r="K126" i="3"/>
  <c r="K125" i="3" s="1"/>
  <c r="K124" i="3" s="1"/>
  <c r="K122" i="3"/>
  <c r="K121" i="3"/>
  <c r="K120" i="3" s="1"/>
  <c r="K117" i="3"/>
  <c r="K115" i="3" s="1"/>
  <c r="K113" i="3" s="1"/>
  <c r="K116" i="3"/>
  <c r="K114" i="3" s="1"/>
  <c r="K110" i="3"/>
  <c r="K103" i="3"/>
  <c r="K100" i="3"/>
  <c r="K97" i="3"/>
  <c r="K94" i="3"/>
  <c r="K85" i="3"/>
  <c r="K82" i="3"/>
  <c r="K76" i="3"/>
  <c r="K67" i="3"/>
  <c r="K61" i="3"/>
  <c r="K59" i="3"/>
  <c r="K57" i="3"/>
  <c r="K54" i="3"/>
  <c r="K49" i="3"/>
  <c r="K42" i="3"/>
  <c r="K37" i="3"/>
  <c r="K29" i="3"/>
  <c r="K18" i="3"/>
  <c r="K15" i="3"/>
  <c r="J121" i="3"/>
  <c r="J120" i="3" s="1"/>
  <c r="M36" i="3" l="1"/>
  <c r="Q36" i="3"/>
  <c r="Q112" i="3"/>
  <c r="Q48" i="3"/>
  <c r="O112" i="3"/>
  <c r="M48" i="3"/>
  <c r="M112" i="3"/>
  <c r="K112" i="3"/>
  <c r="M56" i="3"/>
  <c r="Q56" i="3"/>
  <c r="K56" i="3"/>
  <c r="K48" i="3"/>
  <c r="O48" i="3"/>
  <c r="K36" i="3"/>
  <c r="O36" i="3"/>
  <c r="K10" i="3"/>
  <c r="M10" i="3"/>
  <c r="O10" i="3"/>
  <c r="Q10" i="3"/>
  <c r="O56" i="3"/>
  <c r="O122" i="3"/>
  <c r="I110" i="3"/>
  <c r="J151" i="3"/>
  <c r="J150" i="3" s="1"/>
  <c r="Q9" i="3" l="1"/>
  <c r="Q47" i="3"/>
  <c r="M9" i="3"/>
  <c r="M47" i="3"/>
  <c r="K9" i="3"/>
  <c r="K47" i="3"/>
  <c r="O47" i="3"/>
  <c r="O9" i="3"/>
  <c r="S99" i="3"/>
  <c r="R99" i="3"/>
  <c r="I29" i="3"/>
  <c r="S130" i="3"/>
  <c r="I151" i="3"/>
  <c r="I141" i="3"/>
  <c r="I140" i="3" s="1"/>
  <c r="R130" i="3"/>
  <c r="Q8" i="3" l="1"/>
  <c r="M8" i="3"/>
  <c r="K8" i="3"/>
  <c r="O8" i="3"/>
  <c r="I150" i="3" l="1"/>
  <c r="J148" i="3"/>
  <c r="J147" i="3" s="1"/>
  <c r="I148" i="3"/>
  <c r="I147" i="3" s="1"/>
  <c r="J143" i="3"/>
  <c r="I143" i="3"/>
  <c r="S137" i="3"/>
  <c r="R137" i="3"/>
  <c r="S136" i="3"/>
  <c r="R136" i="3"/>
  <c r="S129" i="3"/>
  <c r="R129" i="3"/>
  <c r="S128" i="3"/>
  <c r="R128" i="3"/>
  <c r="I126" i="3"/>
  <c r="I125" i="3" s="1"/>
  <c r="I124" i="3" s="1"/>
  <c r="S123" i="3"/>
  <c r="R123" i="3"/>
  <c r="I121" i="3"/>
  <c r="I120" i="3" s="1"/>
  <c r="S119" i="3"/>
  <c r="R119" i="3"/>
  <c r="S118" i="3"/>
  <c r="R118" i="3"/>
  <c r="I117" i="3"/>
  <c r="I115" i="3" s="1"/>
  <c r="I113" i="3" s="1"/>
  <c r="I116" i="3"/>
  <c r="I114" i="3" s="1"/>
  <c r="S111" i="3"/>
  <c r="R111" i="3"/>
  <c r="S108" i="3"/>
  <c r="R108" i="3"/>
  <c r="S107" i="3"/>
  <c r="R107" i="3"/>
  <c r="S106" i="3"/>
  <c r="R106" i="3"/>
  <c r="S105" i="3"/>
  <c r="R105" i="3"/>
  <c r="S104" i="3"/>
  <c r="R104" i="3"/>
  <c r="I103" i="3"/>
  <c r="S102" i="3"/>
  <c r="R102" i="3"/>
  <c r="S101" i="3"/>
  <c r="R101" i="3"/>
  <c r="I100" i="3"/>
  <c r="S98" i="3"/>
  <c r="R98" i="3"/>
  <c r="I97" i="3"/>
  <c r="S96" i="3"/>
  <c r="R96" i="3"/>
  <c r="S95" i="3"/>
  <c r="R95" i="3"/>
  <c r="I94" i="3"/>
  <c r="S93" i="3"/>
  <c r="R93" i="3"/>
  <c r="S92" i="3"/>
  <c r="R92" i="3"/>
  <c r="S90" i="3"/>
  <c r="R90" i="3"/>
  <c r="S89" i="3"/>
  <c r="R89" i="3"/>
  <c r="S88" i="3"/>
  <c r="R88" i="3"/>
  <c r="S87" i="3"/>
  <c r="R87" i="3"/>
  <c r="S86" i="3"/>
  <c r="R86" i="3"/>
  <c r="I85" i="3"/>
  <c r="S84" i="3"/>
  <c r="R84" i="3"/>
  <c r="S83" i="3"/>
  <c r="R83" i="3"/>
  <c r="I82" i="3"/>
  <c r="S81" i="3"/>
  <c r="R81" i="3"/>
  <c r="S80" i="3"/>
  <c r="R80" i="3"/>
  <c r="S79" i="3"/>
  <c r="R79" i="3"/>
  <c r="S78" i="3"/>
  <c r="R78" i="3"/>
  <c r="S77" i="3"/>
  <c r="R77" i="3"/>
  <c r="I76" i="3"/>
  <c r="S75" i="3"/>
  <c r="R75" i="3"/>
  <c r="S74" i="3"/>
  <c r="R74" i="3"/>
  <c r="S73" i="3"/>
  <c r="R73" i="3"/>
  <c r="S72" i="3"/>
  <c r="R72" i="3"/>
  <c r="S71" i="3"/>
  <c r="R71" i="3"/>
  <c r="S70" i="3"/>
  <c r="R70" i="3"/>
  <c r="S69" i="3"/>
  <c r="R69" i="3"/>
  <c r="S68" i="3"/>
  <c r="R68" i="3"/>
  <c r="I67" i="3"/>
  <c r="S66" i="3"/>
  <c r="R66" i="3"/>
  <c r="S65" i="3"/>
  <c r="R65" i="3"/>
  <c r="S64" i="3"/>
  <c r="R64" i="3"/>
  <c r="S63" i="3"/>
  <c r="R63" i="3"/>
  <c r="S62" i="3"/>
  <c r="R62" i="3"/>
  <c r="I61" i="3"/>
  <c r="S60" i="3"/>
  <c r="R60" i="3"/>
  <c r="I59" i="3"/>
  <c r="S58" i="3"/>
  <c r="R58" i="3"/>
  <c r="I57" i="3"/>
  <c r="S55" i="3"/>
  <c r="R55" i="3"/>
  <c r="I54" i="3"/>
  <c r="S53" i="3"/>
  <c r="R53" i="3"/>
  <c r="S52" i="3"/>
  <c r="R52" i="3"/>
  <c r="S51" i="3"/>
  <c r="R51" i="3"/>
  <c r="S50" i="3"/>
  <c r="R50" i="3"/>
  <c r="I49" i="3"/>
  <c r="S46" i="3"/>
  <c r="R46" i="3"/>
  <c r="S45" i="3"/>
  <c r="R45" i="3"/>
  <c r="S44" i="3"/>
  <c r="R44" i="3"/>
  <c r="S43" i="3"/>
  <c r="R43" i="3"/>
  <c r="I42" i="3"/>
  <c r="S41" i="3"/>
  <c r="R41" i="3"/>
  <c r="S40" i="3"/>
  <c r="R40" i="3"/>
  <c r="S39" i="3"/>
  <c r="R39" i="3"/>
  <c r="S38" i="3"/>
  <c r="R38" i="3"/>
  <c r="I37" i="3"/>
  <c r="S34" i="3"/>
  <c r="R34" i="3"/>
  <c r="S33" i="3"/>
  <c r="R33" i="3"/>
  <c r="S31" i="3"/>
  <c r="R31" i="3"/>
  <c r="S30" i="3"/>
  <c r="R30" i="3"/>
  <c r="S28" i="3"/>
  <c r="R28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I18" i="3"/>
  <c r="S17" i="3"/>
  <c r="R17" i="3"/>
  <c r="S16" i="3"/>
  <c r="R16" i="3"/>
  <c r="I15" i="3"/>
  <c r="S14" i="3"/>
  <c r="R14" i="3"/>
  <c r="S13" i="3"/>
  <c r="R13" i="3"/>
  <c r="S12" i="3"/>
  <c r="R12" i="3"/>
  <c r="I11" i="3"/>
  <c r="I139" i="3" l="1"/>
  <c r="I112" i="3"/>
  <c r="S54" i="3"/>
  <c r="R100" i="3"/>
  <c r="R103" i="3"/>
  <c r="S100" i="3"/>
  <c r="R110" i="3"/>
  <c r="R42" i="3"/>
  <c r="R37" i="3"/>
  <c r="S27" i="3"/>
  <c r="S103" i="3"/>
  <c r="S110" i="3"/>
  <c r="S114" i="3"/>
  <c r="R57" i="3"/>
  <c r="R61" i="3"/>
  <c r="R117" i="3"/>
  <c r="S37" i="3"/>
  <c r="R59" i="3"/>
  <c r="R67" i="3"/>
  <c r="R122" i="3"/>
  <c r="R18" i="3"/>
  <c r="R49" i="3"/>
  <c r="R82" i="3"/>
  <c r="S97" i="3"/>
  <c r="S127" i="3"/>
  <c r="S59" i="3"/>
  <c r="S61" i="3"/>
  <c r="R94" i="3"/>
  <c r="S82" i="3"/>
  <c r="R97" i="3"/>
  <c r="R126" i="3"/>
  <c r="R124" i="3"/>
  <c r="S32" i="3"/>
  <c r="S94" i="3"/>
  <c r="R15" i="3"/>
  <c r="S42" i="3"/>
  <c r="S49" i="3"/>
  <c r="I48" i="3"/>
  <c r="S67" i="3"/>
  <c r="S117" i="3"/>
  <c r="R127" i="3"/>
  <c r="R85" i="3"/>
  <c r="R29" i="3"/>
  <c r="I36" i="3"/>
  <c r="S36" i="3" s="1"/>
  <c r="S115" i="3"/>
  <c r="S29" i="3"/>
  <c r="S18" i="3"/>
  <c r="S15" i="3"/>
  <c r="I10" i="3"/>
  <c r="R11" i="3"/>
  <c r="R32" i="3"/>
  <c r="S11" i="3"/>
  <c r="I56" i="3"/>
  <c r="S76" i="3"/>
  <c r="S57" i="3"/>
  <c r="R76" i="3"/>
  <c r="R116" i="3"/>
  <c r="R91" i="3"/>
  <c r="R27" i="3"/>
  <c r="R54" i="3"/>
  <c r="S85" i="3"/>
  <c r="R115" i="3"/>
  <c r="S121" i="3"/>
  <c r="S120" i="3"/>
  <c r="R121" i="3"/>
  <c r="R120" i="3"/>
  <c r="S122" i="3"/>
  <c r="S91" i="3"/>
  <c r="S116" i="3"/>
  <c r="S56" i="3" l="1"/>
  <c r="I9" i="3"/>
  <c r="S113" i="3"/>
  <c r="R113" i="3"/>
  <c r="R48" i="3"/>
  <c r="S48" i="3"/>
  <c r="R36" i="3"/>
  <c r="R125" i="3"/>
  <c r="S126" i="3"/>
  <c r="R10" i="3"/>
  <c r="R56" i="3"/>
  <c r="S10" i="3"/>
  <c r="I47" i="3"/>
  <c r="R114" i="3"/>
  <c r="I8" i="3" l="1"/>
  <c r="I155" i="3" s="1"/>
  <c r="S112" i="3"/>
  <c r="R112" i="3"/>
  <c r="R9" i="3"/>
  <c r="S47" i="3"/>
  <c r="S124" i="3"/>
  <c r="S125" i="3"/>
  <c r="S9" i="3"/>
  <c r="R47" i="3"/>
  <c r="R8" i="3" l="1"/>
  <c r="S8" i="3" l="1"/>
  <c r="J117" i="3" l="1"/>
  <c r="J115" i="3" s="1"/>
  <c r="J113" i="3" s="1"/>
  <c r="J116" i="3"/>
  <c r="J114" i="3" s="1"/>
  <c r="J85" i="3"/>
  <c r="J110" i="3"/>
  <c r="J59" i="3"/>
  <c r="J100" i="3"/>
  <c r="J97" i="3"/>
  <c r="J94" i="3"/>
  <c r="J57" i="3"/>
  <c r="J54" i="3"/>
  <c r="J18" i="3"/>
  <c r="J67" i="3" l="1"/>
  <c r="J76" i="3"/>
  <c r="J61" i="3"/>
  <c r="J82" i="3"/>
  <c r="J126" i="3"/>
  <c r="J125" i="3" s="1"/>
  <c r="J124" i="3" s="1"/>
  <c r="J15" i="3"/>
  <c r="J29" i="3"/>
  <c r="J37" i="3"/>
  <c r="J42" i="3"/>
  <c r="J49" i="3"/>
  <c r="J48" i="3" s="1"/>
  <c r="J103" i="3"/>
  <c r="J112" i="3"/>
  <c r="J122" i="3"/>
  <c r="J10" i="3" l="1"/>
  <c r="J56" i="3"/>
  <c r="J47" i="3" s="1"/>
  <c r="J36" i="3"/>
  <c r="J9" i="3" l="1"/>
  <c r="J8" i="3" s="1"/>
  <c r="Q141" i="3" l="1"/>
  <c r="Q139" i="3" s="1"/>
  <c r="Q155" i="3" s="1"/>
  <c r="M141" i="3"/>
  <c r="K141" i="3"/>
  <c r="K140" i="3" s="1"/>
  <c r="K139" i="3" s="1"/>
  <c r="K155" i="3" s="1"/>
  <c r="O141" i="3"/>
  <c r="O140" i="3" s="1"/>
  <c r="J141" i="3"/>
  <c r="J140" i="3" s="1"/>
  <c r="J139" i="3" s="1"/>
  <c r="J155" i="3" s="1"/>
  <c r="O139" i="3" l="1"/>
  <c r="M140" i="3"/>
  <c r="M139" i="3" l="1"/>
  <c r="O155" i="3"/>
  <c r="S155" i="3" s="1"/>
  <c r="M155" i="3" l="1"/>
  <c r="R155" i="3" l="1"/>
</calcChain>
</file>

<file path=xl/sharedStrings.xml><?xml version="1.0" encoding="utf-8"?>
<sst xmlns="http://schemas.openxmlformats.org/spreadsheetml/2006/main" count="717" uniqueCount="365">
  <si>
    <t>REPUBLICA DE COLOMBIA</t>
  </si>
  <si>
    <t>AGENCIA NACIONAL DE HIDROCARBUROS</t>
  </si>
  <si>
    <t>VIGENCIA FISCAL:</t>
  </si>
  <si>
    <t>FECHA: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</si>
  <si>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</si>
  <si>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</si>
  <si>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</si>
  <si>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</si>
  <si>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</si>
  <si>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</si>
  <si>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</si>
  <si>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</si>
  <si>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</si>
  <si>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</si>
  <si>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</si>
  <si>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</si>
  <si>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</si>
  <si>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</si>
  <si>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</si>
  <si>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</si>
  <si>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</si>
  <si>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</si>
  <si>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</si>
  <si>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</si>
  <si>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</si>
  <si>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</si>
  <si>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</si>
  <si>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</si>
  <si>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</si>
  <si>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</si>
  <si>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</si>
  <si>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</si>
  <si>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</si>
  <si>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</si>
  <si>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</si>
  <si>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</si>
  <si>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</si>
  <si>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</si>
  <si>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JEFE DE PRESUPUESTO</t>
  </si>
  <si>
    <t>MINISTERIO DE HACIENDA Y CREDITO PUBLICO</t>
  </si>
  <si>
    <t xml:space="preserve">MES RESPORTADO: </t>
  </si>
  <si>
    <t>SECCION PRNCIPAL:2111</t>
  </si>
  <si>
    <t>SECCION: 00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</si>
  <si>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</si>
  <si>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</si>
  <si>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</si>
  <si>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</si>
  <si>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</si>
  <si>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</si>
  <si>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</si>
  <si>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</si>
  <si>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</si>
  <si>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</si>
  <si>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</si>
  <si>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</si>
  <si>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</si>
  <si>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</si>
  <si>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</si>
  <si>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</si>
  <si>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</si>
  <si>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</si>
  <si>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</si>
  <si>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</si>
  <si>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</si>
  <si>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</si>
  <si>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</si>
  <si>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</si>
  <si>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</si>
  <si>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</si>
  <si>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</si>
  <si>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</si>
  <si>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</si>
  <si>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</si>
  <si>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</si>
  <si>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</si>
  <si>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</si>
  <si>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</si>
  <si>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</si>
  <si>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</si>
  <si>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</si>
  <si>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</si>
  <si>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</si>
  <si>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</si>
  <si>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</si>
  <si>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</si>
  <si>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</si>
  <si>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</si>
  <si>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</si>
  <si>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</si>
  <si>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</si>
  <si>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</si>
  <si>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</si>
  <si>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</si>
  <si>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</si>
  <si>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</si>
  <si>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</si>
  <si>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</si>
  <si>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</si>
  <si>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</si>
  <si>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</si>
  <si>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</si>
  <si>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</si>
  <si>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</si>
  <si>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</si>
  <si>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</si>
  <si>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</si>
  <si>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</si>
  <si>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</si>
  <si>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</si>
  <si>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</si>
  <si>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</si>
  <si>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</si>
  <si>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</si>
  <si>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</si>
  <si>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</si>
  <si>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</si>
  <si>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</si>
  <si>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</si>
  <si>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</si>
  <si>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</si>
  <si>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</si>
  <si>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</si>
  <si>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</si>
  <si>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</si>
  <si>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</si>
  <si>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</si>
  <si>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</si>
  <si>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</si>
  <si>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</si>
  <si>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</si>
  <si>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</si>
  <si>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</si>
  <si>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</si>
  <si>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</si>
  <si>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</si>
  <si>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</si>
  <si>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</si>
  <si>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</si>
  <si>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</si>
  <si>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</si>
  <si>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</si>
  <si>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</si>
  <si>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</si>
  <si>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</si>
  <si>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</si>
  <si>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</si>
  <si>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</si>
  <si>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</si>
  <si>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</si>
  <si>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</si>
  <si>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</si>
  <si>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</si>
  <si>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</si>
  <si>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</si>
  <si>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</si>
  <si>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</si>
  <si>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</si>
  <si>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</si>
  <si>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</si>
  <si>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</si>
  <si>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</si>
  <si>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</si>
  <si>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</si>
  <si>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CONSTRUCCION DE INFRAESTRUCTURA PROPIA DEL SECTOR</t>
  </si>
  <si>
    <t>Maneniemiento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</si>
  <si>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</si>
  <si>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</si>
  <si>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</si>
  <si>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</si>
  <si>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</si>
  <si>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</si>
  <si>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</si>
  <si>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</si>
  <si>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</si>
  <si>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</si>
  <si>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</si>
  <si>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</si>
  <si>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</si>
  <si>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</si>
  <si>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</si>
  <si>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</si>
  <si>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</si>
  <si>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</si>
  <si>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</si>
  <si>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</si>
  <si>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</si>
  <si>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</si>
  <si>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</si>
  <si>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</si>
  <si>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</si>
  <si>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</si>
  <si>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</si>
  <si>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</si>
  <si>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</si>
  <si>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</si>
  <si>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</si>
  <si>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</si>
  <si>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</si>
  <si>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</si>
  <si>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</si>
  <si>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</si>
  <si>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</si>
  <si>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</si>
  <si>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</si>
  <si>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</si>
  <si>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</si>
  <si>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</si>
  <si>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</si>
  <si>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</si>
  <si>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</si>
  <si>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</si>
  <si>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</si>
  <si>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</si>
  <si>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</si>
  <si>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</si>
  <si>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</si>
  <si>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</si>
  <si>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</si>
  <si>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</si>
  <si>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</si>
  <si>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</si>
  <si>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</si>
  <si>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</si>
  <si>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</si>
  <si>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</si>
  <si>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</si>
  <si>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</si>
  <si>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</si>
  <si>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</si>
  <si>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</si>
  <si>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</si>
  <si>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</si>
  <si>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</si>
  <si>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A-3-2-1-17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</si>
  <si>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</si>
  <si>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</si>
  <si>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</si>
  <si>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</si>
  <si>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</si>
  <si>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</si>
  <si>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</si>
  <si>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</si>
  <si>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</si>
  <si>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</si>
  <si>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</si>
  <si>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CONSTRUCCION Y DOTACION DE  LA INFRAESTRUCTURA PARA LAS SEDES DE LA ANH - BIP Y LITOTECA NACIONAL - PREVIO CONCEPTO DNP</t>
  </si>
  <si>
    <t>DESARROLLO DE CIENCIA Y TECNOLOGÍA PARA EL SECTOR DE HIDROCARBUROS</t>
  </si>
  <si>
    <t>15</t>
  </si>
  <si>
    <t>A-2-0-4-40-15</t>
  </si>
  <si>
    <t>C-111-506-1</t>
  </si>
  <si>
    <t>C-213-506-1</t>
  </si>
  <si>
    <t>C-310-506-1</t>
  </si>
  <si>
    <t>C-410-506-1</t>
  </si>
  <si>
    <t>C-410-506-3</t>
  </si>
  <si>
    <t>C-410-506-5</t>
  </si>
  <si>
    <t>A-1-0-2-100</t>
  </si>
  <si>
    <t>Otros Servicios Personales Indirectos</t>
  </si>
  <si>
    <t>MARZO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</si>
  <si>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</si>
  <si>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</si>
  <si>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</si>
  <si>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</si>
  <si>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Año Fiscal</t>
  </si>
  <si>
    <t>2015</t>
  </si>
  <si>
    <t>Vigencia Fiscal</t>
  </si>
  <si>
    <t>Vigencia actual</t>
  </si>
  <si>
    <t xml:space="preserve">Rango de fecha </t>
  </si>
  <si>
    <t>Desde:</t>
  </si>
  <si>
    <t>2015-03-01</t>
  </si>
  <si>
    <t>Hasta:</t>
  </si>
  <si>
    <t>2015-03-31</t>
  </si>
  <si>
    <t xml:space="preserve">Posición Institucional </t>
  </si>
  <si>
    <t>21-11-00 - AGENCIA NACIONAL DE HIDROCARBUROS - ANH</t>
  </si>
  <si>
    <t>Nivel Catálogo de Ingresos:</t>
  </si>
  <si>
    <t>Desagregado</t>
  </si>
  <si>
    <t>Fuente de Financiación:</t>
  </si>
  <si>
    <t>Nación y Propios</t>
  </si>
  <si>
    <t>Situación de Fondos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</si>
  <si>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</si>
  <si>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</si>
  <si>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</si>
  <si>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</si>
  <si>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</si>
  <si>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</si>
  <si>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</si>
  <si>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</si>
  <si>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</si>
  <si>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</si>
  <si>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</si>
  <si>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Descripción</t>
  </si>
  <si>
    <t>AFORO INICIAL</t>
  </si>
  <si>
    <t>MODIFICACIONES AFORO</t>
  </si>
  <si>
    <t>AFORO VIGENTE</t>
  </si>
  <si>
    <t>RECAUDO EN EFECTIVO PERIODO</t>
  </si>
  <si>
    <t>RECAUDO EN EFECTIVO ACUMULADO</t>
  </si>
  <si>
    <t>DEVOLUCIONES PAGADAS ACUMULADAS</t>
  </si>
  <si>
    <t>RECAUDO EN EFECTIVO ACUMULADO NETO</t>
  </si>
  <si>
    <t>SALDO DE AFORO POR RECAUDAR</t>
  </si>
  <si>
    <t>I-INGRESOS DE LOS ESTABLECIMIENTOS PUBLICOS</t>
  </si>
  <si>
    <t xml:space="preserve"> A-INGRESOS CORRIENTES</t>
  </si>
  <si>
    <t>NO TRIBUTARIOS</t>
  </si>
  <si>
    <t>VENTA DE BIENES Y SERVICIOS</t>
  </si>
  <si>
    <t>VENTA DE SERVICIOS</t>
  </si>
  <si>
    <t>OTROS SERVICIOS</t>
  </si>
  <si>
    <t>SERVICIOS INFORMATIVOS</t>
  </si>
  <si>
    <t>TASAS, MULTAS Y CONTRIBUCIONES</t>
  </si>
  <si>
    <t>TASAS</t>
  </si>
  <si>
    <t>DERECHOS ECONOMICOS</t>
  </si>
  <si>
    <t>OTROS INGRESOS</t>
  </si>
  <si>
    <t>EXTRAORDINARIOS</t>
  </si>
  <si>
    <t>RECUPERACIONES</t>
  </si>
  <si>
    <t>APROVECHAMIENTOS</t>
  </si>
  <si>
    <t>INDEMNIZACIONES</t>
  </si>
  <si>
    <t>B-RECURSOS DE CAPITAL</t>
  </si>
  <si>
    <t>RENDIMIENTOS FINANCIEROS</t>
  </si>
  <si>
    <t>RENDIMIENTOS FINANCIEROS CUENTAS BANCARIAS</t>
  </si>
  <si>
    <t>RENDIMIENTOS SOBRE DEPOSITOS EN ADMINISTRACION</t>
  </si>
  <si>
    <t>RECURSOS DEL BALANCE</t>
  </si>
  <si>
    <t>EXCEDENTES FINANCIEROS</t>
  </si>
  <si>
    <t>OTROS RECURSOS DEL BALANCE</t>
  </si>
  <si>
    <t>INTERESES DE MORA</t>
  </si>
  <si>
    <t>INFORME DE EJECUCION DEL PRESUPUESTO DE INGRESOS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</si>
  <si>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</si>
  <si>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</si>
  <si>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</si>
  <si>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</si>
  <si>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</si>
  <si>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</si>
  <si>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</si>
  <si>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</si>
  <si>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</si>
  <si>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</si>
  <si>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</si>
  <si>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</si>
  <si>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</si>
  <si>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</si>
  <si>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</si>
  <si>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</si>
  <si>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</si>
  <si>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</si>
  <si>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</si>
  <si>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</si>
  <si>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</si>
  <si>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</si>
  <si>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</si>
  <si>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</si>
  <si>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</si>
  <si>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</si>
  <si>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</si>
  <si>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</si>
  <si>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</si>
  <si>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</si>
  <si>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</si>
  <si>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</si>
  <si>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</si>
  <si>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</si>
  <si>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</si>
  <si>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</si>
  <si>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</si>
  <si>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</si>
  <si>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</si>
  <si>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</si>
  <si>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</si>
  <si>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 xml:space="preserve"> </t>
  </si>
  <si>
    <t>EJECUCION PRESUPUESTAL DE GASTOS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</si>
</sst>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P_t_s_-;\-* #,##0.00\ _P_t_s_-;_-* &quot;-&quot;??\ _P_t_s_-;_-@_-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/mm/yyyy;@"/>
    <numFmt numFmtId="170" formatCode="_-* #,##0_-;\-* #,##0_-;_-* &quot;-&quot;??_-;_-@_-"/>
    <numFmt numFmtId="171" formatCode="General_)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11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2" fillId="0" borderId="0"/>
  </cellStyleXfs>
  <cellXfs count="316">
    <xf numFmtId="0" fontId="0" fillId="0" borderId="0" xfId="0"/>
    <xf numFmtId="0" fontId="9" fillId="0" borderId="17" xfId="3" applyNumberFormat="1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165" fontId="9" fillId="0" borderId="17" xfId="3" applyNumberFormat="1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wrapText="1"/>
    </xf>
    <xf numFmtId="165" fontId="6" fillId="0" borderId="17" xfId="3" applyNumberFormat="1" applyFont="1" applyFill="1" applyBorder="1" applyAlignment="1">
      <alignment horizontal="center" vertical="center"/>
    </xf>
    <xf numFmtId="49" fontId="5" fillId="0" borderId="12" xfId="3" applyNumberFormat="1" applyFont="1" applyFill="1" applyBorder="1" applyAlignment="1">
      <alignment horizontal="center" vertical="center"/>
    </xf>
    <xf numFmtId="49" fontId="5" fillId="0" borderId="13" xfId="3" applyNumberFormat="1" applyFont="1" applyFill="1" applyBorder="1" applyAlignment="1">
      <alignment horizontal="center" vertical="center"/>
    </xf>
    <xf numFmtId="49" fontId="5" fillId="0" borderId="14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wrapText="1"/>
    </xf>
    <xf numFmtId="49" fontId="6" fillId="0" borderId="17" xfId="3" applyNumberFormat="1" applyFont="1" applyFill="1" applyBorder="1" applyAlignment="1">
      <alignment horizontal="left" wrapText="1"/>
    </xf>
    <xf numFmtId="49" fontId="9" fillId="0" borderId="17" xfId="3" applyNumberFormat="1" applyFont="1" applyFill="1" applyBorder="1" applyAlignment="1">
      <alignment horizontal="left" wrapText="1"/>
    </xf>
    <xf numFmtId="1" fontId="5" fillId="0" borderId="0" xfId="3" applyNumberFormat="1" applyFont="1" applyFill="1" applyBorder="1" applyAlignment="1">
      <alignment horizontal="right"/>
    </xf>
    <xf numFmtId="49" fontId="5" fillId="0" borderId="4" xfId="3" applyNumberFormat="1" applyFont="1" applyFill="1" applyBorder="1" applyAlignment="1"/>
    <xf numFmtId="169" fontId="5" fillId="0" borderId="0" xfId="3" applyNumberFormat="1" applyFont="1" applyFill="1" applyBorder="1" applyAlignment="1">
      <alignment horizontal="right"/>
    </xf>
    <xf numFmtId="0" fontId="9" fillId="0" borderId="17" xfId="3" applyFont="1" applyFill="1" applyBorder="1" applyAlignment="1">
      <alignment vertical="center" wrapText="1"/>
    </xf>
    <xf numFmtId="49" fontId="6" fillId="0" borderId="17" xfId="3" applyNumberFormat="1" applyFont="1" applyFill="1" applyBorder="1" applyAlignment="1">
      <alignment horizontal="left" vertical="center" wrapText="1"/>
    </xf>
    <xf numFmtId="49" fontId="9" fillId="0" borderId="17" xfId="3" applyNumberFormat="1" applyFont="1" applyFill="1" applyBorder="1" applyAlignment="1">
      <alignment horizontal="left" vertical="center" wrapText="1"/>
    </xf>
    <xf numFmtId="49" fontId="12" fillId="0" borderId="12" xfId="3" applyNumberFormat="1" applyFont="1" applyFill="1" applyBorder="1" applyAlignment="1">
      <alignment horizontal="center" vertical="center"/>
    </xf>
    <xf numFmtId="1" fontId="12" fillId="0" borderId="2" xfId="3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>
      <alignment horizontal="center" vertical="center"/>
    </xf>
    <xf numFmtId="49" fontId="12" fillId="0" borderId="13" xfId="3" applyNumberFormat="1" applyFont="1" applyFill="1" applyBorder="1" applyAlignment="1">
      <alignment horizontal="center" vertical="center"/>
    </xf>
    <xf numFmtId="49" fontId="12" fillId="0" borderId="14" xfId="3" applyNumberFormat="1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left" wrapText="1"/>
    </xf>
    <xf numFmtId="0" fontId="2" fillId="0" borderId="0" xfId="3" applyFont="1" applyFill="1" applyBorder="1"/>
    <xf numFmtId="0" fontId="2" fillId="0" borderId="0" xfId="3" applyFont="1" applyFill="1"/>
    <xf numFmtId="0" fontId="5" fillId="0" borderId="0" xfId="3" applyFont="1" applyFill="1" applyBorder="1" applyAlignment="1">
      <alignment horizontal="center" vertical="center" wrapText="1"/>
    </xf>
    <xf numFmtId="1" fontId="12" fillId="0" borderId="12" xfId="3" applyNumberFormat="1" applyFont="1" applyFill="1" applyBorder="1" applyAlignment="1">
      <alignment horizontal="center" vertical="center"/>
    </xf>
    <xf numFmtId="0" fontId="3" fillId="0" borderId="0" xfId="3" applyFont="1" applyFill="1"/>
    <xf numFmtId="38" fontId="5" fillId="0" borderId="15" xfId="3" applyNumberFormat="1" applyFont="1" applyFill="1" applyBorder="1" applyAlignment="1">
      <alignment horizontal="right" vertical="center"/>
    </xf>
    <xf numFmtId="10" fontId="5" fillId="0" borderId="15" xfId="4" applyNumberFormat="1" applyFont="1" applyFill="1" applyBorder="1" applyAlignment="1">
      <alignment horizontal="right" vertical="center"/>
    </xf>
    <xf numFmtId="10" fontId="5" fillId="0" borderId="25" xfId="4" applyNumberFormat="1" applyFont="1" applyFill="1" applyBorder="1" applyAlignment="1">
      <alignment horizontal="right" vertical="center"/>
    </xf>
    <xf numFmtId="10" fontId="5" fillId="0" borderId="0" xfId="4" applyNumberFormat="1" applyFont="1" applyFill="1" applyBorder="1" applyAlignment="1"/>
    <xf numFmtId="0" fontId="13" fillId="0" borderId="0" xfId="3" applyFont="1" applyFill="1" applyAlignment="1">
      <alignment horizontal="center"/>
    </xf>
    <xf numFmtId="38" fontId="5" fillId="0" borderId="15" xfId="3" applyNumberFormat="1" applyFont="1" applyFill="1" applyBorder="1" applyAlignment="1"/>
    <xf numFmtId="10" fontId="5" fillId="0" borderId="15" xfId="4" applyNumberFormat="1" applyFont="1" applyFill="1" applyBorder="1" applyAlignment="1"/>
    <xf numFmtId="10" fontId="5" fillId="0" borderId="25" xfId="4" applyNumberFormat="1" applyFont="1" applyFill="1" applyBorder="1" applyAlignment="1"/>
    <xf numFmtId="1" fontId="6" fillId="0" borderId="18" xfId="3" applyNumberFormat="1" applyFont="1" applyFill="1" applyBorder="1" applyAlignment="1">
      <alignment horizontal="center" vertical="center"/>
    </xf>
    <xf numFmtId="1" fontId="6" fillId="0" borderId="17" xfId="3" applyNumberFormat="1" applyFont="1" applyFill="1" applyBorder="1" applyAlignment="1">
      <alignment horizontal="center" vertical="center"/>
    </xf>
    <xf numFmtId="49" fontId="6" fillId="0" borderId="17" xfId="3" applyNumberFormat="1" applyFont="1" applyFill="1" applyBorder="1" applyAlignment="1">
      <alignment horizontal="center" vertical="center"/>
    </xf>
    <xf numFmtId="38" fontId="5" fillId="0" borderId="17" xfId="3" applyNumberFormat="1" applyFont="1" applyFill="1" applyBorder="1" applyAlignment="1">
      <alignment horizontal="right" vertical="center"/>
    </xf>
    <xf numFmtId="10" fontId="5" fillId="0" borderId="17" xfId="4" applyNumberFormat="1" applyFont="1" applyFill="1" applyBorder="1" applyAlignment="1">
      <alignment horizontal="right" vertical="center"/>
    </xf>
    <xf numFmtId="10" fontId="5" fillId="0" borderId="27" xfId="4" applyNumberFormat="1" applyFont="1" applyFill="1" applyBorder="1" applyAlignment="1">
      <alignment horizontal="right" vertical="center"/>
    </xf>
    <xf numFmtId="0" fontId="13" fillId="0" borderId="0" xfId="3" applyFont="1" applyFill="1"/>
    <xf numFmtId="38" fontId="5" fillId="0" borderId="17" xfId="3" applyNumberFormat="1" applyFont="1" applyFill="1" applyBorder="1"/>
    <xf numFmtId="10" fontId="5" fillId="0" borderId="17" xfId="4" applyNumberFormat="1" applyFont="1" applyFill="1" applyBorder="1" applyAlignment="1"/>
    <xf numFmtId="10" fontId="5" fillId="0" borderId="27" xfId="4" applyNumberFormat="1" applyFont="1" applyFill="1" applyBorder="1" applyAlignment="1"/>
    <xf numFmtId="49" fontId="6" fillId="0" borderId="17" xfId="3" applyNumberFormat="1" applyFont="1" applyFill="1" applyBorder="1" applyAlignment="1">
      <alignment vertical="center" wrapText="1"/>
    </xf>
    <xf numFmtId="49" fontId="6" fillId="0" borderId="17" xfId="3" applyNumberFormat="1" applyFont="1" applyFill="1" applyBorder="1" applyAlignment="1">
      <alignment wrapText="1"/>
    </xf>
    <xf numFmtId="1" fontId="9" fillId="0" borderId="18" xfId="3" applyNumberFormat="1" applyFont="1" applyFill="1" applyBorder="1" applyAlignment="1">
      <alignment horizontal="center" vertical="center"/>
    </xf>
    <xf numFmtId="1" fontId="9" fillId="0" borderId="17" xfId="3" applyNumberFormat="1" applyFont="1" applyFill="1" applyBorder="1" applyAlignment="1">
      <alignment horizontal="center" vertical="center"/>
    </xf>
    <xf numFmtId="49" fontId="9" fillId="0" borderId="17" xfId="3" applyNumberFormat="1" applyFont="1" applyFill="1" applyBorder="1" applyAlignment="1">
      <alignment horizontal="center" vertical="center"/>
    </xf>
    <xf numFmtId="49" fontId="9" fillId="0" borderId="17" xfId="3" applyNumberFormat="1" applyFont="1" applyFill="1" applyBorder="1" applyAlignment="1">
      <alignment vertical="center" wrapText="1"/>
    </xf>
    <xf numFmtId="38" fontId="2" fillId="0" borderId="17" xfId="3" applyNumberFormat="1" applyFont="1" applyFill="1" applyBorder="1" applyAlignment="1">
      <alignment horizontal="right" vertical="center"/>
    </xf>
    <xf numFmtId="10" fontId="2" fillId="0" borderId="17" xfId="3" applyNumberFormat="1" applyFont="1" applyFill="1" applyBorder="1" applyAlignment="1">
      <alignment horizontal="right" vertical="center"/>
    </xf>
    <xf numFmtId="10" fontId="2" fillId="0" borderId="27" xfId="4" applyNumberFormat="1" applyFont="1" applyFill="1" applyBorder="1" applyAlignment="1">
      <alignment horizontal="right" vertical="center"/>
    </xf>
    <xf numFmtId="10" fontId="2" fillId="0" borderId="0" xfId="4" applyNumberFormat="1" applyFont="1" applyFill="1" applyBorder="1" applyAlignment="1"/>
    <xf numFmtId="0" fontId="14" fillId="0" borderId="0" xfId="3" applyFont="1" applyFill="1"/>
    <xf numFmtId="49" fontId="9" fillId="0" borderId="17" xfId="3" applyNumberFormat="1" applyFont="1" applyFill="1" applyBorder="1" applyAlignment="1">
      <alignment wrapText="1"/>
    </xf>
    <xf numFmtId="38" fontId="2" fillId="0" borderId="17" xfId="3" applyNumberFormat="1" applyFont="1" applyFill="1" applyBorder="1"/>
    <xf numFmtId="10" fontId="2" fillId="0" borderId="17" xfId="3" applyNumberFormat="1" applyFont="1" applyFill="1" applyBorder="1" applyAlignment="1">
      <alignment horizontal="right"/>
    </xf>
    <xf numFmtId="10" fontId="2" fillId="0" borderId="27" xfId="4" applyNumberFormat="1" applyFont="1" applyFill="1" applyBorder="1" applyAlignment="1"/>
    <xf numFmtId="0" fontId="6" fillId="0" borderId="17" xfId="3" applyNumberFormat="1" applyFont="1" applyFill="1" applyBorder="1" applyAlignment="1">
      <alignment horizontal="center" vertical="center"/>
    </xf>
    <xf numFmtId="10" fontId="5" fillId="0" borderId="17" xfId="3" applyNumberFormat="1" applyFont="1" applyFill="1" applyBorder="1" applyAlignment="1">
      <alignment horizontal="right" vertical="center"/>
    </xf>
    <xf numFmtId="10" fontId="5" fillId="0" borderId="17" xfId="3" applyNumberFormat="1" applyFont="1" applyFill="1" applyBorder="1"/>
    <xf numFmtId="10" fontId="5" fillId="0" borderId="0" xfId="4" applyNumberFormat="1" applyFont="1" applyFill="1" applyBorder="1"/>
    <xf numFmtId="10" fontId="5" fillId="0" borderId="27" xfId="4" applyNumberFormat="1" applyFont="1" applyFill="1" applyBorder="1"/>
    <xf numFmtId="10" fontId="5" fillId="0" borderId="27" xfId="3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 vertical="center"/>
    </xf>
    <xf numFmtId="0" fontId="13" fillId="0" borderId="0" xfId="3" applyFont="1" applyFill="1" applyAlignment="1">
      <alignment vertical="center"/>
    </xf>
    <xf numFmtId="38" fontId="5" fillId="0" borderId="17" xfId="3" applyNumberFormat="1" applyFont="1" applyFill="1" applyBorder="1" applyAlignment="1">
      <alignment vertical="center"/>
    </xf>
    <xf numFmtId="10" fontId="2" fillId="0" borderId="27" xfId="3" applyNumberFormat="1" applyFont="1" applyFill="1" applyBorder="1" applyAlignment="1">
      <alignment horizontal="right" vertical="center"/>
    </xf>
    <xf numFmtId="10" fontId="2" fillId="0" borderId="27" xfId="3" applyNumberFormat="1" applyFont="1" applyFill="1" applyBorder="1" applyAlignment="1">
      <alignment horizontal="right"/>
    </xf>
    <xf numFmtId="10" fontId="5" fillId="0" borderId="0" xfId="4" applyNumberFormat="1" applyFont="1" applyFill="1" applyBorder="1" applyAlignment="1">
      <alignment vertical="center"/>
    </xf>
    <xf numFmtId="10" fontId="5" fillId="0" borderId="17" xfId="3" applyNumberFormat="1" applyFont="1" applyFill="1" applyBorder="1" applyAlignment="1">
      <alignment vertical="center"/>
    </xf>
    <xf numFmtId="10" fontId="5" fillId="0" borderId="27" xfId="4" applyNumberFormat="1" applyFont="1" applyFill="1" applyBorder="1" applyAlignment="1">
      <alignment vertical="center"/>
    </xf>
    <xf numFmtId="10" fontId="5" fillId="0" borderId="17" xfId="3" applyNumberFormat="1" applyFont="1" applyFill="1" applyBorder="1" applyAlignment="1">
      <alignment horizontal="right"/>
    </xf>
    <xf numFmtId="10" fontId="5" fillId="0" borderId="17" xfId="4" applyNumberFormat="1" applyFont="1" applyFill="1" applyBorder="1"/>
    <xf numFmtId="9" fontId="5" fillId="0" borderId="17" xfId="4" applyFont="1" applyFill="1" applyBorder="1" applyAlignment="1">
      <alignment horizontal="right" vertical="center"/>
    </xf>
    <xf numFmtId="9" fontId="5" fillId="0" borderId="17" xfId="4" applyFont="1" applyFill="1" applyBorder="1"/>
    <xf numFmtId="3" fontId="5" fillId="0" borderId="17" xfId="3" applyNumberFormat="1" applyFont="1" applyFill="1" applyBorder="1" applyAlignment="1">
      <alignment horizontal="right" vertical="center" wrapText="1"/>
    </xf>
    <xf numFmtId="10" fontId="5" fillId="0" borderId="0" xfId="3" applyNumberFormat="1" applyFont="1" applyFill="1" applyBorder="1" applyAlignment="1">
      <alignment horizontal="right"/>
    </xf>
    <xf numFmtId="3" fontId="5" fillId="0" borderId="17" xfId="3" applyNumberFormat="1" applyFont="1" applyFill="1" applyBorder="1" applyAlignment="1">
      <alignment wrapText="1"/>
    </xf>
    <xf numFmtId="10" fontId="5" fillId="0" borderId="27" xfId="3" applyNumberFormat="1" applyFont="1" applyFill="1" applyBorder="1" applyAlignment="1">
      <alignment horizontal="right"/>
    </xf>
    <xf numFmtId="0" fontId="6" fillId="0" borderId="17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vertical="center" wrapText="1"/>
    </xf>
    <xf numFmtId="0" fontId="6" fillId="0" borderId="17" xfId="3" applyFont="1" applyFill="1" applyBorder="1" applyAlignment="1">
      <alignment wrapText="1"/>
    </xf>
    <xf numFmtId="38" fontId="5" fillId="0" borderId="17" xfId="3" applyNumberFormat="1" applyFont="1" applyFill="1" applyBorder="1" applyAlignment="1"/>
    <xf numFmtId="0" fontId="6" fillId="0" borderId="18" xfId="3" applyNumberFormat="1" applyFont="1" applyFill="1" applyBorder="1" applyAlignment="1">
      <alignment horizontal="center" vertical="center"/>
    </xf>
    <xf numFmtId="40" fontId="6" fillId="0" borderId="17" xfId="3" applyNumberFormat="1" applyFont="1" applyFill="1" applyBorder="1" applyAlignment="1">
      <alignment vertical="center"/>
    </xf>
    <xf numFmtId="40" fontId="6" fillId="0" borderId="17" xfId="3" applyNumberFormat="1" applyFont="1" applyFill="1" applyBorder="1"/>
    <xf numFmtId="0" fontId="9" fillId="0" borderId="17" xfId="3" applyFont="1" applyFill="1" applyBorder="1" applyAlignment="1">
      <alignment horizontal="center" vertical="center" wrapText="1"/>
    </xf>
    <xf numFmtId="40" fontId="9" fillId="0" borderId="17" xfId="3" applyNumberFormat="1" applyFont="1" applyFill="1" applyBorder="1" applyAlignment="1">
      <alignment vertical="center"/>
    </xf>
    <xf numFmtId="40" fontId="9" fillId="0" borderId="17" xfId="3" applyNumberFormat="1" applyFont="1" applyFill="1" applyBorder="1"/>
    <xf numFmtId="1" fontId="9" fillId="0" borderId="20" xfId="3" applyNumberFormat="1" applyFont="1" applyFill="1" applyBorder="1" applyAlignment="1">
      <alignment horizontal="center" vertical="center"/>
    </xf>
    <xf numFmtId="1" fontId="9" fillId="0" borderId="21" xfId="3" applyNumberFormat="1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 wrapText="1"/>
    </xf>
    <xf numFmtId="40" fontId="9" fillId="0" borderId="19" xfId="3" applyNumberFormat="1" applyFont="1" applyFill="1" applyBorder="1"/>
    <xf numFmtId="10" fontId="5" fillId="0" borderId="0" xfId="4" applyNumberFormat="1" applyFont="1" applyFill="1" applyBorder="1" applyAlignment="1">
      <alignment horizontal="right"/>
    </xf>
    <xf numFmtId="0" fontId="13" fillId="0" borderId="0" xfId="3" applyFont="1" applyFill="1" applyAlignment="1">
      <alignment horizontal="right"/>
    </xf>
    <xf numFmtId="38" fontId="5" fillId="0" borderId="17" xfId="3" applyNumberFormat="1" applyFont="1" applyFill="1" applyBorder="1" applyAlignment="1">
      <alignment horizontal="right"/>
    </xf>
    <xf numFmtId="10" fontId="5" fillId="0" borderId="17" xfId="4" applyNumberFormat="1" applyFont="1" applyFill="1" applyBorder="1" applyAlignment="1">
      <alignment horizontal="right"/>
    </xf>
    <xf numFmtId="10" fontId="5" fillId="0" borderId="27" xfId="4" applyNumberFormat="1" applyFont="1" applyFill="1" applyBorder="1" applyAlignment="1">
      <alignment horizontal="right"/>
    </xf>
    <xf numFmtId="10" fontId="5" fillId="0" borderId="17" xfId="4" applyNumberFormat="1" applyFont="1" applyFill="1" applyBorder="1" applyAlignment="1">
      <alignment vertical="center"/>
    </xf>
    <xf numFmtId="10" fontId="2" fillId="0" borderId="27" xfId="4" applyNumberFormat="1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38" fontId="5" fillId="0" borderId="22" xfId="3" applyNumberFormat="1" applyFont="1" applyFill="1" applyBorder="1" applyAlignment="1">
      <alignment horizontal="right" vertical="center"/>
    </xf>
    <xf numFmtId="10" fontId="5" fillId="0" borderId="9" xfId="3" applyNumberFormat="1" applyFont="1" applyFill="1" applyBorder="1" applyAlignment="1">
      <alignment horizontal="right" vertical="center"/>
    </xf>
    <xf numFmtId="10" fontId="5" fillId="0" borderId="22" xfId="3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horizontal="right" vertical="center"/>
    </xf>
    <xf numFmtId="49" fontId="3" fillId="0" borderId="4" xfId="3" applyNumberFormat="1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170" fontId="16" fillId="0" borderId="0" xfId="1" applyNumberFormat="1" applyFont="1" applyFill="1" applyBorder="1" applyAlignment="1"/>
    <xf numFmtId="4" fontId="16" fillId="0" borderId="0" xfId="1" applyNumberFormat="1" applyFont="1" applyFill="1" applyBorder="1" applyAlignment="1"/>
    <xf numFmtId="4" fontId="16" fillId="0" borderId="0" xfId="1" applyNumberFormat="1" applyFont="1" applyFill="1" applyBorder="1"/>
    <xf numFmtId="4" fontId="16" fillId="0" borderId="0" xfId="4" applyNumberFormat="1" applyFont="1" applyFill="1" applyBorder="1"/>
    <xf numFmtId="0" fontId="17" fillId="0" borderId="0" xfId="3" applyFont="1" applyFill="1" applyBorder="1"/>
    <xf numFmtId="0" fontId="17" fillId="0" borderId="0" xfId="3" applyFont="1" applyFill="1"/>
    <xf numFmtId="0" fontId="17" fillId="0" borderId="0" xfId="3" applyFont="1" applyFill="1" applyAlignment="1">
      <alignment horizontal="center" vertical="center"/>
    </xf>
    <xf numFmtId="0" fontId="17" fillId="0" borderId="0" xfId="3" applyFont="1" applyFill="1" applyAlignment="1">
      <alignment wrapText="1"/>
    </xf>
    <xf numFmtId="4" fontId="3" fillId="0" borderId="0" xfId="3" applyNumberFormat="1" applyFont="1" applyFill="1"/>
    <xf numFmtId="4" fontId="9" fillId="0" borderId="0" xfId="3" applyNumberFormat="1" applyFont="1" applyFill="1"/>
    <xf numFmtId="0" fontId="18" fillId="0" borderId="32" xfId="0" applyNumberFormat="1" applyFont="1" applyFill="1" applyBorder="1" applyAlignment="1">
      <alignment vertical="top" wrapText="1"/>
    </xf>
    <xf numFmtId="0" fontId="18" fillId="0" borderId="33" xfId="0" applyNumberFormat="1" applyFont="1" applyFill="1" applyBorder="1" applyAlignment="1">
      <alignment vertical="top" wrapText="1"/>
    </xf>
    <xf numFmtId="0" fontId="18" fillId="0" borderId="0" xfId="0" applyFont="1" applyFill="1" applyBorder="1"/>
    <xf numFmtId="0" fontId="18" fillId="0" borderId="0" xfId="0" applyFont="1" applyFill="1" applyBorder="1" applyAlignment="1"/>
    <xf numFmtId="0" fontId="18" fillId="0" borderId="34" xfId="0" applyNumberFormat="1" applyFont="1" applyFill="1" applyBorder="1" applyAlignment="1">
      <alignment vertical="top" wrapText="1"/>
    </xf>
    <xf numFmtId="0" fontId="18" fillId="0" borderId="35" xfId="0" applyNumberFormat="1" applyFont="1" applyFill="1" applyBorder="1" applyAlignment="1">
      <alignment vertical="top" wrapText="1"/>
    </xf>
    <xf numFmtId="0" fontId="18" fillId="0" borderId="36" xfId="0" applyNumberFormat="1" applyFont="1" applyFill="1" applyBorder="1" applyAlignment="1">
      <alignment vertical="top" wrapText="1"/>
    </xf>
    <xf numFmtId="0" fontId="20" fillId="0" borderId="4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center" wrapText="1" readingOrder="1"/>
    </xf>
    <xf numFmtId="0" fontId="21" fillId="0" borderId="0" xfId="0" applyNumberFormat="1" applyFont="1" applyFill="1" applyBorder="1" applyAlignment="1">
      <alignment vertical="center" wrapText="1" readingOrder="1"/>
    </xf>
    <xf numFmtId="0" fontId="18" fillId="0" borderId="0" xfId="0" applyFont="1" applyFill="1" applyBorder="1" applyAlignment="1">
      <alignment vertical="center"/>
    </xf>
    <xf numFmtId="0" fontId="21" fillId="0" borderId="42" xfId="0" applyNumberFormat="1" applyFont="1" applyFill="1" applyBorder="1" applyAlignment="1">
      <alignment vertical="top" wrapText="1" readingOrder="1"/>
    </xf>
    <xf numFmtId="0" fontId="18" fillId="0" borderId="42" xfId="0" applyFont="1" applyFill="1" applyBorder="1" applyAlignment="1"/>
    <xf numFmtId="0" fontId="19" fillId="2" borderId="43" xfId="0" applyNumberFormat="1" applyFont="1" applyFill="1" applyBorder="1" applyAlignment="1">
      <alignment horizontal="center" readingOrder="1"/>
    </xf>
    <xf numFmtId="0" fontId="19" fillId="2" borderId="37" xfId="0" applyNumberFormat="1" applyFont="1" applyFill="1" applyBorder="1" applyAlignment="1">
      <alignment readingOrder="1"/>
    </xf>
    <xf numFmtId="0" fontId="18" fillId="0" borderId="38" xfId="0" applyNumberFormat="1" applyFont="1" applyFill="1" applyBorder="1" applyAlignment="1">
      <alignment vertical="top"/>
    </xf>
    <xf numFmtId="0" fontId="18" fillId="0" borderId="39" xfId="0" applyNumberFormat="1" applyFont="1" applyFill="1" applyBorder="1" applyAlignment="1">
      <alignment vertical="top"/>
    </xf>
    <xf numFmtId="0" fontId="20" fillId="0" borderId="0" xfId="0" applyNumberFormat="1" applyFont="1" applyFill="1" applyBorder="1" applyAlignment="1">
      <alignment vertical="top" readingOrder="1"/>
    </xf>
    <xf numFmtId="0" fontId="20" fillId="0" borderId="44" xfId="0" applyNumberFormat="1" applyFont="1" applyFill="1" applyBorder="1" applyAlignment="1">
      <alignment vertical="top" readingOrder="1"/>
    </xf>
    <xf numFmtId="4" fontId="20" fillId="0" borderId="0" xfId="0" applyNumberFormat="1" applyFont="1" applyFill="1" applyBorder="1" applyAlignment="1">
      <alignment horizontal="right" vertical="top" readingOrder="2"/>
    </xf>
    <xf numFmtId="4" fontId="20" fillId="0" borderId="44" xfId="0" applyNumberFormat="1" applyFont="1" applyFill="1" applyBorder="1" applyAlignment="1">
      <alignment vertical="top" readingOrder="2"/>
    </xf>
    <xf numFmtId="4" fontId="20" fillId="0" borderId="0" xfId="0" applyNumberFormat="1" applyFont="1" applyFill="1" applyBorder="1" applyAlignment="1">
      <alignment horizontal="right" vertical="top" readingOrder="1"/>
    </xf>
    <xf numFmtId="0" fontId="20" fillId="0" borderId="44" xfId="0" applyNumberFormat="1" applyFont="1" applyFill="1" applyBorder="1" applyAlignment="1">
      <alignment vertical="top" readingOrder="2"/>
    </xf>
    <xf numFmtId="4" fontId="20" fillId="0" borderId="44" xfId="0" applyNumberFormat="1" applyFont="1" applyFill="1" applyBorder="1" applyAlignment="1">
      <alignment vertical="top" readingOrder="1"/>
    </xf>
    <xf numFmtId="0" fontId="18" fillId="0" borderId="44" xfId="0" applyFont="1" applyFill="1" applyBorder="1" applyAlignment="1"/>
    <xf numFmtId="4" fontId="20" fillId="0" borderId="0" xfId="0" applyNumberFormat="1" applyFont="1" applyFill="1" applyBorder="1" applyAlignment="1">
      <alignment vertical="top" readingOrder="2"/>
    </xf>
    <xf numFmtId="0" fontId="20" fillId="0" borderId="0" xfId="0" applyNumberFormat="1" applyFont="1" applyFill="1" applyBorder="1" applyAlignment="1">
      <alignment vertical="top" readingOrder="2"/>
    </xf>
    <xf numFmtId="4" fontId="20" fillId="0" borderId="0" xfId="0" applyNumberFormat="1" applyFont="1" applyFill="1" applyBorder="1" applyAlignment="1">
      <alignment vertical="top" readingOrder="1"/>
    </xf>
    <xf numFmtId="0" fontId="20" fillId="0" borderId="0" xfId="0" applyNumberFormat="1" applyFont="1" applyFill="1" applyBorder="1" applyAlignment="1">
      <alignment horizontal="right" vertical="top" readingOrder="2"/>
    </xf>
    <xf numFmtId="0" fontId="20" fillId="0" borderId="0" xfId="0" applyNumberFormat="1" applyFont="1" applyFill="1" applyBorder="1" applyAlignment="1">
      <alignment horizontal="right" vertical="top" readingOrder="1"/>
    </xf>
    <xf numFmtId="166" fontId="3" fillId="0" borderId="1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167" fontId="2" fillId="0" borderId="0" xfId="1" applyFont="1" applyFill="1"/>
    <xf numFmtId="0" fontId="2" fillId="0" borderId="0" xfId="6" applyFont="1" applyFill="1"/>
    <xf numFmtId="166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1" fontId="4" fillId="0" borderId="5" xfId="3" applyNumberFormat="1" applyFont="1" applyFill="1" applyBorder="1" applyAlignment="1">
      <alignment horizontal="center"/>
    </xf>
    <xf numFmtId="167" fontId="1" fillId="0" borderId="0" xfId="1" applyFont="1" applyFill="1"/>
    <xf numFmtId="0" fontId="1" fillId="0" borderId="0" xfId="6" applyFont="1" applyFill="1"/>
    <xf numFmtId="165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/>
    </xf>
    <xf numFmtId="1" fontId="4" fillId="0" borderId="5" xfId="3" applyNumberFormat="1" applyFont="1" applyFill="1" applyBorder="1" applyAlignment="1">
      <alignment horizontal="centerContinuous"/>
    </xf>
    <xf numFmtId="168" fontId="4" fillId="0" borderId="4" xfId="3" applyNumberFormat="1" applyFont="1" applyFill="1" applyBorder="1" applyAlignment="1">
      <alignment horizontal="center"/>
    </xf>
    <xf numFmtId="165" fontId="5" fillId="0" borderId="4" xfId="3" applyNumberFormat="1" applyFont="1" applyFill="1" applyBorder="1" applyAlignment="1">
      <alignment horizontal="center"/>
    </xf>
    <xf numFmtId="0" fontId="2" fillId="0" borderId="0" xfId="6" applyFont="1" applyFill="1" applyBorder="1"/>
    <xf numFmtId="1" fontId="2" fillId="0" borderId="0" xfId="6" applyNumberFormat="1" applyFont="1" applyFill="1" applyBorder="1"/>
    <xf numFmtId="1" fontId="5" fillId="0" borderId="5" xfId="3" applyNumberFormat="1" applyFont="1" applyFill="1" applyBorder="1" applyAlignment="1">
      <alignment horizontal="centerContinuous"/>
    </xf>
    <xf numFmtId="1" fontId="6" fillId="0" borderId="0" xfId="2" applyNumberFormat="1" applyFont="1" applyFill="1" applyBorder="1" applyAlignment="1">
      <alignment horizontal="right"/>
    </xf>
    <xf numFmtId="1" fontId="5" fillId="0" borderId="0" xfId="3" applyNumberFormat="1" applyFont="1" applyFill="1" applyBorder="1" applyAlignment="1">
      <alignment horizontal="centerContinuous"/>
    </xf>
    <xf numFmtId="1" fontId="5" fillId="0" borderId="5" xfId="3" applyNumberFormat="1" applyFont="1" applyFill="1" applyBorder="1" applyAlignment="1"/>
    <xf numFmtId="1" fontId="2" fillId="0" borderId="4" xfId="6" applyNumberFormat="1" applyFont="1" applyFill="1" applyBorder="1"/>
    <xf numFmtId="0" fontId="5" fillId="0" borderId="0" xfId="3" applyFont="1" applyFill="1" applyBorder="1" applyAlignment="1">
      <alignment horizontal="left" wrapText="1"/>
    </xf>
    <xf numFmtId="1" fontId="5" fillId="0" borderId="0" xfId="3" applyNumberFormat="1" applyFont="1" applyFill="1" applyBorder="1"/>
    <xf numFmtId="1" fontId="2" fillId="0" borderId="5" xfId="6" applyNumberFormat="1" applyFont="1" applyFill="1" applyBorder="1"/>
    <xf numFmtId="167" fontId="1" fillId="0" borderId="0" xfId="1" applyFont="1" applyFill="1" applyBorder="1"/>
    <xf numFmtId="0" fontId="1" fillId="0" borderId="0" xfId="6" applyFont="1" applyFill="1" applyBorder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23" fillId="0" borderId="13" xfId="6" applyNumberFormat="1" applyFont="1" applyFill="1" applyBorder="1" applyAlignment="1">
      <alignment horizontal="center" wrapText="1"/>
    </xf>
    <xf numFmtId="1" fontId="23" fillId="0" borderId="5" xfId="6" applyNumberFormat="1" applyFont="1" applyFill="1" applyBorder="1" applyAlignment="1">
      <alignment horizontal="center" wrapText="1"/>
    </xf>
    <xf numFmtId="1" fontId="23" fillId="0" borderId="5" xfId="6" applyNumberFormat="1" applyFont="1" applyFill="1" applyBorder="1" applyAlignment="1">
      <alignment horizontal="center" vertical="center" wrapText="1"/>
    </xf>
    <xf numFmtId="167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23" fillId="0" borderId="45" xfId="6" applyNumberFormat="1" applyFont="1" applyFill="1" applyBorder="1" applyAlignment="1">
      <alignment horizontal="center" wrapText="1"/>
    </xf>
    <xf numFmtId="1" fontId="23" fillId="0" borderId="46" xfId="6" applyNumberFormat="1" applyFont="1" applyFill="1" applyBorder="1" applyAlignment="1">
      <alignment horizontal="center" vertical="center" wrapText="1"/>
    </xf>
    <xf numFmtId="1" fontId="23" fillId="0" borderId="46" xfId="6" applyNumberFormat="1" applyFont="1" applyFill="1" applyBorder="1" applyAlignment="1">
      <alignment horizontal="center" wrapText="1"/>
    </xf>
    <xf numFmtId="1" fontId="1" fillId="0" borderId="13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12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12" xfId="1" applyNumberFormat="1" applyFont="1" applyFill="1" applyBorder="1"/>
    <xf numFmtId="171" fontId="24" fillId="0" borderId="13" xfId="6" applyNumberFormat="1" applyFont="1" applyFill="1" applyBorder="1" applyAlignment="1" applyProtection="1">
      <alignment horizontal="center"/>
    </xf>
    <xf numFmtId="171" fontId="24" fillId="0" borderId="0" xfId="6" applyNumberFormat="1" applyFont="1" applyFill="1" applyBorder="1" applyAlignment="1" applyProtection="1">
      <alignment horizontal="left"/>
    </xf>
    <xf numFmtId="3" fontId="24" fillId="0" borderId="13" xfId="1" applyNumberFormat="1" applyFont="1" applyFill="1" applyBorder="1" applyProtection="1"/>
    <xf numFmtId="3" fontId="24" fillId="0" borderId="13" xfId="1" applyNumberFormat="1" applyFont="1" applyFill="1" applyBorder="1"/>
    <xf numFmtId="171" fontId="25" fillId="0" borderId="0" xfId="6" applyNumberFormat="1" applyFont="1" applyFill="1" applyBorder="1" applyAlignment="1" applyProtection="1">
      <alignment horizontal="left"/>
    </xf>
    <xf numFmtId="3" fontId="25" fillId="0" borderId="13" xfId="1" applyNumberFormat="1" applyFont="1" applyFill="1" applyBorder="1"/>
    <xf numFmtId="4" fontId="2" fillId="0" borderId="0" xfId="6" applyNumberFormat="1" applyFont="1" applyFill="1"/>
    <xf numFmtId="171" fontId="25" fillId="0" borderId="13" xfId="6" applyNumberFormat="1" applyFont="1" applyFill="1" applyBorder="1" applyAlignment="1" applyProtection="1">
      <alignment horizontal="center"/>
    </xf>
    <xf numFmtId="3" fontId="1" fillId="0" borderId="13" xfId="1" applyNumberFormat="1" applyFont="1" applyFill="1" applyBorder="1"/>
    <xf numFmtId="167" fontId="5" fillId="0" borderId="0" xfId="1" applyFont="1" applyFill="1"/>
    <xf numFmtId="0" fontId="5" fillId="0" borderId="0" xfId="6" applyFont="1" applyFill="1"/>
    <xf numFmtId="171" fontId="25" fillId="0" borderId="0" xfId="6" applyNumberFormat="1" applyFont="1" applyFill="1" applyBorder="1" applyAlignment="1" applyProtection="1"/>
    <xf numFmtId="3" fontId="7" fillId="0" borderId="13" xfId="1" applyNumberFormat="1" applyFont="1" applyFill="1" applyBorder="1"/>
    <xf numFmtId="171" fontId="24" fillId="0" borderId="0" xfId="6" applyNumberFormat="1" applyFont="1" applyFill="1" applyBorder="1" applyAlignment="1" applyProtection="1"/>
    <xf numFmtId="171" fontId="25" fillId="0" borderId="14" xfId="6" applyNumberFormat="1" applyFont="1" applyFill="1" applyBorder="1" applyProtection="1"/>
    <xf numFmtId="171" fontId="25" fillId="0" borderId="7" xfId="6" applyNumberFormat="1" applyFont="1" applyFill="1" applyBorder="1" applyAlignment="1" applyProtection="1"/>
    <xf numFmtId="3" fontId="25" fillId="0" borderId="14" xfId="1" applyNumberFormat="1" applyFont="1" applyFill="1" applyBorder="1"/>
    <xf numFmtId="3" fontId="2" fillId="0" borderId="14" xfId="1" applyNumberFormat="1" applyFont="1" applyFill="1" applyBorder="1"/>
    <xf numFmtId="0" fontId="25" fillId="0" borderId="13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7" fontId="1" fillId="0" borderId="2" xfId="1" applyFont="1" applyFill="1" applyBorder="1"/>
    <xf numFmtId="3" fontId="26" fillId="0" borderId="3" xfId="6" applyNumberFormat="1" applyFont="1" applyFill="1" applyBorder="1"/>
    <xf numFmtId="167" fontId="2" fillId="0" borderId="0" xfId="1" applyFont="1" applyFill="1" applyBorder="1"/>
    <xf numFmtId="4" fontId="2" fillId="0" borderId="0" xfId="6" applyNumberFormat="1" applyFont="1" applyFill="1" applyBorder="1"/>
    <xf numFmtId="4" fontId="2" fillId="0" borderId="5" xfId="6" applyNumberFormat="1" applyFont="1" applyFill="1" applyBorder="1"/>
    <xf numFmtId="4" fontId="1" fillId="0" borderId="0" xfId="6" applyNumberFormat="1" applyFont="1" applyFill="1" applyBorder="1"/>
    <xf numFmtId="4" fontId="1" fillId="0" borderId="5" xfId="6" applyNumberFormat="1" applyFont="1" applyFill="1" applyBorder="1"/>
    <xf numFmtId="1" fontId="1" fillId="0" borderId="0" xfId="6" applyNumberFormat="1" applyFont="1" applyFill="1" applyBorder="1"/>
    <xf numFmtId="1" fontId="1" fillId="0" borderId="5" xfId="6" applyNumberFormat="1" applyFont="1" applyFill="1" applyBorder="1"/>
    <xf numFmtId="0" fontId="8" fillId="0" borderId="0" xfId="6" applyFont="1" applyFill="1" applyBorder="1" applyAlignment="1"/>
    <xf numFmtId="3" fontId="8" fillId="0" borderId="0" xfId="6" applyNumberFormat="1" applyFont="1" applyFill="1" applyBorder="1" applyAlignment="1"/>
    <xf numFmtId="1" fontId="8" fillId="0" borderId="0" xfId="6" applyNumberFormat="1" applyFont="1" applyFill="1" applyBorder="1" applyAlignment="1">
      <alignment horizontal="center"/>
    </xf>
    <xf numFmtId="1" fontId="1" fillId="0" borderId="4" xfId="6" applyNumberFormat="1" applyFont="1" applyFill="1" applyBorder="1"/>
    <xf numFmtId="171" fontId="10" fillId="0" borderId="23" xfId="6" applyNumberFormat="1" applyFont="1" applyFill="1" applyBorder="1" applyAlignment="1" applyProtection="1"/>
    <xf numFmtId="1" fontId="10" fillId="0" borderId="23" xfId="6" applyNumberFormat="1" applyFont="1" applyFill="1" applyBorder="1" applyAlignment="1" applyProtection="1"/>
    <xf numFmtId="1" fontId="10" fillId="0" borderId="0" xfId="6" applyNumberFormat="1" applyFont="1" applyFill="1" applyBorder="1" applyAlignment="1" applyProtection="1"/>
    <xf numFmtId="1" fontId="10" fillId="0" borderId="0" xfId="6" applyNumberFormat="1" applyFont="1" applyFill="1" applyBorder="1" applyAlignment="1" applyProtection="1">
      <alignment horizontal="center"/>
    </xf>
    <xf numFmtId="1" fontId="27" fillId="0" borderId="4" xfId="6" applyNumberFormat="1" applyFont="1" applyFill="1" applyBorder="1"/>
    <xf numFmtId="1" fontId="28" fillId="0" borderId="0" xfId="6" applyNumberFormat="1" applyFont="1" applyFill="1" applyBorder="1"/>
    <xf numFmtId="1" fontId="29" fillId="0" borderId="0" xfId="6" applyNumberFormat="1" applyFont="1" applyFill="1" applyBorder="1"/>
    <xf numFmtId="1" fontId="30" fillId="0" borderId="0" xfId="6" applyNumberFormat="1" applyFont="1" applyFill="1" applyBorder="1"/>
    <xf numFmtId="1" fontId="2" fillId="0" borderId="0" xfId="6" applyNumberFormat="1" applyFont="1" applyFill="1"/>
    <xf numFmtId="1" fontId="5" fillId="0" borderId="0" xfId="6" applyNumberFormat="1" applyFont="1" applyFill="1"/>
    <xf numFmtId="0" fontId="17" fillId="0" borderId="2" xfId="3" applyFont="1" applyFill="1" applyBorder="1"/>
    <xf numFmtId="0" fontId="19" fillId="2" borderId="37" xfId="0" applyNumberFormat="1" applyFont="1" applyFill="1" applyBorder="1" applyAlignment="1">
      <alignment horizontal="center" wrapText="1" readingOrder="1"/>
    </xf>
    <xf numFmtId="0" fontId="19" fillId="2" borderId="38" xfId="0" applyNumberFormat="1" applyFont="1" applyFill="1" applyBorder="1" applyAlignment="1">
      <alignment horizontal="center" wrapText="1" readingOrder="1"/>
    </xf>
    <xf numFmtId="0" fontId="19" fillId="2" borderId="39" xfId="0" applyNumberFormat="1" applyFont="1" applyFill="1" applyBorder="1" applyAlignment="1">
      <alignment horizontal="center" wrapText="1" readingOrder="1"/>
    </xf>
    <xf numFmtId="0" fontId="20" fillId="0" borderId="0" xfId="0" applyNumberFormat="1" applyFont="1" applyFill="1" applyBorder="1" applyAlignment="1">
      <alignment horizontal="center" vertical="top" wrapText="1" readingOrder="1"/>
    </xf>
    <xf numFmtId="0" fontId="20" fillId="0" borderId="40" xfId="0" applyNumberFormat="1" applyFont="1" applyFill="1" applyBorder="1" applyAlignment="1">
      <alignment horizontal="center" vertical="top" wrapText="1" readingOrder="1"/>
    </xf>
    <xf numFmtId="0" fontId="19" fillId="2" borderId="37" xfId="0" applyNumberFormat="1" applyFont="1" applyFill="1" applyBorder="1" applyAlignment="1">
      <alignment horizontal="center" vertical="center" wrapText="1" readingOrder="1"/>
    </xf>
    <xf numFmtId="0" fontId="19" fillId="2" borderId="38" xfId="0" applyNumberFormat="1" applyFont="1" applyFill="1" applyBorder="1" applyAlignment="1">
      <alignment horizontal="center" vertical="center" wrapText="1" readingOrder="1"/>
    </xf>
    <xf numFmtId="0" fontId="19" fillId="2" borderId="39" xfId="0" applyNumberFormat="1" applyFont="1" applyFill="1" applyBorder="1" applyAlignment="1">
      <alignment horizontal="center" vertical="center" wrapText="1" readingOrder="1"/>
    </xf>
    <xf numFmtId="0" fontId="20" fillId="0" borderId="40" xfId="0" applyNumberFormat="1" applyFont="1" applyFill="1" applyBorder="1" applyAlignment="1">
      <alignment horizontal="center" vertical="center" wrapText="1" readingOrder="1"/>
    </xf>
    <xf numFmtId="0" fontId="20" fillId="0" borderId="0" xfId="0" applyNumberFormat="1" applyFont="1" applyFill="1" applyBorder="1" applyAlignment="1">
      <alignment horizontal="center" vertical="center" wrapText="1" readingOrder="1"/>
    </xf>
    <xf numFmtId="0" fontId="20" fillId="0" borderId="41" xfId="0" applyNumberFormat="1" applyFont="1" applyFill="1" applyBorder="1" applyAlignment="1">
      <alignment horizontal="center" vertical="center" wrapText="1" readingOrder="1"/>
    </xf>
    <xf numFmtId="0" fontId="28" fillId="0" borderId="0" xfId="6" applyFont="1" applyFill="1" applyBorder="1" applyAlignment="1">
      <alignment horizontal="center"/>
    </xf>
    <xf numFmtId="166" fontId="4" fillId="0" borderId="2" xfId="3" applyNumberFormat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left" wrapText="1"/>
    </xf>
    <xf numFmtId="0" fontId="23" fillId="0" borderId="12" xfId="6" applyFont="1" applyFill="1" applyBorder="1" applyAlignment="1">
      <alignment horizontal="center" vertical="center" wrapText="1"/>
    </xf>
    <xf numFmtId="0" fontId="23" fillId="0" borderId="45" xfId="6" applyFont="1" applyFill="1" applyBorder="1" applyAlignment="1">
      <alignment horizontal="center" vertical="center" wrapText="1"/>
    </xf>
    <xf numFmtId="166" fontId="5" fillId="0" borderId="12" xfId="3" applyNumberFormat="1" applyFont="1" applyFill="1" applyBorder="1" applyAlignment="1">
      <alignment horizontal="center" vertical="center" wrapText="1"/>
    </xf>
    <xf numFmtId="166" fontId="5" fillId="0" borderId="13" xfId="3" applyNumberFormat="1" applyFont="1" applyFill="1" applyBorder="1" applyAlignment="1">
      <alignment horizontal="center" vertical="center" wrapText="1"/>
    </xf>
    <xf numFmtId="166" fontId="5" fillId="0" borderId="14" xfId="3" applyNumberFormat="1" applyFont="1" applyFill="1" applyBorder="1" applyAlignment="1">
      <alignment horizontal="center" vertical="center" wrapText="1"/>
    </xf>
    <xf numFmtId="166" fontId="5" fillId="0" borderId="12" xfId="3" applyNumberFormat="1" applyFont="1" applyFill="1" applyBorder="1" applyAlignment="1">
      <alignment horizontal="center" vertical="center"/>
    </xf>
    <xf numFmtId="166" fontId="5" fillId="0" borderId="13" xfId="3" applyNumberFormat="1" applyFont="1" applyFill="1" applyBorder="1" applyAlignment="1">
      <alignment horizontal="center" vertical="center"/>
    </xf>
    <xf numFmtId="166" fontId="5" fillId="0" borderId="14" xfId="3" applyNumberFormat="1" applyFont="1" applyFill="1" applyBorder="1" applyAlignment="1">
      <alignment horizontal="center" vertical="center"/>
    </xf>
    <xf numFmtId="166" fontId="5" fillId="0" borderId="24" xfId="3" applyNumberFormat="1" applyFont="1" applyFill="1" applyBorder="1" applyAlignment="1">
      <alignment horizontal="center" vertical="center" wrapText="1"/>
    </xf>
    <xf numFmtId="166" fontId="5" fillId="0" borderId="26" xfId="3" applyNumberFormat="1" applyFont="1" applyFill="1" applyBorder="1" applyAlignment="1">
      <alignment horizontal="center" vertical="center" wrapText="1"/>
    </xf>
    <xf numFmtId="166" fontId="5" fillId="0" borderId="28" xfId="3" applyNumberFormat="1" applyFont="1" applyFill="1" applyBorder="1" applyAlignment="1">
      <alignment horizontal="center" vertical="center" wrapText="1"/>
    </xf>
    <xf numFmtId="0" fontId="5" fillId="0" borderId="47" xfId="3" applyFont="1" applyFill="1" applyBorder="1" applyAlignment="1">
      <alignment horizontal="center" vertical="center" wrapText="1"/>
    </xf>
    <xf numFmtId="0" fontId="5" fillId="0" borderId="48" xfId="3" applyFont="1" applyFill="1" applyBorder="1" applyAlignment="1">
      <alignment horizontal="center" vertical="center" wrapText="1"/>
    </xf>
    <xf numFmtId="0" fontId="5" fillId="0" borderId="49" xfId="3" applyFont="1" applyFill="1" applyBorder="1" applyAlignment="1">
      <alignment horizontal="center" vertical="center" wrapText="1"/>
    </xf>
    <xf numFmtId="49" fontId="6" fillId="0" borderId="30" xfId="3" applyNumberFormat="1" applyFont="1" applyFill="1" applyBorder="1" applyAlignment="1">
      <alignment horizontal="center" wrapText="1"/>
    </xf>
    <xf numFmtId="49" fontId="6" fillId="0" borderId="31" xfId="3" applyNumberFormat="1" applyFont="1" applyFill="1" applyBorder="1" applyAlignment="1">
      <alignment horizontal="center" wrapText="1"/>
    </xf>
    <xf numFmtId="49" fontId="6" fillId="0" borderId="16" xfId="3" applyNumberFormat="1" applyFont="1" applyFill="1" applyBorder="1" applyAlignment="1">
      <alignment horizontal="center" wrapText="1"/>
    </xf>
    <xf numFmtId="0" fontId="6" fillId="0" borderId="20" xfId="3" applyFont="1" applyFill="1" applyBorder="1" applyAlignment="1">
      <alignment horizontal="center" wrapText="1"/>
    </xf>
    <xf numFmtId="0" fontId="6" fillId="0" borderId="21" xfId="3" applyFont="1" applyFill="1" applyBorder="1" applyAlignment="1">
      <alignment horizontal="center" wrapText="1"/>
    </xf>
    <xf numFmtId="0" fontId="6" fillId="0" borderId="19" xfId="3" applyFont="1" applyFill="1" applyBorder="1" applyAlignment="1">
      <alignment horizontal="center" wrapText="1"/>
    </xf>
    <xf numFmtId="0" fontId="15" fillId="0" borderId="9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1" fontId="5" fillId="0" borderId="9" xfId="3" applyNumberFormat="1" applyFont="1" applyFill="1" applyBorder="1" applyAlignment="1">
      <alignment horizontal="center" vertical="center"/>
    </xf>
    <xf numFmtId="1" fontId="5" fillId="0" borderId="10" xfId="3" applyNumberFormat="1" applyFont="1" applyFill="1" applyBorder="1" applyAlignment="1">
      <alignment horizontal="center" vertical="center"/>
    </xf>
    <xf numFmtId="1" fontId="5" fillId="0" borderId="11" xfId="3" applyNumberFormat="1" applyFont="1" applyFill="1" applyBorder="1" applyAlignment="1">
      <alignment horizontal="center" vertical="center"/>
    </xf>
    <xf numFmtId="49" fontId="5" fillId="0" borderId="12" xfId="3" applyNumberFormat="1" applyFont="1" applyFill="1" applyBorder="1" applyAlignment="1">
      <alignment horizontal="center" vertical="center" wrapText="1"/>
    </xf>
    <xf numFmtId="49" fontId="5" fillId="0" borderId="13" xfId="3" applyNumberFormat="1" applyFont="1" applyFill="1" applyBorder="1" applyAlignment="1">
      <alignment horizontal="center" vertical="center" wrapText="1"/>
    </xf>
    <xf numFmtId="49" fontId="5" fillId="0" borderId="14" xfId="3" applyNumberFormat="1" applyFont="1" applyFill="1" applyBorder="1" applyAlignment="1">
      <alignment horizontal="center" vertical="center" wrapText="1"/>
    </xf>
    <xf numFmtId="49" fontId="12" fillId="0" borderId="13" xfId="3" applyNumberFormat="1" applyFont="1" applyFill="1" applyBorder="1" applyAlignment="1">
      <alignment horizontal="center" vertical="center"/>
    </xf>
    <xf numFmtId="49" fontId="12" fillId="0" borderId="14" xfId="3" applyNumberFormat="1" applyFont="1" applyFill="1" applyBorder="1" applyAlignment="1">
      <alignment horizontal="center" vertical="center"/>
    </xf>
    <xf numFmtId="1" fontId="12" fillId="0" borderId="13" xfId="3" applyNumberFormat="1" applyFont="1" applyFill="1" applyBorder="1" applyAlignment="1">
      <alignment horizontal="center" vertical="center"/>
    </xf>
    <xf numFmtId="1" fontId="12" fillId="0" borderId="14" xfId="3" applyNumberFormat="1" applyFont="1" applyFill="1" applyBorder="1" applyAlignment="1">
      <alignment horizontal="center" vertical="center"/>
    </xf>
    <xf numFmtId="49" fontId="6" fillId="0" borderId="30" xfId="3" applyNumberFormat="1" applyFont="1" applyFill="1" applyBorder="1" applyAlignment="1">
      <alignment horizontal="center" vertical="center" wrapText="1"/>
    </xf>
    <xf numFmtId="49" fontId="6" fillId="0" borderId="31" xfId="3" applyNumberFormat="1" applyFont="1" applyFill="1" applyBorder="1" applyAlignment="1">
      <alignment horizontal="center" vertical="center" wrapText="1"/>
    </xf>
    <xf numFmtId="49" fontId="6" fillId="0" borderId="16" xfId="3" applyNumberFormat="1" applyFont="1" applyFill="1" applyBorder="1" applyAlignment="1">
      <alignment horizontal="center" vertical="center" wrapText="1"/>
    </xf>
    <xf numFmtId="0" fontId="6" fillId="0" borderId="20" xfId="3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 wrapText="1"/>
    </xf>
    <xf numFmtId="0" fontId="6" fillId="0" borderId="19" xfId="3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5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49" fontId="12" fillId="0" borderId="4" xfId="3" applyNumberFormat="1" applyFont="1" applyFill="1" applyBorder="1" applyAlignment="1">
      <alignment horizontal="center" vertical="center"/>
    </xf>
    <xf numFmtId="49" fontId="12" fillId="0" borderId="6" xfId="3" applyNumberFormat="1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 wrapText="1"/>
    </xf>
  </cellXfs>
  <cellStyles count="7">
    <cellStyle name="Millares" xfId="1" builtinId="3"/>
    <cellStyle name="Millares_INFORME RESERVA FONDO ROTATORIO 2005" xfId="2"/>
    <cellStyle name="Normal" xfId="0" builtinId="0"/>
    <cellStyle name="Normal 2" xfId="3"/>
    <cellStyle name="Normal 3" xfId="5"/>
    <cellStyle name="Normal_Libro2" xfId="6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266700</xdr:colOff>
      <xdr:row>7</xdr:row>
      <xdr:rowOff>114300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2314575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697256" y="12647519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697256" y="14609669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697256" y="12647519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697256" y="14609669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697256" y="12647519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697256" y="14609669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697256" y="12647519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697256" y="14609669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mirez\AppData\Local\Microsoft\Windows\Temporary%20Internet%20Files\Content.Outlook\LUE0Q664\VIGENCIA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24">
          <cell r="I24" t="str">
            <v>A-1-0-1-1-1</v>
          </cell>
          <cell r="J24" t="str">
            <v>SUELDOS</v>
          </cell>
          <cell r="K24">
            <v>9783377000</v>
          </cell>
          <cell r="L24">
            <v>7834497120</v>
          </cell>
          <cell r="M24">
            <v>1948879880</v>
          </cell>
          <cell r="N24">
            <v>0</v>
          </cell>
          <cell r="O24">
            <v>2183723683</v>
          </cell>
          <cell r="P24">
            <v>5650773437</v>
          </cell>
          <cell r="Q24">
            <v>2152718178</v>
          </cell>
          <cell r="R24">
            <v>31005505</v>
          </cell>
          <cell r="S24">
            <v>2152718178</v>
          </cell>
          <cell r="T24">
            <v>0</v>
          </cell>
          <cell r="U24">
            <v>2152718178</v>
          </cell>
        </row>
        <row r="25">
          <cell r="I25" t="str">
            <v>A-1-0-1-1-2</v>
          </cell>
          <cell r="J25" t="str">
            <v>SUELDOS DE VACACIONES</v>
          </cell>
          <cell r="K25">
            <v>600000000</v>
          </cell>
          <cell r="L25">
            <v>480478087</v>
          </cell>
          <cell r="M25">
            <v>119521913</v>
          </cell>
          <cell r="N25">
            <v>0</v>
          </cell>
          <cell r="O25">
            <v>148944514</v>
          </cell>
          <cell r="P25">
            <v>331533573</v>
          </cell>
          <cell r="Q25">
            <v>147140293</v>
          </cell>
          <cell r="R25">
            <v>1804221</v>
          </cell>
          <cell r="S25">
            <v>147140293</v>
          </cell>
          <cell r="T25">
            <v>0</v>
          </cell>
          <cell r="U25">
            <v>147140293</v>
          </cell>
        </row>
        <row r="26">
          <cell r="I26" t="str">
            <v>A-1-0-1-1-4</v>
          </cell>
          <cell r="J26" t="str">
            <v>INCAPACIDADES Y LICENCIA DE MATERNIDAD</v>
          </cell>
          <cell r="K26">
            <v>90000000</v>
          </cell>
          <cell r="L26">
            <v>72071713</v>
          </cell>
          <cell r="M26">
            <v>17928287</v>
          </cell>
          <cell r="N26">
            <v>0</v>
          </cell>
          <cell r="O26">
            <v>27635058</v>
          </cell>
          <cell r="P26">
            <v>44436655</v>
          </cell>
          <cell r="Q26">
            <v>27385598</v>
          </cell>
          <cell r="R26">
            <v>249460</v>
          </cell>
          <cell r="S26">
            <v>27385598</v>
          </cell>
          <cell r="T26">
            <v>0</v>
          </cell>
          <cell r="U26">
            <v>27385598</v>
          </cell>
        </row>
        <row r="27">
          <cell r="I27" t="str">
            <v>A-1-0-1-4</v>
          </cell>
          <cell r="J27" t="str">
            <v>PRIMA TECNICA</v>
          </cell>
          <cell r="K27">
            <v>3740455000</v>
          </cell>
          <cell r="L27">
            <v>2995344442</v>
          </cell>
          <cell r="M27">
            <v>745110558</v>
          </cell>
          <cell r="N27">
            <v>0</v>
          </cell>
          <cell r="O27">
            <v>478352042</v>
          </cell>
          <cell r="P27">
            <v>2516992400</v>
          </cell>
          <cell r="Q27">
            <v>465303632</v>
          </cell>
          <cell r="R27">
            <v>13048410</v>
          </cell>
          <cell r="S27">
            <v>465303632</v>
          </cell>
          <cell r="T27">
            <v>0</v>
          </cell>
          <cell r="U27">
            <v>465303632</v>
          </cell>
        </row>
        <row r="28">
          <cell r="I28" t="str">
            <v>A-1-0-1-4-1</v>
          </cell>
          <cell r="J28" t="str">
            <v>PRIMA TECNICA SALARIAL</v>
          </cell>
          <cell r="K28">
            <v>2244273000</v>
          </cell>
          <cell r="L28">
            <v>1797206666</v>
          </cell>
          <cell r="M28">
            <v>447066334</v>
          </cell>
          <cell r="N28">
            <v>0</v>
          </cell>
          <cell r="O28">
            <v>318444642</v>
          </cell>
          <cell r="P28">
            <v>1478762024</v>
          </cell>
          <cell r="Q28">
            <v>310741329</v>
          </cell>
          <cell r="R28">
            <v>7703313</v>
          </cell>
          <cell r="S28">
            <v>310741329</v>
          </cell>
          <cell r="T28">
            <v>0</v>
          </cell>
          <cell r="U28">
            <v>310741329</v>
          </cell>
        </row>
        <row r="29">
          <cell r="I29" t="str">
            <v>A-1-0-1-4-2</v>
          </cell>
          <cell r="J29" t="str">
            <v>PRIMA TECNICA NO SALARIAL</v>
          </cell>
          <cell r="K29">
            <v>1496182000</v>
          </cell>
          <cell r="L29">
            <v>1198137776</v>
          </cell>
          <cell r="M29">
            <v>298044224</v>
          </cell>
          <cell r="N29">
            <v>0</v>
          </cell>
          <cell r="O29">
            <v>159907400</v>
          </cell>
          <cell r="P29">
            <v>1038230376</v>
          </cell>
          <cell r="Q29">
            <v>154562303</v>
          </cell>
          <cell r="R29">
            <v>5345097</v>
          </cell>
          <cell r="S29">
            <v>154562303</v>
          </cell>
          <cell r="T29">
            <v>0</v>
          </cell>
          <cell r="U29">
            <v>154562303</v>
          </cell>
        </row>
        <row r="30">
          <cell r="I30" t="str">
            <v>A-1-0-1-5</v>
          </cell>
          <cell r="J30" t="str">
            <v>OTROS</v>
          </cell>
          <cell r="K30">
            <v>3335886000</v>
          </cell>
          <cell r="L30">
            <v>2671366877</v>
          </cell>
          <cell r="M30">
            <v>664519123</v>
          </cell>
          <cell r="N30">
            <v>0</v>
          </cell>
          <cell r="O30">
            <v>281275827</v>
          </cell>
          <cell r="P30">
            <v>2390091050</v>
          </cell>
          <cell r="Q30">
            <v>269057389</v>
          </cell>
          <cell r="R30">
            <v>12218438</v>
          </cell>
          <cell r="S30">
            <v>269057389</v>
          </cell>
          <cell r="T30">
            <v>0</v>
          </cell>
          <cell r="U30">
            <v>269057389</v>
          </cell>
        </row>
        <row r="31">
          <cell r="I31" t="str">
            <v>A-1-0-1-5-2</v>
          </cell>
          <cell r="J31" t="str">
            <v>BONIFICACION POR SERVICIOS PRESTADOS</v>
          </cell>
          <cell r="K31">
            <v>442672072</v>
          </cell>
          <cell r="L31">
            <v>354490385</v>
          </cell>
          <cell r="M31">
            <v>88181687</v>
          </cell>
          <cell r="N31">
            <v>0</v>
          </cell>
          <cell r="O31">
            <v>123413025</v>
          </cell>
          <cell r="P31">
            <v>231077360</v>
          </cell>
          <cell r="Q31">
            <v>122135989</v>
          </cell>
          <cell r="R31">
            <v>1277036</v>
          </cell>
          <cell r="S31">
            <v>122135989</v>
          </cell>
          <cell r="T31">
            <v>0</v>
          </cell>
          <cell r="U31">
            <v>122135989</v>
          </cell>
        </row>
        <row r="32">
          <cell r="I32" t="str">
            <v>A-1-0-1-5-5</v>
          </cell>
          <cell r="J32" t="str">
            <v>BONIFICACION ESPECIAL DE RECREACION</v>
          </cell>
          <cell r="K32">
            <v>73723081</v>
          </cell>
          <cell r="L32">
            <v>59037208</v>
          </cell>
          <cell r="M32">
            <v>14685873</v>
          </cell>
          <cell r="N32">
            <v>0</v>
          </cell>
          <cell r="O32">
            <v>10509888</v>
          </cell>
          <cell r="P32">
            <v>48527320</v>
          </cell>
          <cell r="Q32">
            <v>10257037</v>
          </cell>
          <cell r="R32">
            <v>252851</v>
          </cell>
          <cell r="S32">
            <v>10257037</v>
          </cell>
          <cell r="T32">
            <v>0</v>
          </cell>
          <cell r="U32">
            <v>10257037</v>
          </cell>
        </row>
        <row r="33">
          <cell r="I33" t="str">
            <v>A-1-0-1-5-14</v>
          </cell>
          <cell r="J33" t="str">
            <v>PRIMA DE SERVICIO</v>
          </cell>
          <cell r="K33">
            <v>651164948</v>
          </cell>
          <cell r="L33">
            <v>521450815</v>
          </cell>
          <cell r="M33">
            <v>129714133</v>
          </cell>
          <cell r="N33">
            <v>0</v>
          </cell>
          <cell r="O33">
            <v>25205573</v>
          </cell>
          <cell r="P33">
            <v>496245242</v>
          </cell>
          <cell r="Q33">
            <v>22701735</v>
          </cell>
          <cell r="R33">
            <v>2503838</v>
          </cell>
          <cell r="S33">
            <v>22701735</v>
          </cell>
          <cell r="T33">
            <v>0</v>
          </cell>
          <cell r="U33">
            <v>22701735</v>
          </cell>
        </row>
        <row r="34">
          <cell r="I34" t="str">
            <v>A-1-0-1-5-15</v>
          </cell>
          <cell r="J34" t="str">
            <v>PRIMA DE VACACIONES</v>
          </cell>
          <cell r="K34">
            <v>677852035</v>
          </cell>
          <cell r="L34">
            <v>542821749</v>
          </cell>
          <cell r="M34">
            <v>135030286</v>
          </cell>
          <cell r="N34">
            <v>0</v>
          </cell>
          <cell r="O34">
            <v>103597166</v>
          </cell>
          <cell r="P34">
            <v>439224583</v>
          </cell>
          <cell r="Q34">
            <v>101300147</v>
          </cell>
          <cell r="R34">
            <v>2297019</v>
          </cell>
          <cell r="S34">
            <v>101300147</v>
          </cell>
          <cell r="T34">
            <v>0</v>
          </cell>
          <cell r="U34">
            <v>101300147</v>
          </cell>
        </row>
        <row r="35">
          <cell r="I35" t="str">
            <v>A-1-0-1-5-16</v>
          </cell>
          <cell r="J35" t="str">
            <v>PRIMA DE NAVIDAD</v>
          </cell>
          <cell r="K35">
            <v>1412414132</v>
          </cell>
          <cell r="L35">
            <v>1131056735</v>
          </cell>
          <cell r="M35">
            <v>281357397</v>
          </cell>
          <cell r="N35">
            <v>0</v>
          </cell>
          <cell r="O35">
            <v>13114696</v>
          </cell>
          <cell r="P35">
            <v>1117942039</v>
          </cell>
          <cell r="Q35">
            <v>7517499</v>
          </cell>
          <cell r="R35">
            <v>5597197</v>
          </cell>
          <cell r="S35">
            <v>7517499</v>
          </cell>
          <cell r="T35">
            <v>0</v>
          </cell>
          <cell r="U35">
            <v>7517499</v>
          </cell>
        </row>
        <row r="36">
          <cell r="I36" t="str">
            <v>A-1-0-1-5-92</v>
          </cell>
          <cell r="J36" t="str">
            <v>BONIFICACION DE DIRECCION</v>
          </cell>
          <cell r="K36">
            <v>78059732</v>
          </cell>
          <cell r="L36">
            <v>62509985</v>
          </cell>
          <cell r="M36">
            <v>15549747</v>
          </cell>
          <cell r="N36">
            <v>0</v>
          </cell>
          <cell r="O36">
            <v>5435479</v>
          </cell>
          <cell r="P36">
            <v>57074506</v>
          </cell>
          <cell r="Q36">
            <v>5144982</v>
          </cell>
          <cell r="R36">
            <v>290497</v>
          </cell>
          <cell r="S36">
            <v>5144982</v>
          </cell>
          <cell r="T36">
            <v>0</v>
          </cell>
          <cell r="U36">
            <v>5144982</v>
          </cell>
        </row>
        <row r="37">
          <cell r="I37" t="str">
            <v>A-1-0-1-9</v>
          </cell>
          <cell r="J37" t="str">
            <v>HORAS EXTRAS, DIAS FESTIVOS E INDEMNIZACION POR VACACIONES</v>
          </cell>
          <cell r="K37">
            <v>241993000</v>
          </cell>
          <cell r="L37">
            <v>195371222</v>
          </cell>
          <cell r="M37">
            <v>46621778</v>
          </cell>
          <cell r="N37">
            <v>0</v>
          </cell>
          <cell r="O37">
            <v>9525761</v>
          </cell>
          <cell r="P37">
            <v>185845461</v>
          </cell>
          <cell r="Q37">
            <v>8595893</v>
          </cell>
          <cell r="R37">
            <v>929868</v>
          </cell>
          <cell r="S37">
            <v>8595893</v>
          </cell>
          <cell r="T37">
            <v>0</v>
          </cell>
          <cell r="U37">
            <v>8595893</v>
          </cell>
        </row>
        <row r="38">
          <cell r="I38" t="str">
            <v>A-1-0-1-9-1</v>
          </cell>
          <cell r="J38" t="str">
            <v>HORAS EXTRAS</v>
          </cell>
          <cell r="K38">
            <v>79857690</v>
          </cell>
          <cell r="L38">
            <v>65533783</v>
          </cell>
          <cell r="M38">
            <v>14323907</v>
          </cell>
          <cell r="N38">
            <v>0</v>
          </cell>
          <cell r="O38">
            <v>8879804</v>
          </cell>
          <cell r="P38">
            <v>56653979</v>
          </cell>
          <cell r="Q38">
            <v>8595893</v>
          </cell>
          <cell r="R38">
            <v>283911</v>
          </cell>
          <cell r="S38">
            <v>8595893</v>
          </cell>
          <cell r="T38">
            <v>0</v>
          </cell>
          <cell r="U38">
            <v>8595893</v>
          </cell>
        </row>
        <row r="39">
          <cell r="I39" t="str">
            <v>A-1-0-1-9-3</v>
          </cell>
          <cell r="J39" t="str">
            <v>INDEMNIZACION POR VACACIONES</v>
          </cell>
          <cell r="K39">
            <v>162135310</v>
          </cell>
          <cell r="L39">
            <v>129837439</v>
          </cell>
          <cell r="M39">
            <v>32297871</v>
          </cell>
          <cell r="N39">
            <v>0</v>
          </cell>
          <cell r="O39">
            <v>645957</v>
          </cell>
          <cell r="P39">
            <v>129191482</v>
          </cell>
          <cell r="Q39">
            <v>0</v>
          </cell>
          <cell r="R39">
            <v>645957</v>
          </cell>
          <cell r="S39">
            <v>0</v>
          </cell>
          <cell r="T39">
            <v>0</v>
          </cell>
          <cell r="U39">
            <v>0</v>
          </cell>
        </row>
        <row r="40">
          <cell r="I40" t="str">
            <v>A-1-0-2</v>
          </cell>
          <cell r="J40" t="str">
            <v>SERVICIOS PERSONALES INDIRECTOS</v>
          </cell>
          <cell r="K40">
            <v>1646504000</v>
          </cell>
          <cell r="L40">
            <v>767411159.51999998</v>
          </cell>
          <cell r="M40">
            <v>879092840.48000002</v>
          </cell>
          <cell r="N40">
            <v>0</v>
          </cell>
          <cell r="O40">
            <v>582804309</v>
          </cell>
          <cell r="P40">
            <v>184606850.52000001</v>
          </cell>
          <cell r="Q40">
            <v>70947894</v>
          </cell>
          <cell r="R40">
            <v>511856415</v>
          </cell>
          <cell r="S40">
            <v>70947894</v>
          </cell>
          <cell r="T40">
            <v>0</v>
          </cell>
          <cell r="U40">
            <v>70947894</v>
          </cell>
        </row>
        <row r="41">
          <cell r="I41" t="str">
            <v>A-1-0-2-11</v>
          </cell>
          <cell r="J41" t="str">
            <v>GASTOS DE PERSONAL SUPERNUMERARIO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I42" t="str">
            <v>A-1-0-2-11-27</v>
          </cell>
          <cell r="J42" t="str">
            <v>ADMINISTRADORAS PRIVADAS DE APORTES PARA ACCIDENTES DE TRABAJO Y ENFERMEDADES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I43" t="str">
            <v>A-1-0-2-12</v>
          </cell>
          <cell r="J43" t="str">
            <v>HONORARIOS</v>
          </cell>
          <cell r="K43">
            <v>1555902406</v>
          </cell>
          <cell r="L43">
            <v>739381781.51999998</v>
          </cell>
          <cell r="M43">
            <v>816520624.48000002</v>
          </cell>
          <cell r="N43">
            <v>0</v>
          </cell>
          <cell r="O43">
            <v>582433731</v>
          </cell>
          <cell r="P43">
            <v>156948050.52000001</v>
          </cell>
          <cell r="Q43">
            <v>70934294</v>
          </cell>
          <cell r="R43">
            <v>511499437</v>
          </cell>
          <cell r="S43">
            <v>70934294</v>
          </cell>
          <cell r="T43">
            <v>0</v>
          </cell>
          <cell r="U43">
            <v>70934294</v>
          </cell>
        </row>
        <row r="44">
          <cell r="I44" t="str">
            <v>A-1-0-2-14</v>
          </cell>
          <cell r="J44" t="str">
            <v>REMUNERACION SERVICIOS TECNICOS</v>
          </cell>
          <cell r="K44">
            <v>89601594</v>
          </cell>
          <cell r="L44">
            <v>27029378</v>
          </cell>
          <cell r="M44">
            <v>62572216</v>
          </cell>
          <cell r="N44">
            <v>0</v>
          </cell>
          <cell r="O44">
            <v>356978</v>
          </cell>
          <cell r="P44">
            <v>26672400</v>
          </cell>
          <cell r="Q44">
            <v>0</v>
          </cell>
          <cell r="R44">
            <v>356978</v>
          </cell>
          <cell r="S44">
            <v>0</v>
          </cell>
          <cell r="T44">
            <v>0</v>
          </cell>
          <cell r="U44">
            <v>0</v>
          </cell>
        </row>
        <row r="45">
          <cell r="I45" t="str">
            <v>A-1-0-2-100</v>
          </cell>
          <cell r="J45" t="str">
            <v>OTROS SERVICIOS PERSONALES INDIRECTOS</v>
          </cell>
          <cell r="K45">
            <v>1000000</v>
          </cell>
          <cell r="L45">
            <v>1000000</v>
          </cell>
          <cell r="M45">
            <v>0</v>
          </cell>
          <cell r="N45">
            <v>0</v>
          </cell>
          <cell r="O45">
            <v>13600</v>
          </cell>
          <cell r="P45">
            <v>986400</v>
          </cell>
          <cell r="Q45">
            <v>13600</v>
          </cell>
          <cell r="R45">
            <v>0</v>
          </cell>
          <cell r="S45">
            <v>13600</v>
          </cell>
          <cell r="T45">
            <v>0</v>
          </cell>
          <cell r="U45">
            <v>13600</v>
          </cell>
        </row>
        <row r="46">
          <cell r="I46" t="str">
            <v>A-1-0-5</v>
          </cell>
          <cell r="J46" t="str">
            <v>CONTRIBUCIONES INHERENTES A LA NOMINA SECTOR PRIVADO Y PUBLICO</v>
          </cell>
          <cell r="K46">
            <v>6001906000</v>
          </cell>
          <cell r="L46">
            <v>4806307196</v>
          </cell>
          <cell r="M46">
            <v>1195598804</v>
          </cell>
          <cell r="N46">
            <v>0</v>
          </cell>
          <cell r="O46">
            <v>1247418174</v>
          </cell>
          <cell r="P46">
            <v>3558889022</v>
          </cell>
          <cell r="Q46">
            <v>1226952110</v>
          </cell>
          <cell r="R46">
            <v>20466064</v>
          </cell>
          <cell r="S46">
            <v>1226952110</v>
          </cell>
          <cell r="T46">
            <v>0</v>
          </cell>
          <cell r="U46">
            <v>1226952110</v>
          </cell>
        </row>
        <row r="47">
          <cell r="I47" t="str">
            <v>A-1-0-5-1</v>
          </cell>
          <cell r="J47" t="str">
            <v>ADMINISTRADAS POR EL SECTOR PRIVADO</v>
          </cell>
          <cell r="K47">
            <v>3284843154</v>
          </cell>
          <cell r="L47">
            <v>2630491929</v>
          </cell>
          <cell r="M47">
            <v>654351225</v>
          </cell>
          <cell r="N47">
            <v>0</v>
          </cell>
          <cell r="O47">
            <v>622799886</v>
          </cell>
          <cell r="P47">
            <v>2007692043</v>
          </cell>
          <cell r="Q47">
            <v>612151713</v>
          </cell>
          <cell r="R47">
            <v>10648173</v>
          </cell>
          <cell r="S47">
            <v>612151713</v>
          </cell>
          <cell r="T47">
            <v>0</v>
          </cell>
          <cell r="U47">
            <v>612151713</v>
          </cell>
        </row>
        <row r="48">
          <cell r="I48" t="str">
            <v>A-1-0-5-1-1</v>
          </cell>
          <cell r="J48" t="str">
            <v>CAJAS DE COMPENSACION PRIVADAS</v>
          </cell>
          <cell r="K48">
            <v>626598986</v>
          </cell>
          <cell r="L48">
            <v>501778472</v>
          </cell>
          <cell r="M48">
            <v>124820514</v>
          </cell>
          <cell r="N48">
            <v>0</v>
          </cell>
          <cell r="O48">
            <v>117036211</v>
          </cell>
          <cell r="P48">
            <v>384742261</v>
          </cell>
          <cell r="Q48">
            <v>114997960</v>
          </cell>
          <cell r="R48">
            <v>2038251</v>
          </cell>
          <cell r="S48">
            <v>114997960</v>
          </cell>
          <cell r="T48">
            <v>0</v>
          </cell>
          <cell r="U48">
            <v>114997960</v>
          </cell>
        </row>
        <row r="49">
          <cell r="I49" t="str">
            <v>A-1-0-5-1-3</v>
          </cell>
          <cell r="J49" t="str">
            <v>FONDOS ADMINISTRADORES DE PENSIONES PRIVADOS</v>
          </cell>
          <cell r="K49">
            <v>1213585393</v>
          </cell>
          <cell r="L49">
            <v>971835315</v>
          </cell>
          <cell r="M49">
            <v>241750078</v>
          </cell>
          <cell r="N49">
            <v>0</v>
          </cell>
          <cell r="O49">
            <v>209843982</v>
          </cell>
          <cell r="P49">
            <v>761991333</v>
          </cell>
          <cell r="Q49">
            <v>205829016</v>
          </cell>
          <cell r="R49">
            <v>4014966</v>
          </cell>
          <cell r="S49">
            <v>205829016</v>
          </cell>
          <cell r="T49">
            <v>0</v>
          </cell>
          <cell r="U49">
            <v>205829016</v>
          </cell>
        </row>
        <row r="50">
          <cell r="I50" t="str">
            <v>A-1-0-5-1-4</v>
          </cell>
          <cell r="J50" t="str">
            <v>EMPRESAS PRIVADAS PROMOTORAS DE SALUD</v>
          </cell>
          <cell r="K50">
            <v>1227989968</v>
          </cell>
          <cell r="L50">
            <v>983370452</v>
          </cell>
          <cell r="M50">
            <v>244619516</v>
          </cell>
          <cell r="N50">
            <v>0</v>
          </cell>
          <cell r="O50">
            <v>234363419</v>
          </cell>
          <cell r="P50">
            <v>749007033</v>
          </cell>
          <cell r="Q50">
            <v>230388913</v>
          </cell>
          <cell r="R50">
            <v>3974506</v>
          </cell>
          <cell r="S50">
            <v>230388913</v>
          </cell>
          <cell r="T50">
            <v>0</v>
          </cell>
          <cell r="U50">
            <v>230388913</v>
          </cell>
        </row>
        <row r="51">
          <cell r="I51" t="str">
            <v>A-1-0-5-1-5</v>
          </cell>
          <cell r="J51" t="str">
            <v>ADMINISTRADORAS PRIVADAS DE APORTES PARA ACCIDENTES DE TRABAJO Y ENFERMEDADES PROFESIONALES</v>
          </cell>
          <cell r="K51">
            <v>216668807</v>
          </cell>
          <cell r="L51">
            <v>173507690</v>
          </cell>
          <cell r="M51">
            <v>43161117</v>
          </cell>
          <cell r="N51">
            <v>0</v>
          </cell>
          <cell r="O51">
            <v>61556274</v>
          </cell>
          <cell r="P51">
            <v>111951416</v>
          </cell>
          <cell r="Q51">
            <v>60935824</v>
          </cell>
          <cell r="R51">
            <v>620450</v>
          </cell>
          <cell r="S51">
            <v>60935824</v>
          </cell>
          <cell r="T51">
            <v>0</v>
          </cell>
          <cell r="U51">
            <v>60935824</v>
          </cell>
        </row>
        <row r="52">
          <cell r="I52" t="str">
            <v>A-1-0-5-2</v>
          </cell>
          <cell r="J52" t="str">
            <v>ADMINISTRADAS POR EL SECTOR PUBLICO</v>
          </cell>
          <cell r="K52">
            <v>1933814114</v>
          </cell>
          <cell r="L52">
            <v>1548592179</v>
          </cell>
          <cell r="M52">
            <v>385221935</v>
          </cell>
          <cell r="N52">
            <v>0</v>
          </cell>
          <cell r="O52">
            <v>478326235</v>
          </cell>
          <cell r="P52">
            <v>1070265944</v>
          </cell>
          <cell r="Q52">
            <v>471056171</v>
          </cell>
          <cell r="R52">
            <v>7270064</v>
          </cell>
          <cell r="S52">
            <v>471056171</v>
          </cell>
          <cell r="T52">
            <v>0</v>
          </cell>
          <cell r="U52">
            <v>471056171</v>
          </cell>
        </row>
        <row r="53">
          <cell r="I53" t="str">
            <v>A-1-0-5-2-2</v>
          </cell>
          <cell r="J53" t="str">
            <v>FONDO NACIONAL DEL AHORRO</v>
          </cell>
          <cell r="K53">
            <v>1414049054</v>
          </cell>
          <cell r="L53">
            <v>1132365976</v>
          </cell>
          <cell r="M53">
            <v>281683078</v>
          </cell>
          <cell r="N53">
            <v>0</v>
          </cell>
          <cell r="O53">
            <v>367661758</v>
          </cell>
          <cell r="P53">
            <v>764704218</v>
          </cell>
          <cell r="Q53">
            <v>362028096</v>
          </cell>
          <cell r="R53">
            <v>5633662</v>
          </cell>
          <cell r="S53">
            <v>362028096</v>
          </cell>
          <cell r="T53">
            <v>0</v>
          </cell>
          <cell r="U53">
            <v>362028096</v>
          </cell>
        </row>
        <row r="54">
          <cell r="I54" t="str">
            <v>A-1-0-5-2-3</v>
          </cell>
          <cell r="J54" t="str">
            <v>FONDOS ADMINISTRADORES DE PENSIONES PUBLICOS</v>
          </cell>
          <cell r="K54">
            <v>519765060</v>
          </cell>
          <cell r="L54">
            <v>416226203</v>
          </cell>
          <cell r="M54">
            <v>103538857</v>
          </cell>
          <cell r="N54">
            <v>0</v>
          </cell>
          <cell r="O54">
            <v>110664477</v>
          </cell>
          <cell r="P54">
            <v>305561726</v>
          </cell>
          <cell r="Q54">
            <v>109028075</v>
          </cell>
          <cell r="R54">
            <v>1636402</v>
          </cell>
          <cell r="S54">
            <v>109028075</v>
          </cell>
          <cell r="T54">
            <v>0</v>
          </cell>
          <cell r="U54">
            <v>109028075</v>
          </cell>
        </row>
        <row r="55">
          <cell r="I55" t="str">
            <v>A-1-0-5-6</v>
          </cell>
          <cell r="J55" t="str">
            <v>APORTES AL ICBF</v>
          </cell>
          <cell r="K55">
            <v>469949240</v>
          </cell>
          <cell r="L55">
            <v>376333854</v>
          </cell>
          <cell r="M55">
            <v>93615386</v>
          </cell>
          <cell r="N55">
            <v>0</v>
          </cell>
          <cell r="O55">
            <v>87774708</v>
          </cell>
          <cell r="P55">
            <v>288559146</v>
          </cell>
          <cell r="Q55">
            <v>86246008</v>
          </cell>
          <cell r="R55">
            <v>1528700</v>
          </cell>
          <cell r="S55">
            <v>86246008</v>
          </cell>
          <cell r="T55">
            <v>0</v>
          </cell>
          <cell r="U55">
            <v>86246008</v>
          </cell>
        </row>
        <row r="56">
          <cell r="I56" t="str">
            <v>A-1-0-5-7</v>
          </cell>
          <cell r="J56" t="str">
            <v>APORTES AL SENA</v>
          </cell>
          <cell r="K56">
            <v>313299492</v>
          </cell>
          <cell r="L56">
            <v>250889234</v>
          </cell>
          <cell r="M56">
            <v>62410258</v>
          </cell>
          <cell r="N56">
            <v>0</v>
          </cell>
          <cell r="O56">
            <v>58517345</v>
          </cell>
          <cell r="P56">
            <v>192371889</v>
          </cell>
          <cell r="Q56">
            <v>57498218</v>
          </cell>
          <cell r="R56">
            <v>1019127</v>
          </cell>
          <cell r="S56">
            <v>57498218</v>
          </cell>
          <cell r="T56">
            <v>0</v>
          </cell>
          <cell r="U56">
            <v>57498218</v>
          </cell>
        </row>
        <row r="57">
          <cell r="I57" t="str">
            <v>A-2</v>
          </cell>
          <cell r="J57" t="str">
            <v>GASTOS GENERALES</v>
          </cell>
          <cell r="K57">
            <v>10072990000</v>
          </cell>
          <cell r="L57">
            <v>7214196374.7399998</v>
          </cell>
          <cell r="M57">
            <v>2858793625.2600002</v>
          </cell>
          <cell r="N57">
            <v>0</v>
          </cell>
          <cell r="O57">
            <v>5953987651.7399998</v>
          </cell>
          <cell r="P57">
            <v>1260208723</v>
          </cell>
          <cell r="Q57">
            <v>1048788250.79</v>
          </cell>
          <cell r="R57">
            <v>4905199400.9499998</v>
          </cell>
          <cell r="S57">
            <v>1047834764.79</v>
          </cell>
          <cell r="T57">
            <v>953486</v>
          </cell>
          <cell r="U57">
            <v>1047834764.79</v>
          </cell>
        </row>
        <row r="58">
          <cell r="I58" t="str">
            <v>A-2-0</v>
          </cell>
          <cell r="J58" t="str">
            <v>GASTOS GENERALES</v>
          </cell>
          <cell r="K58">
            <v>10072990000</v>
          </cell>
          <cell r="L58">
            <v>7214196374.7399998</v>
          </cell>
          <cell r="M58">
            <v>2858793625.2600002</v>
          </cell>
          <cell r="N58">
            <v>0</v>
          </cell>
          <cell r="O58">
            <v>5953987651.7399998</v>
          </cell>
          <cell r="P58">
            <v>1260208723</v>
          </cell>
          <cell r="Q58">
            <v>1048788250.79</v>
          </cell>
          <cell r="R58">
            <v>4905199400.9499998</v>
          </cell>
          <cell r="S58">
            <v>1047834764.79</v>
          </cell>
          <cell r="T58">
            <v>953486</v>
          </cell>
          <cell r="U58">
            <v>1047834764.79</v>
          </cell>
        </row>
        <row r="59">
          <cell r="I59" t="str">
            <v>A-2-0-3</v>
          </cell>
          <cell r="J59" t="str">
            <v>IMPUESTOS Y MULTAS</v>
          </cell>
          <cell r="K59">
            <v>879440000</v>
          </cell>
          <cell r="L59">
            <v>265542210</v>
          </cell>
          <cell r="M59">
            <v>613897790</v>
          </cell>
          <cell r="N59">
            <v>0</v>
          </cell>
          <cell r="O59">
            <v>265542210</v>
          </cell>
          <cell r="P59">
            <v>0</v>
          </cell>
          <cell r="Q59">
            <v>263074175</v>
          </cell>
          <cell r="R59">
            <v>2468035</v>
          </cell>
          <cell r="S59">
            <v>263074175</v>
          </cell>
          <cell r="T59">
            <v>0</v>
          </cell>
          <cell r="U59">
            <v>263074175</v>
          </cell>
        </row>
        <row r="60">
          <cell r="I60" t="str">
            <v>A-2-0-3-50</v>
          </cell>
          <cell r="J60" t="str">
            <v>IMPUESTOS Y CONTRIBUCIONES</v>
          </cell>
          <cell r="K60">
            <v>869440000</v>
          </cell>
          <cell r="L60">
            <v>265502369</v>
          </cell>
          <cell r="M60">
            <v>603937631</v>
          </cell>
          <cell r="N60">
            <v>0</v>
          </cell>
          <cell r="O60">
            <v>265502369</v>
          </cell>
          <cell r="P60">
            <v>0</v>
          </cell>
          <cell r="Q60">
            <v>263074175</v>
          </cell>
          <cell r="R60">
            <v>2428194</v>
          </cell>
          <cell r="S60">
            <v>263074175</v>
          </cell>
          <cell r="T60">
            <v>0</v>
          </cell>
          <cell r="U60">
            <v>263074175</v>
          </cell>
        </row>
        <row r="61">
          <cell r="I61" t="str">
            <v>A-2-0-3-50-2</v>
          </cell>
          <cell r="J61" t="str">
            <v>IMPUESTO DE VEHICULO</v>
          </cell>
          <cell r="K61">
            <v>1000000</v>
          </cell>
          <cell r="L61">
            <v>304984</v>
          </cell>
          <cell r="M61">
            <v>695016</v>
          </cell>
          <cell r="N61">
            <v>0</v>
          </cell>
          <cell r="O61">
            <v>304984</v>
          </cell>
          <cell r="P61">
            <v>0</v>
          </cell>
          <cell r="Q61">
            <v>302204</v>
          </cell>
          <cell r="R61">
            <v>2780</v>
          </cell>
          <cell r="S61">
            <v>302204</v>
          </cell>
          <cell r="T61">
            <v>0</v>
          </cell>
          <cell r="U61">
            <v>302204</v>
          </cell>
        </row>
        <row r="62">
          <cell r="I62" t="str">
            <v>A-2-0-3-50-3</v>
          </cell>
          <cell r="J62" t="str">
            <v>IMPUESTO PREDIAL</v>
          </cell>
          <cell r="K62">
            <v>387400000</v>
          </cell>
          <cell r="L62">
            <v>230027537</v>
          </cell>
          <cell r="M62">
            <v>157372463</v>
          </cell>
          <cell r="N62">
            <v>0</v>
          </cell>
          <cell r="O62">
            <v>230027537</v>
          </cell>
          <cell r="P62">
            <v>0</v>
          </cell>
          <cell r="Q62">
            <v>229395607</v>
          </cell>
          <cell r="R62">
            <v>631930</v>
          </cell>
          <cell r="S62">
            <v>229395607</v>
          </cell>
          <cell r="T62">
            <v>0</v>
          </cell>
          <cell r="U62">
            <v>229395607</v>
          </cell>
        </row>
        <row r="63">
          <cell r="I63" t="str">
            <v>A-2-0-3-50-8</v>
          </cell>
          <cell r="J63" t="str">
            <v>NOTARIADO</v>
          </cell>
          <cell r="K63">
            <v>10000000</v>
          </cell>
          <cell r="L63">
            <v>249585</v>
          </cell>
          <cell r="M63">
            <v>9750415</v>
          </cell>
          <cell r="N63">
            <v>0</v>
          </cell>
          <cell r="O63">
            <v>249585</v>
          </cell>
          <cell r="P63">
            <v>0</v>
          </cell>
          <cell r="Q63">
            <v>209744</v>
          </cell>
          <cell r="R63">
            <v>39841</v>
          </cell>
          <cell r="S63">
            <v>209744</v>
          </cell>
          <cell r="T63">
            <v>0</v>
          </cell>
          <cell r="U63">
            <v>209744</v>
          </cell>
        </row>
        <row r="64">
          <cell r="I64" t="str">
            <v>A-2-0-3-50-90</v>
          </cell>
          <cell r="J64" t="str">
            <v>OTROS IMPUESTOS</v>
          </cell>
          <cell r="K64">
            <v>471040000</v>
          </cell>
          <cell r="L64">
            <v>34920263</v>
          </cell>
          <cell r="M64">
            <v>436119737</v>
          </cell>
          <cell r="N64">
            <v>0</v>
          </cell>
          <cell r="O64">
            <v>34920263</v>
          </cell>
          <cell r="P64">
            <v>0</v>
          </cell>
          <cell r="Q64">
            <v>33166620</v>
          </cell>
          <cell r="R64">
            <v>1753643</v>
          </cell>
          <cell r="S64">
            <v>33166620</v>
          </cell>
          <cell r="T64">
            <v>0</v>
          </cell>
          <cell r="U64">
            <v>33166620</v>
          </cell>
        </row>
        <row r="65">
          <cell r="I65" t="str">
            <v>A-2-0-3-51</v>
          </cell>
          <cell r="J65" t="str">
            <v>MULTAS Y SANCIONES</v>
          </cell>
          <cell r="K65">
            <v>10000000</v>
          </cell>
          <cell r="L65">
            <v>39841</v>
          </cell>
          <cell r="M65">
            <v>9960159</v>
          </cell>
          <cell r="N65">
            <v>0</v>
          </cell>
          <cell r="O65">
            <v>39841</v>
          </cell>
          <cell r="P65">
            <v>0</v>
          </cell>
          <cell r="Q65">
            <v>0</v>
          </cell>
          <cell r="R65">
            <v>39841</v>
          </cell>
          <cell r="S65">
            <v>0</v>
          </cell>
          <cell r="T65">
            <v>0</v>
          </cell>
          <cell r="U65">
            <v>0</v>
          </cell>
        </row>
        <row r="66">
          <cell r="I66" t="str">
            <v>A-2-0-3-51-1</v>
          </cell>
          <cell r="J66" t="str">
            <v>MULTAS</v>
          </cell>
          <cell r="K66">
            <v>10000000</v>
          </cell>
          <cell r="L66">
            <v>39841</v>
          </cell>
          <cell r="M66">
            <v>9960159</v>
          </cell>
          <cell r="N66">
            <v>0</v>
          </cell>
          <cell r="O66">
            <v>39841</v>
          </cell>
          <cell r="P66">
            <v>0</v>
          </cell>
          <cell r="Q66">
            <v>0</v>
          </cell>
          <cell r="R66">
            <v>39841</v>
          </cell>
          <cell r="S66">
            <v>0</v>
          </cell>
          <cell r="T66">
            <v>0</v>
          </cell>
          <cell r="U66">
            <v>0</v>
          </cell>
        </row>
        <row r="67">
          <cell r="I67" t="str">
            <v>A-2-0-4</v>
          </cell>
          <cell r="J67" t="str">
            <v>ADQUISICION DE BIENES Y SERVICIOS</v>
          </cell>
          <cell r="K67">
            <v>9193550000</v>
          </cell>
          <cell r="L67">
            <v>6948654164.7399998</v>
          </cell>
          <cell r="M67">
            <v>2244895835.2600002</v>
          </cell>
          <cell r="N67">
            <v>0</v>
          </cell>
          <cell r="O67">
            <v>5688445441.7399998</v>
          </cell>
          <cell r="P67">
            <v>1260208723</v>
          </cell>
          <cell r="Q67">
            <v>785714075.78999996</v>
          </cell>
          <cell r="R67">
            <v>4902731365.9499998</v>
          </cell>
          <cell r="S67">
            <v>784760589.78999996</v>
          </cell>
          <cell r="T67">
            <v>953486</v>
          </cell>
          <cell r="U67">
            <v>784760589.78999996</v>
          </cell>
        </row>
        <row r="68">
          <cell r="I68" t="str">
            <v>A-2-0-4-1</v>
          </cell>
          <cell r="J68" t="str">
            <v>COMPRA DE EQUIPO</v>
          </cell>
          <cell r="K68">
            <v>16038023</v>
          </cell>
          <cell r="L68">
            <v>8287220</v>
          </cell>
          <cell r="M68">
            <v>7750803</v>
          </cell>
          <cell r="N68">
            <v>0</v>
          </cell>
          <cell r="O68">
            <v>1183418</v>
          </cell>
          <cell r="P68">
            <v>7103802</v>
          </cell>
          <cell r="Q68">
            <v>1000000</v>
          </cell>
          <cell r="R68">
            <v>183418</v>
          </cell>
          <cell r="S68">
            <v>1000000</v>
          </cell>
          <cell r="T68">
            <v>0</v>
          </cell>
          <cell r="U68">
            <v>1000000</v>
          </cell>
        </row>
        <row r="69">
          <cell r="I69" t="str">
            <v>A-2-0-4-1-25</v>
          </cell>
          <cell r="J69" t="str">
            <v>OTRAS COMPRAS DE EQUIPOS</v>
          </cell>
          <cell r="K69">
            <v>16038023</v>
          </cell>
          <cell r="L69">
            <v>8287220</v>
          </cell>
          <cell r="M69">
            <v>7750803</v>
          </cell>
          <cell r="N69">
            <v>0</v>
          </cell>
          <cell r="O69">
            <v>1183418</v>
          </cell>
          <cell r="P69">
            <v>7103802</v>
          </cell>
          <cell r="Q69">
            <v>1000000</v>
          </cell>
          <cell r="R69">
            <v>183418</v>
          </cell>
          <cell r="S69">
            <v>1000000</v>
          </cell>
          <cell r="T69">
            <v>0</v>
          </cell>
          <cell r="U69">
            <v>1000000</v>
          </cell>
        </row>
        <row r="70">
          <cell r="I70" t="str">
            <v>A-2-0-4-2</v>
          </cell>
          <cell r="J70" t="str">
            <v>ENSERES Y EQUIPOS DE OFICINA</v>
          </cell>
          <cell r="K70">
            <v>154951752</v>
          </cell>
          <cell r="L70">
            <v>40366125</v>
          </cell>
          <cell r="M70">
            <v>114585627</v>
          </cell>
          <cell r="N70">
            <v>0</v>
          </cell>
          <cell r="O70">
            <v>29970950</v>
          </cell>
          <cell r="P70">
            <v>10395175</v>
          </cell>
          <cell r="Q70">
            <v>0</v>
          </cell>
          <cell r="R70">
            <v>29970950</v>
          </cell>
          <cell r="S70">
            <v>0</v>
          </cell>
          <cell r="T70">
            <v>0</v>
          </cell>
          <cell r="U70">
            <v>0</v>
          </cell>
        </row>
        <row r="71">
          <cell r="I71" t="str">
            <v>A-2-0-4-2-2</v>
          </cell>
          <cell r="J71" t="str">
            <v>MOBILIARIO Y ENSERES</v>
          </cell>
          <cell r="K71">
            <v>154951752</v>
          </cell>
          <cell r="L71">
            <v>40366125</v>
          </cell>
          <cell r="M71">
            <v>114585627</v>
          </cell>
          <cell r="N71">
            <v>0</v>
          </cell>
          <cell r="O71">
            <v>29970950</v>
          </cell>
          <cell r="P71">
            <v>10395175</v>
          </cell>
          <cell r="Q71">
            <v>0</v>
          </cell>
          <cell r="R71">
            <v>29970950</v>
          </cell>
          <cell r="S71">
            <v>0</v>
          </cell>
          <cell r="T71">
            <v>0</v>
          </cell>
          <cell r="U71">
            <v>0</v>
          </cell>
        </row>
        <row r="72">
          <cell r="I72" t="str">
            <v>A-2-0-4-4</v>
          </cell>
          <cell r="J72" t="str">
            <v>MATERIALES Y SUMINISTROS</v>
          </cell>
          <cell r="K72">
            <v>420918121</v>
          </cell>
          <cell r="L72">
            <v>199321912</v>
          </cell>
          <cell r="M72">
            <v>221596209</v>
          </cell>
          <cell r="N72">
            <v>0</v>
          </cell>
          <cell r="O72">
            <v>125580099</v>
          </cell>
          <cell r="P72">
            <v>73741813</v>
          </cell>
          <cell r="Q72">
            <v>11113252</v>
          </cell>
          <cell r="R72">
            <v>114466847</v>
          </cell>
          <cell r="S72">
            <v>11113252</v>
          </cell>
          <cell r="T72">
            <v>0</v>
          </cell>
          <cell r="U72">
            <v>11113252</v>
          </cell>
        </row>
        <row r="73">
          <cell r="I73" t="str">
            <v>A-2-0-4-4-1</v>
          </cell>
          <cell r="J73" t="str">
            <v>COMBUSTIBLE Y LUBRICANTES</v>
          </cell>
          <cell r="K73">
            <v>46353034</v>
          </cell>
          <cell r="L73">
            <v>40213881</v>
          </cell>
          <cell r="M73">
            <v>6139153</v>
          </cell>
          <cell r="N73">
            <v>0</v>
          </cell>
          <cell r="O73">
            <v>25708578</v>
          </cell>
          <cell r="P73">
            <v>14505303</v>
          </cell>
          <cell r="Q73">
            <v>5734022</v>
          </cell>
          <cell r="R73">
            <v>19974556</v>
          </cell>
          <cell r="S73">
            <v>5734022</v>
          </cell>
          <cell r="T73">
            <v>0</v>
          </cell>
          <cell r="U73">
            <v>5734022</v>
          </cell>
        </row>
        <row r="74">
          <cell r="I74" t="str">
            <v>A-2-0-4-4-15</v>
          </cell>
          <cell r="J74" t="str">
            <v>PAPELERIA, UTILES DE ESCRITORIO Y OFICINA</v>
          </cell>
          <cell r="K74">
            <v>241993695</v>
          </cell>
          <cell r="L74">
            <v>72273488</v>
          </cell>
          <cell r="M74">
            <v>169720207</v>
          </cell>
          <cell r="N74">
            <v>0</v>
          </cell>
          <cell r="O74">
            <v>26294118</v>
          </cell>
          <cell r="P74">
            <v>45979370</v>
          </cell>
          <cell r="Q74">
            <v>330000</v>
          </cell>
          <cell r="R74">
            <v>25964118</v>
          </cell>
          <cell r="S74">
            <v>330000</v>
          </cell>
          <cell r="T74">
            <v>0</v>
          </cell>
          <cell r="U74">
            <v>330000</v>
          </cell>
        </row>
        <row r="75">
          <cell r="I75" t="str">
            <v>A-2-0-4-4-17</v>
          </cell>
          <cell r="J75" t="str">
            <v>PRODUCTOS DE ASEO Y LIMPIEZA</v>
          </cell>
          <cell r="K75">
            <v>48131015</v>
          </cell>
          <cell r="L75">
            <v>37554859</v>
          </cell>
          <cell r="M75">
            <v>10576156</v>
          </cell>
          <cell r="N75">
            <v>0</v>
          </cell>
          <cell r="O75">
            <v>32741757</v>
          </cell>
          <cell r="P75">
            <v>4813102</v>
          </cell>
          <cell r="Q75">
            <v>200000</v>
          </cell>
          <cell r="R75">
            <v>32541757</v>
          </cell>
          <cell r="S75">
            <v>200000</v>
          </cell>
          <cell r="T75">
            <v>0</v>
          </cell>
          <cell r="U75">
            <v>200000</v>
          </cell>
        </row>
        <row r="76">
          <cell r="I76" t="str">
            <v>A-2-0-4-4-18</v>
          </cell>
          <cell r="J76" t="str">
            <v>PRODUCTOS DE CAFETERIA Y RESTAURANTE</v>
          </cell>
          <cell r="K76">
            <v>47286611</v>
          </cell>
          <cell r="L76">
            <v>35767054</v>
          </cell>
          <cell r="M76">
            <v>11519557</v>
          </cell>
          <cell r="N76">
            <v>0</v>
          </cell>
          <cell r="O76">
            <v>31038393</v>
          </cell>
          <cell r="P76">
            <v>4728661</v>
          </cell>
          <cell r="Q76">
            <v>200000</v>
          </cell>
          <cell r="R76">
            <v>30838393</v>
          </cell>
          <cell r="S76">
            <v>200000</v>
          </cell>
          <cell r="T76">
            <v>0</v>
          </cell>
          <cell r="U76">
            <v>200000</v>
          </cell>
        </row>
        <row r="77">
          <cell r="I77" t="str">
            <v>A-2-0-4-4-23</v>
          </cell>
          <cell r="J77" t="str">
            <v>OTROS MATERIALES Y SUMINISTROS</v>
          </cell>
          <cell r="K77">
            <v>37153766</v>
          </cell>
          <cell r="L77">
            <v>13512630</v>
          </cell>
          <cell r="M77">
            <v>23641136</v>
          </cell>
          <cell r="N77">
            <v>0</v>
          </cell>
          <cell r="O77">
            <v>9797253</v>
          </cell>
          <cell r="P77">
            <v>3715377</v>
          </cell>
          <cell r="Q77">
            <v>4649230</v>
          </cell>
          <cell r="R77">
            <v>5148023</v>
          </cell>
          <cell r="S77">
            <v>4649230</v>
          </cell>
          <cell r="T77">
            <v>0</v>
          </cell>
          <cell r="U77">
            <v>4649230</v>
          </cell>
        </row>
        <row r="78">
          <cell r="I78" t="str">
            <v>A-2-0-4-5</v>
          </cell>
          <cell r="J78" t="str">
            <v>MANTENIMIENTO</v>
          </cell>
          <cell r="K78">
            <v>2008693204</v>
          </cell>
          <cell r="L78">
            <v>1328742790.74</v>
          </cell>
          <cell r="M78">
            <v>679950413.25999999</v>
          </cell>
          <cell r="N78">
            <v>0</v>
          </cell>
          <cell r="O78">
            <v>1014942595.74</v>
          </cell>
          <cell r="P78">
            <v>313800195</v>
          </cell>
          <cell r="Q78">
            <v>163911490</v>
          </cell>
          <cell r="R78">
            <v>851031105.74000001</v>
          </cell>
          <cell r="S78">
            <v>163911490</v>
          </cell>
          <cell r="T78">
            <v>0</v>
          </cell>
          <cell r="U78">
            <v>163911490</v>
          </cell>
        </row>
        <row r="79">
          <cell r="I79" t="str">
            <v>A-2-0-4-5-1</v>
          </cell>
          <cell r="J79" t="str">
            <v>MANTENIMIENTO DE BIENES INMUEBLES</v>
          </cell>
          <cell r="K79">
            <v>946539356</v>
          </cell>
          <cell r="L79">
            <v>641659980</v>
          </cell>
          <cell r="M79">
            <v>304879376</v>
          </cell>
          <cell r="N79">
            <v>0</v>
          </cell>
          <cell r="O79">
            <v>511723237</v>
          </cell>
          <cell r="P79">
            <v>129936743</v>
          </cell>
          <cell r="Q79">
            <v>82771162</v>
          </cell>
          <cell r="R79">
            <v>428952075</v>
          </cell>
          <cell r="S79">
            <v>82771162</v>
          </cell>
          <cell r="T79">
            <v>0</v>
          </cell>
          <cell r="U79">
            <v>82771162</v>
          </cell>
        </row>
        <row r="80">
          <cell r="I80" t="str">
            <v>A-2-0-4-5-2</v>
          </cell>
          <cell r="J80" t="str">
            <v>MANTENIMIENTO DE BIENES MUEBLES, EQUIPOS Y ENSERES</v>
          </cell>
          <cell r="K80">
            <v>320977346</v>
          </cell>
          <cell r="L80">
            <v>127535235</v>
          </cell>
          <cell r="M80">
            <v>193442111</v>
          </cell>
          <cell r="N80">
            <v>0</v>
          </cell>
          <cell r="O80">
            <v>60137500</v>
          </cell>
          <cell r="P80">
            <v>67397735</v>
          </cell>
          <cell r="Q80">
            <v>1032480</v>
          </cell>
          <cell r="R80">
            <v>59105020</v>
          </cell>
          <cell r="S80">
            <v>1032480</v>
          </cell>
          <cell r="T80">
            <v>0</v>
          </cell>
          <cell r="U80">
            <v>1032480</v>
          </cell>
        </row>
        <row r="81">
          <cell r="I81" t="str">
            <v>A-2-0-4-5-5</v>
          </cell>
          <cell r="J81" t="str">
            <v>MANTENIMIENTO EQUIPO COMUNICACIONES Y COMPUTACION</v>
          </cell>
          <cell r="K81">
            <v>39533211</v>
          </cell>
          <cell r="L81">
            <v>4110824</v>
          </cell>
          <cell r="M81">
            <v>35422387</v>
          </cell>
          <cell r="N81">
            <v>0</v>
          </cell>
          <cell r="O81">
            <v>157503</v>
          </cell>
          <cell r="P81">
            <v>3953321</v>
          </cell>
          <cell r="Q81">
            <v>0</v>
          </cell>
          <cell r="R81">
            <v>157503</v>
          </cell>
          <cell r="S81">
            <v>0</v>
          </cell>
          <cell r="T81">
            <v>0</v>
          </cell>
          <cell r="U81">
            <v>0</v>
          </cell>
        </row>
        <row r="82">
          <cell r="I82" t="str">
            <v>A-2-0-4-5-6</v>
          </cell>
          <cell r="J82" t="str">
            <v>MANTENIMIENTO EQUIPO DE NAVEGACION Y TRANSPORTE</v>
          </cell>
          <cell r="K82">
            <v>50664226</v>
          </cell>
          <cell r="L82">
            <v>46268273</v>
          </cell>
          <cell r="M82">
            <v>4395953</v>
          </cell>
          <cell r="N82">
            <v>0</v>
          </cell>
          <cell r="O82">
            <v>1201850</v>
          </cell>
          <cell r="P82">
            <v>45066423</v>
          </cell>
          <cell r="Q82">
            <v>1000000</v>
          </cell>
          <cell r="R82">
            <v>201850</v>
          </cell>
          <cell r="S82">
            <v>1000000</v>
          </cell>
          <cell r="T82">
            <v>0</v>
          </cell>
          <cell r="U82">
            <v>1000000</v>
          </cell>
        </row>
        <row r="83">
          <cell r="I83" t="str">
            <v>A-2-0-4-5-8</v>
          </cell>
          <cell r="J83" t="str">
            <v>SERVICIO DE ASEO</v>
          </cell>
          <cell r="K83">
            <v>129148748</v>
          </cell>
          <cell r="L83">
            <v>129092970</v>
          </cell>
          <cell r="M83">
            <v>55778</v>
          </cell>
          <cell r="N83">
            <v>0</v>
          </cell>
          <cell r="O83">
            <v>115704989</v>
          </cell>
          <cell r="P83">
            <v>13387981</v>
          </cell>
          <cell r="Q83">
            <v>19496992</v>
          </cell>
          <cell r="R83">
            <v>96207997</v>
          </cell>
          <cell r="S83">
            <v>19496992</v>
          </cell>
          <cell r="T83">
            <v>0</v>
          </cell>
          <cell r="U83">
            <v>19496992</v>
          </cell>
        </row>
        <row r="84">
          <cell r="I84" t="str">
            <v>A-2-0-4-5-9</v>
          </cell>
          <cell r="J84" t="str">
            <v>SERVICIO DE CAFETERIA Y RESTAURANTE</v>
          </cell>
          <cell r="K84">
            <v>87918583</v>
          </cell>
          <cell r="L84">
            <v>50568487</v>
          </cell>
          <cell r="M84">
            <v>37350096</v>
          </cell>
          <cell r="N84">
            <v>0</v>
          </cell>
          <cell r="O84">
            <v>40166170</v>
          </cell>
          <cell r="P84">
            <v>10402317</v>
          </cell>
          <cell r="Q84">
            <v>11710424</v>
          </cell>
          <cell r="R84">
            <v>28455746</v>
          </cell>
          <cell r="S84">
            <v>11710424</v>
          </cell>
          <cell r="T84">
            <v>0</v>
          </cell>
          <cell r="U84">
            <v>11710424</v>
          </cell>
        </row>
        <row r="85">
          <cell r="I85" t="str">
            <v>A-2-0-4-5-10</v>
          </cell>
          <cell r="J85" t="str">
            <v>SERVICIO DE SEGURIDAD Y VIGILANCIA</v>
          </cell>
          <cell r="K85">
            <v>408579621</v>
          </cell>
          <cell r="L85">
            <v>326217885.74000001</v>
          </cell>
          <cell r="M85">
            <v>82361735.260000005</v>
          </cell>
          <cell r="N85">
            <v>0</v>
          </cell>
          <cell r="O85">
            <v>285095421.74000001</v>
          </cell>
          <cell r="P85">
            <v>41122464</v>
          </cell>
          <cell r="Q85">
            <v>47245432</v>
          </cell>
          <cell r="R85">
            <v>237849989.74000001</v>
          </cell>
          <cell r="S85">
            <v>47245432</v>
          </cell>
          <cell r="T85">
            <v>0</v>
          </cell>
          <cell r="U85">
            <v>47245432</v>
          </cell>
        </row>
        <row r="86">
          <cell r="I86" t="str">
            <v>A-2-0-4-5-12</v>
          </cell>
          <cell r="J86" t="str">
            <v>MANTENIMIENTO DE OTROS BIENES</v>
          </cell>
          <cell r="K86">
            <v>25332113</v>
          </cell>
          <cell r="L86">
            <v>3289136</v>
          </cell>
          <cell r="M86">
            <v>22042977</v>
          </cell>
          <cell r="N86">
            <v>0</v>
          </cell>
          <cell r="O86">
            <v>755925</v>
          </cell>
          <cell r="P86">
            <v>2533211</v>
          </cell>
          <cell r="Q86">
            <v>655000</v>
          </cell>
          <cell r="R86">
            <v>100925</v>
          </cell>
          <cell r="S86">
            <v>655000</v>
          </cell>
          <cell r="T86">
            <v>0</v>
          </cell>
          <cell r="U86">
            <v>655000</v>
          </cell>
        </row>
        <row r="87">
          <cell r="I87" t="str">
            <v>A-2-0-4-6</v>
          </cell>
          <cell r="J87" t="str">
            <v>COMUNICACIONES Y TRANSPORTES</v>
          </cell>
          <cell r="K87">
            <v>435067209</v>
          </cell>
          <cell r="L87">
            <v>304707688</v>
          </cell>
          <cell r="M87">
            <v>130359521</v>
          </cell>
          <cell r="N87">
            <v>0</v>
          </cell>
          <cell r="O87">
            <v>259700967</v>
          </cell>
          <cell r="P87">
            <v>45006721</v>
          </cell>
          <cell r="Q87">
            <v>22382715</v>
          </cell>
          <cell r="R87">
            <v>237318252</v>
          </cell>
          <cell r="S87">
            <v>22382715</v>
          </cell>
          <cell r="T87">
            <v>0</v>
          </cell>
          <cell r="U87">
            <v>22382715</v>
          </cell>
        </row>
        <row r="88">
          <cell r="I88" t="str">
            <v>A-2-0-4-6-2</v>
          </cell>
          <cell r="J88" t="str">
            <v>CORREO</v>
          </cell>
          <cell r="K88">
            <v>398757847</v>
          </cell>
          <cell r="L88">
            <v>298077793</v>
          </cell>
          <cell r="M88">
            <v>100680054</v>
          </cell>
          <cell r="N88">
            <v>0</v>
          </cell>
          <cell r="O88">
            <v>256702008</v>
          </cell>
          <cell r="P88">
            <v>41375785</v>
          </cell>
          <cell r="Q88">
            <v>19528415</v>
          </cell>
          <cell r="R88">
            <v>237173593</v>
          </cell>
          <cell r="S88">
            <v>19528415</v>
          </cell>
          <cell r="T88">
            <v>0</v>
          </cell>
          <cell r="U88">
            <v>19528415</v>
          </cell>
        </row>
        <row r="89">
          <cell r="I89" t="str">
            <v>A-2-0-4-6-3</v>
          </cell>
          <cell r="J89" t="str">
            <v>EMBALAJE Y ACARREO</v>
          </cell>
          <cell r="K89">
            <v>4222019</v>
          </cell>
          <cell r="L89">
            <v>1639023</v>
          </cell>
          <cell r="M89">
            <v>2582996</v>
          </cell>
          <cell r="N89">
            <v>0</v>
          </cell>
          <cell r="O89">
            <v>1216821</v>
          </cell>
          <cell r="P89">
            <v>422202</v>
          </cell>
          <cell r="Q89">
            <v>1200000</v>
          </cell>
          <cell r="R89">
            <v>16821</v>
          </cell>
          <cell r="S89">
            <v>1200000</v>
          </cell>
          <cell r="T89">
            <v>0</v>
          </cell>
          <cell r="U89">
            <v>1200000</v>
          </cell>
        </row>
        <row r="90">
          <cell r="I90" t="str">
            <v>A-2-0-4-6-5</v>
          </cell>
          <cell r="J90" t="str">
            <v>SERVICIOS DE TRANSMISION DE INFORMACION</v>
          </cell>
          <cell r="K90">
            <v>2533211</v>
          </cell>
          <cell r="L90">
            <v>463413</v>
          </cell>
          <cell r="M90">
            <v>2069798</v>
          </cell>
          <cell r="N90">
            <v>0</v>
          </cell>
          <cell r="O90">
            <v>210092</v>
          </cell>
          <cell r="P90">
            <v>253321</v>
          </cell>
          <cell r="Q90">
            <v>200000</v>
          </cell>
          <cell r="R90">
            <v>10092</v>
          </cell>
          <cell r="S90">
            <v>200000</v>
          </cell>
          <cell r="T90">
            <v>0</v>
          </cell>
          <cell r="U90">
            <v>200000</v>
          </cell>
        </row>
        <row r="91">
          <cell r="I91" t="str">
            <v>A-2-0-4-6-7</v>
          </cell>
          <cell r="J91" t="str">
            <v>TRANSPORTE</v>
          </cell>
          <cell r="K91">
            <v>25332113</v>
          </cell>
          <cell r="L91">
            <v>4088436</v>
          </cell>
          <cell r="M91">
            <v>21243677</v>
          </cell>
          <cell r="N91">
            <v>0</v>
          </cell>
          <cell r="O91">
            <v>1555225</v>
          </cell>
          <cell r="P91">
            <v>2533211</v>
          </cell>
          <cell r="Q91">
            <v>1454300</v>
          </cell>
          <cell r="R91">
            <v>100925</v>
          </cell>
          <cell r="S91">
            <v>1454300</v>
          </cell>
          <cell r="T91">
            <v>0</v>
          </cell>
          <cell r="U91">
            <v>1454300</v>
          </cell>
        </row>
        <row r="92">
          <cell r="I92" t="str">
            <v>A-2-0-4-6-8</v>
          </cell>
          <cell r="J92" t="str">
            <v>OTROS COMUNICACIONES Y TRANSPORTE</v>
          </cell>
          <cell r="K92">
            <v>4222019</v>
          </cell>
          <cell r="L92">
            <v>439023</v>
          </cell>
          <cell r="M92">
            <v>3782996</v>
          </cell>
          <cell r="N92">
            <v>0</v>
          </cell>
          <cell r="O92">
            <v>16821</v>
          </cell>
          <cell r="P92">
            <v>422202</v>
          </cell>
          <cell r="Q92">
            <v>0</v>
          </cell>
          <cell r="R92">
            <v>16821</v>
          </cell>
          <cell r="S92">
            <v>0</v>
          </cell>
          <cell r="T92">
            <v>0</v>
          </cell>
          <cell r="U92">
            <v>0</v>
          </cell>
        </row>
        <row r="93">
          <cell r="I93" t="str">
            <v>A-2-0-4-7-</v>
          </cell>
          <cell r="J93" t="str">
            <v>IMPRESOS Y PUBLICACIONES</v>
          </cell>
          <cell r="K93">
            <v>59038023</v>
          </cell>
          <cell r="L93">
            <v>39369013</v>
          </cell>
          <cell r="M93">
            <v>19669010</v>
          </cell>
          <cell r="N93">
            <v>0</v>
          </cell>
          <cell r="O93">
            <v>16235211</v>
          </cell>
          <cell r="P93">
            <v>23133802</v>
          </cell>
          <cell r="Q93">
            <v>1000000</v>
          </cell>
          <cell r="R93">
            <v>15235211</v>
          </cell>
          <cell r="S93">
            <v>1000000</v>
          </cell>
          <cell r="T93">
            <v>0</v>
          </cell>
          <cell r="U93">
            <v>1000000</v>
          </cell>
        </row>
        <row r="94">
          <cell r="I94" t="str">
            <v>A-2-0-4-7-5</v>
          </cell>
          <cell r="J94" t="str">
            <v>SUSCRIPCIONES</v>
          </cell>
          <cell r="K94">
            <v>16261872</v>
          </cell>
          <cell r="L94">
            <v>10450975</v>
          </cell>
          <cell r="M94">
            <v>5810897</v>
          </cell>
          <cell r="N94">
            <v>0</v>
          </cell>
          <cell r="O94">
            <v>64788</v>
          </cell>
          <cell r="P94">
            <v>10386187</v>
          </cell>
          <cell r="Q94">
            <v>0</v>
          </cell>
          <cell r="R94">
            <v>64788</v>
          </cell>
          <cell r="S94">
            <v>0</v>
          </cell>
          <cell r="T94">
            <v>0</v>
          </cell>
          <cell r="U94">
            <v>0</v>
          </cell>
        </row>
        <row r="95">
          <cell r="I95" t="str">
            <v>A-2-0-4-7-6</v>
          </cell>
          <cell r="J95" t="str">
            <v>OTROS GASTOS POR IMPRESOS Y PUBLICACIONES</v>
          </cell>
          <cell r="K95">
            <v>42776151</v>
          </cell>
          <cell r="L95">
            <v>28918038</v>
          </cell>
          <cell r="M95">
            <v>13858113</v>
          </cell>
          <cell r="N95">
            <v>0</v>
          </cell>
          <cell r="O95">
            <v>16170423</v>
          </cell>
          <cell r="P95">
            <v>12747615</v>
          </cell>
          <cell r="Q95">
            <v>1000000</v>
          </cell>
          <cell r="R95">
            <v>15170423</v>
          </cell>
          <cell r="S95">
            <v>1000000</v>
          </cell>
          <cell r="T95">
            <v>0</v>
          </cell>
          <cell r="U95">
            <v>1000000</v>
          </cell>
        </row>
        <row r="96">
          <cell r="I96" t="str">
            <v>A-2-0-4-8-</v>
          </cell>
          <cell r="J96" t="str">
            <v>SERVICIOS PUBLICOS</v>
          </cell>
          <cell r="K96">
            <v>622587089</v>
          </cell>
          <cell r="L96">
            <v>608892193</v>
          </cell>
          <cell r="M96">
            <v>13694896</v>
          </cell>
          <cell r="N96">
            <v>0</v>
          </cell>
          <cell r="O96">
            <v>518618484</v>
          </cell>
          <cell r="P96">
            <v>90273709</v>
          </cell>
          <cell r="Q96">
            <v>99969943.790000007</v>
          </cell>
          <cell r="R96">
            <v>418648540.20999998</v>
          </cell>
          <cell r="S96">
            <v>99969943.790000007</v>
          </cell>
          <cell r="T96">
            <v>0</v>
          </cell>
          <cell r="U96">
            <v>99969943.790000007</v>
          </cell>
        </row>
        <row r="97">
          <cell r="I97" t="str">
            <v>A-2-0-4-8-1</v>
          </cell>
          <cell r="J97" t="str">
            <v>ACUEDUCTO ALCANTARILLADO Y ASEO</v>
          </cell>
          <cell r="K97">
            <v>55730649</v>
          </cell>
          <cell r="L97">
            <v>48330099</v>
          </cell>
          <cell r="M97">
            <v>7400550</v>
          </cell>
          <cell r="N97">
            <v>0</v>
          </cell>
          <cell r="O97">
            <v>40222034</v>
          </cell>
          <cell r="P97">
            <v>8108065</v>
          </cell>
          <cell r="Q97">
            <v>4634666</v>
          </cell>
          <cell r="R97">
            <v>35587368</v>
          </cell>
          <cell r="S97">
            <v>4634666</v>
          </cell>
          <cell r="T97">
            <v>0</v>
          </cell>
          <cell r="U97">
            <v>4634666</v>
          </cell>
        </row>
        <row r="98">
          <cell r="I98" t="str">
            <v>A-2-0-4-8-2</v>
          </cell>
          <cell r="J98" t="str">
            <v>ENERGIA</v>
          </cell>
          <cell r="K98">
            <v>413751634</v>
          </cell>
          <cell r="L98">
            <v>413751634</v>
          </cell>
          <cell r="M98">
            <v>0</v>
          </cell>
          <cell r="N98">
            <v>0</v>
          </cell>
          <cell r="O98">
            <v>353786471</v>
          </cell>
          <cell r="P98">
            <v>59965163</v>
          </cell>
          <cell r="Q98">
            <v>76816380</v>
          </cell>
          <cell r="R98">
            <v>276970091</v>
          </cell>
          <cell r="S98">
            <v>76816380</v>
          </cell>
          <cell r="T98">
            <v>0</v>
          </cell>
          <cell r="U98">
            <v>76816380</v>
          </cell>
        </row>
        <row r="99">
          <cell r="I99" t="str">
            <v>A-2-0-4-8-5</v>
          </cell>
          <cell r="J99" t="str">
            <v>TELEFONIA MOVIL CELULAR</v>
          </cell>
          <cell r="K99">
            <v>82885431</v>
          </cell>
          <cell r="L99">
            <v>77508764</v>
          </cell>
          <cell r="M99">
            <v>5376667</v>
          </cell>
          <cell r="N99">
            <v>0</v>
          </cell>
          <cell r="O99">
            <v>62330221</v>
          </cell>
          <cell r="P99">
            <v>15178543</v>
          </cell>
          <cell r="Q99">
            <v>11049559.789999999</v>
          </cell>
          <cell r="R99">
            <v>51280661.210000001</v>
          </cell>
          <cell r="S99">
            <v>11049559.789999999</v>
          </cell>
          <cell r="T99">
            <v>0</v>
          </cell>
          <cell r="U99">
            <v>11049559.789999999</v>
          </cell>
        </row>
        <row r="100">
          <cell r="I100" t="str">
            <v>A-2-0-4-8-6</v>
          </cell>
          <cell r="J100" t="str">
            <v>TELEFONO,FAX Y OTROS</v>
          </cell>
          <cell r="K100">
            <v>70219375</v>
          </cell>
          <cell r="L100">
            <v>69301696</v>
          </cell>
          <cell r="M100">
            <v>917679</v>
          </cell>
          <cell r="N100">
            <v>0</v>
          </cell>
          <cell r="O100">
            <v>62279758</v>
          </cell>
          <cell r="P100">
            <v>7021938</v>
          </cell>
          <cell r="Q100">
            <v>7469338</v>
          </cell>
          <cell r="R100">
            <v>54810420</v>
          </cell>
          <cell r="S100">
            <v>7469338</v>
          </cell>
          <cell r="T100">
            <v>0</v>
          </cell>
          <cell r="U100">
            <v>7469338</v>
          </cell>
        </row>
        <row r="101">
          <cell r="I101" t="str">
            <v>A-2-0-4-9</v>
          </cell>
          <cell r="J101" t="str">
            <v>SEGUROS</v>
          </cell>
          <cell r="K101">
            <v>669612189</v>
          </cell>
          <cell r="L101">
            <v>77102855</v>
          </cell>
          <cell r="M101">
            <v>592509334</v>
          </cell>
          <cell r="N101">
            <v>0</v>
          </cell>
          <cell r="O101">
            <v>6118373</v>
          </cell>
          <cell r="P101">
            <v>70984482</v>
          </cell>
          <cell r="Q101">
            <v>3450595</v>
          </cell>
          <cell r="R101">
            <v>2667778</v>
          </cell>
          <cell r="S101">
            <v>3450595</v>
          </cell>
          <cell r="T101">
            <v>0</v>
          </cell>
          <cell r="U101">
            <v>3450595</v>
          </cell>
        </row>
        <row r="102">
          <cell r="I102" t="str">
            <v>A-2-0-4-9-5</v>
          </cell>
          <cell r="J102" t="str">
            <v>SEGURO DE INFIDILIDAD Y RIESGOS FINANCIEROS</v>
          </cell>
          <cell r="K102">
            <v>211100943</v>
          </cell>
          <cell r="L102">
            <v>21951131</v>
          </cell>
          <cell r="M102">
            <v>189149812</v>
          </cell>
          <cell r="N102">
            <v>0</v>
          </cell>
          <cell r="O102">
            <v>841040</v>
          </cell>
          <cell r="P102">
            <v>21110091</v>
          </cell>
          <cell r="Q102">
            <v>0</v>
          </cell>
          <cell r="R102">
            <v>841040</v>
          </cell>
          <cell r="S102">
            <v>0</v>
          </cell>
          <cell r="T102">
            <v>0</v>
          </cell>
          <cell r="U102">
            <v>0</v>
          </cell>
        </row>
        <row r="103">
          <cell r="I103" t="str">
            <v>A-2-0-4-9-13</v>
          </cell>
          <cell r="J103" t="str">
            <v>OTROS SEGUROS</v>
          </cell>
          <cell r="K103">
            <v>458511246</v>
          </cell>
          <cell r="L103">
            <v>55151724</v>
          </cell>
          <cell r="M103">
            <v>403359522</v>
          </cell>
          <cell r="N103">
            <v>0</v>
          </cell>
          <cell r="O103">
            <v>5277333</v>
          </cell>
          <cell r="P103">
            <v>49874391</v>
          </cell>
          <cell r="Q103">
            <v>3450595</v>
          </cell>
          <cell r="R103">
            <v>1826738</v>
          </cell>
          <cell r="S103">
            <v>3450595</v>
          </cell>
          <cell r="T103">
            <v>0</v>
          </cell>
          <cell r="U103">
            <v>3450595</v>
          </cell>
        </row>
        <row r="104">
          <cell r="I104" t="str">
            <v>A-2-0-4-10</v>
          </cell>
          <cell r="J104" t="str">
            <v>ARRENDAMIENTOS</v>
          </cell>
          <cell r="K104">
            <v>16888076</v>
          </cell>
          <cell r="L104">
            <v>7106519</v>
          </cell>
          <cell r="M104">
            <v>9781557</v>
          </cell>
          <cell r="N104">
            <v>0</v>
          </cell>
          <cell r="O104">
            <v>5417711</v>
          </cell>
          <cell r="P104">
            <v>1688808</v>
          </cell>
          <cell r="Q104">
            <v>0</v>
          </cell>
          <cell r="R104">
            <v>5417711</v>
          </cell>
          <cell r="S104">
            <v>0</v>
          </cell>
          <cell r="T104">
            <v>0</v>
          </cell>
          <cell r="U104">
            <v>0</v>
          </cell>
        </row>
        <row r="105">
          <cell r="I105" t="str">
            <v>A-2-0-4-10-1</v>
          </cell>
          <cell r="J105" t="str">
            <v>ARRENDAMIENTOS BIENES MUEBLES</v>
          </cell>
          <cell r="K105">
            <v>12666057</v>
          </cell>
          <cell r="L105">
            <v>6667496</v>
          </cell>
          <cell r="M105">
            <v>5998561</v>
          </cell>
          <cell r="N105">
            <v>0</v>
          </cell>
          <cell r="O105">
            <v>5400890</v>
          </cell>
          <cell r="P105">
            <v>1266606</v>
          </cell>
          <cell r="Q105">
            <v>0</v>
          </cell>
          <cell r="R105">
            <v>5400890</v>
          </cell>
          <cell r="S105">
            <v>0</v>
          </cell>
          <cell r="T105">
            <v>0</v>
          </cell>
          <cell r="U105">
            <v>0</v>
          </cell>
        </row>
        <row r="106">
          <cell r="I106" t="str">
            <v>A-2-0-4-10-2</v>
          </cell>
          <cell r="J106" t="str">
            <v>ARRENDAMIENTOS BIENES INMUEBLES</v>
          </cell>
          <cell r="K106">
            <v>4222019</v>
          </cell>
          <cell r="L106">
            <v>439023</v>
          </cell>
          <cell r="M106">
            <v>3782996</v>
          </cell>
          <cell r="N106">
            <v>0</v>
          </cell>
          <cell r="O106">
            <v>16821</v>
          </cell>
          <cell r="P106">
            <v>422202</v>
          </cell>
          <cell r="Q106">
            <v>0</v>
          </cell>
          <cell r="R106">
            <v>16821</v>
          </cell>
          <cell r="S106">
            <v>0</v>
          </cell>
          <cell r="T106">
            <v>0</v>
          </cell>
          <cell r="U106">
            <v>0</v>
          </cell>
        </row>
        <row r="107">
          <cell r="I107" t="str">
            <v>A-2-0-4-11</v>
          </cell>
          <cell r="J107" t="str">
            <v>VIATICOS Y GASTOS DE VIAJE</v>
          </cell>
          <cell r="K107">
            <v>101328452</v>
          </cell>
          <cell r="L107">
            <v>101186544</v>
          </cell>
          <cell r="M107">
            <v>141908</v>
          </cell>
          <cell r="N107">
            <v>0</v>
          </cell>
          <cell r="O107">
            <v>30337116</v>
          </cell>
          <cell r="P107">
            <v>70849428</v>
          </cell>
          <cell r="Q107">
            <v>10550234</v>
          </cell>
          <cell r="R107">
            <v>19786882</v>
          </cell>
          <cell r="S107">
            <v>9596748</v>
          </cell>
          <cell r="T107">
            <v>953486</v>
          </cell>
          <cell r="U107">
            <v>9596748</v>
          </cell>
        </row>
        <row r="108">
          <cell r="I108" t="str">
            <v>A-2-0-4-11-2</v>
          </cell>
          <cell r="J108" t="str">
            <v>VIATICOS Y GASTOS DE VIAJE AL INTERIOR</v>
          </cell>
          <cell r="K108">
            <v>101328452</v>
          </cell>
          <cell r="L108">
            <v>101186544</v>
          </cell>
          <cell r="M108">
            <v>141908</v>
          </cell>
          <cell r="N108">
            <v>0</v>
          </cell>
          <cell r="O108">
            <v>30337116</v>
          </cell>
          <cell r="P108">
            <v>70849428</v>
          </cell>
          <cell r="Q108">
            <v>10550234</v>
          </cell>
          <cell r="R108">
            <v>19786882</v>
          </cell>
          <cell r="S108">
            <v>9596748</v>
          </cell>
          <cell r="T108">
            <v>953486</v>
          </cell>
          <cell r="U108">
            <v>9596748</v>
          </cell>
        </row>
        <row r="109">
          <cell r="I109" t="str">
            <v>A-2-0-4-17</v>
          </cell>
          <cell r="J109" t="str">
            <v>GASTOS IMPREVISTOS</v>
          </cell>
          <cell r="K109">
            <v>16888076</v>
          </cell>
          <cell r="L109">
            <v>1756092</v>
          </cell>
          <cell r="M109">
            <v>15131984</v>
          </cell>
          <cell r="N109">
            <v>0</v>
          </cell>
          <cell r="O109">
            <v>67284</v>
          </cell>
          <cell r="P109">
            <v>1688808</v>
          </cell>
          <cell r="Q109">
            <v>0</v>
          </cell>
          <cell r="R109">
            <v>67284</v>
          </cell>
          <cell r="S109">
            <v>0</v>
          </cell>
          <cell r="T109">
            <v>0</v>
          </cell>
          <cell r="U109">
            <v>0</v>
          </cell>
        </row>
        <row r="110">
          <cell r="I110" t="str">
            <v>A-2-0-4-17-1</v>
          </cell>
          <cell r="J110" t="str">
            <v>GASTOS IMPREVISTOS BIENES</v>
          </cell>
          <cell r="K110">
            <v>8444038</v>
          </cell>
          <cell r="L110">
            <v>878046</v>
          </cell>
          <cell r="M110">
            <v>7565992</v>
          </cell>
          <cell r="N110">
            <v>0</v>
          </cell>
          <cell r="O110">
            <v>33642</v>
          </cell>
          <cell r="P110">
            <v>844404</v>
          </cell>
          <cell r="Q110">
            <v>0</v>
          </cell>
          <cell r="R110">
            <v>33642</v>
          </cell>
          <cell r="S110">
            <v>0</v>
          </cell>
          <cell r="T110">
            <v>0</v>
          </cell>
          <cell r="U110">
            <v>0</v>
          </cell>
        </row>
        <row r="111">
          <cell r="I111" t="str">
            <v>A-2-0-4-17-2</v>
          </cell>
          <cell r="J111" t="str">
            <v>GASTOS IMPREVISTOS SERVICIOS</v>
          </cell>
          <cell r="K111">
            <v>8444038</v>
          </cell>
          <cell r="L111">
            <v>878046</v>
          </cell>
          <cell r="M111">
            <v>7565992</v>
          </cell>
          <cell r="N111">
            <v>0</v>
          </cell>
          <cell r="O111">
            <v>33642</v>
          </cell>
          <cell r="P111">
            <v>844404</v>
          </cell>
          <cell r="Q111">
            <v>0</v>
          </cell>
          <cell r="R111">
            <v>33642</v>
          </cell>
          <cell r="S111">
            <v>0</v>
          </cell>
          <cell r="T111">
            <v>0</v>
          </cell>
          <cell r="U111">
            <v>0</v>
          </cell>
        </row>
        <row r="112">
          <cell r="I112" t="str">
            <v>A-2-0-4-21</v>
          </cell>
          <cell r="J112" t="str">
            <v>CAPACITACION, BIENESTAR SOCIAL Y ESTIMULOS</v>
          </cell>
          <cell r="K112">
            <v>1148817491</v>
          </cell>
          <cell r="L112">
            <v>764795714</v>
          </cell>
          <cell r="M112">
            <v>384021777</v>
          </cell>
          <cell r="N112">
            <v>0</v>
          </cell>
          <cell r="O112">
            <v>594113964</v>
          </cell>
          <cell r="P112">
            <v>170681750</v>
          </cell>
          <cell r="Q112">
            <v>0</v>
          </cell>
          <cell r="R112">
            <v>594113964</v>
          </cell>
          <cell r="S112">
            <v>0</v>
          </cell>
          <cell r="T112">
            <v>0</v>
          </cell>
          <cell r="U112">
            <v>0</v>
          </cell>
        </row>
        <row r="113">
          <cell r="I113" t="str">
            <v>A-2-0-4-21-1</v>
          </cell>
          <cell r="J113" t="str">
            <v>ELEMENTOS PARA BIENESTAR SOCIAL</v>
          </cell>
          <cell r="K113">
            <v>38566667</v>
          </cell>
          <cell r="L113">
            <v>4010319</v>
          </cell>
          <cell r="M113">
            <v>34556348</v>
          </cell>
          <cell r="N113">
            <v>0</v>
          </cell>
          <cell r="O113">
            <v>153652</v>
          </cell>
          <cell r="P113">
            <v>3856667</v>
          </cell>
          <cell r="Q113">
            <v>0</v>
          </cell>
          <cell r="R113">
            <v>153652</v>
          </cell>
          <cell r="S113">
            <v>0</v>
          </cell>
          <cell r="T113">
            <v>0</v>
          </cell>
          <cell r="U113">
            <v>0</v>
          </cell>
        </row>
        <row r="114">
          <cell r="I114" t="str">
            <v>A-2-0-4-21-4</v>
          </cell>
          <cell r="J114" t="str">
            <v>SERVICIOS DE BIENESTAR SOCIAL</v>
          </cell>
          <cell r="K114">
            <v>490461935</v>
          </cell>
          <cell r="L114">
            <v>451000226</v>
          </cell>
          <cell r="M114">
            <v>39461709</v>
          </cell>
          <cell r="N114">
            <v>0</v>
          </cell>
          <cell r="O114">
            <v>401954032</v>
          </cell>
          <cell r="P114">
            <v>49046194</v>
          </cell>
          <cell r="Q114">
            <v>0</v>
          </cell>
          <cell r="R114">
            <v>401954032</v>
          </cell>
          <cell r="S114">
            <v>0</v>
          </cell>
          <cell r="T114">
            <v>0</v>
          </cell>
          <cell r="U114">
            <v>0</v>
          </cell>
        </row>
        <row r="115">
          <cell r="I115" t="str">
            <v>A-2-0-4-21-5</v>
          </cell>
          <cell r="J115" t="str">
            <v>SERVICIOS DE CAPACITACION</v>
          </cell>
          <cell r="K115">
            <v>619788889</v>
          </cell>
          <cell r="L115">
            <v>309785169</v>
          </cell>
          <cell r="M115">
            <v>310003720</v>
          </cell>
          <cell r="N115">
            <v>0</v>
          </cell>
          <cell r="O115">
            <v>192006280</v>
          </cell>
          <cell r="P115">
            <v>117778889</v>
          </cell>
          <cell r="Q115">
            <v>0</v>
          </cell>
          <cell r="R115">
            <v>192006280</v>
          </cell>
          <cell r="S115">
            <v>0</v>
          </cell>
          <cell r="T115">
            <v>0</v>
          </cell>
          <cell r="U115">
            <v>0</v>
          </cell>
        </row>
        <row r="116">
          <cell r="I116" t="str">
            <v>A-2-0-4-40</v>
          </cell>
          <cell r="J116" t="str">
            <v>OTROS GASTOS POR ADQUISICION DE BIENES</v>
          </cell>
          <cell r="K116">
            <v>17394718</v>
          </cell>
          <cell r="L116">
            <v>3808774</v>
          </cell>
          <cell r="M116">
            <v>13585944</v>
          </cell>
          <cell r="N116">
            <v>0</v>
          </cell>
          <cell r="O116">
            <v>2069302</v>
          </cell>
          <cell r="P116">
            <v>1739472</v>
          </cell>
          <cell r="Q116">
            <v>2000000</v>
          </cell>
          <cell r="R116">
            <v>69302</v>
          </cell>
          <cell r="S116">
            <v>2000000</v>
          </cell>
          <cell r="T116">
            <v>0</v>
          </cell>
          <cell r="U116">
            <v>2000000</v>
          </cell>
        </row>
        <row r="117">
          <cell r="I117" t="str">
            <v>A-2-0-4-40-15</v>
          </cell>
          <cell r="J117" t="str">
            <v>OTROS GASTOS  ADQUISICION BIENES</v>
          </cell>
          <cell r="K117">
            <v>17394718</v>
          </cell>
          <cell r="L117">
            <v>3808774</v>
          </cell>
          <cell r="M117">
            <v>13585944</v>
          </cell>
          <cell r="N117">
            <v>0</v>
          </cell>
          <cell r="O117">
            <v>2069302</v>
          </cell>
          <cell r="P117">
            <v>1739472</v>
          </cell>
          <cell r="Q117">
            <v>2000000</v>
          </cell>
          <cell r="R117">
            <v>69302</v>
          </cell>
          <cell r="S117">
            <v>2000000</v>
          </cell>
          <cell r="T117">
            <v>0</v>
          </cell>
          <cell r="U117">
            <v>2000000</v>
          </cell>
        </row>
        <row r="118">
          <cell r="I118" t="str">
            <v>A-2-0-4-41</v>
          </cell>
          <cell r="J118" t="str">
            <v>OTROS GASTOS POR ADQUISICION DE SERVICIOS</v>
          </cell>
          <cell r="K118">
            <v>3505327577</v>
          </cell>
          <cell r="L118">
            <v>3463210725</v>
          </cell>
          <cell r="M118">
            <v>42116852</v>
          </cell>
          <cell r="N118">
            <v>0</v>
          </cell>
          <cell r="O118">
            <v>3084089967</v>
          </cell>
          <cell r="P118">
            <v>379120758</v>
          </cell>
          <cell r="Q118">
            <v>470335846</v>
          </cell>
          <cell r="R118">
            <v>2613754121</v>
          </cell>
          <cell r="S118">
            <v>470335846</v>
          </cell>
          <cell r="T118">
            <v>0</v>
          </cell>
          <cell r="U118">
            <v>470335846</v>
          </cell>
        </row>
        <row r="119">
          <cell r="I119" t="str">
            <v>A-2-0-4-41-13</v>
          </cell>
          <cell r="J119" t="str">
            <v>OTROS GASTOS POR ADQUISICION DE SERVICIOS</v>
          </cell>
          <cell r="K119">
            <v>3505327577</v>
          </cell>
          <cell r="L119">
            <v>3463210725</v>
          </cell>
          <cell r="M119">
            <v>42116852</v>
          </cell>
          <cell r="N119">
            <v>0</v>
          </cell>
          <cell r="O119">
            <v>3084089967</v>
          </cell>
          <cell r="P119">
            <v>379120758</v>
          </cell>
          <cell r="Q119">
            <v>470335846</v>
          </cell>
          <cell r="R119">
            <v>2613754121</v>
          </cell>
          <cell r="S119">
            <v>470335846</v>
          </cell>
          <cell r="T119">
            <v>0</v>
          </cell>
          <cell r="U119">
            <v>470335846</v>
          </cell>
        </row>
        <row r="120">
          <cell r="I120" t="str">
            <v>A-3</v>
          </cell>
          <cell r="J120" t="str">
            <v>TRANSFERENCIAS CORRIENTES</v>
          </cell>
          <cell r="K120">
            <v>5555985000</v>
          </cell>
          <cell r="L120">
            <v>1181370458</v>
          </cell>
          <cell r="M120">
            <v>4374614542</v>
          </cell>
          <cell r="N120">
            <v>0</v>
          </cell>
          <cell r="O120">
            <v>717370458</v>
          </cell>
          <cell r="P120">
            <v>464000000</v>
          </cell>
          <cell r="Q120">
            <v>0</v>
          </cell>
          <cell r="R120">
            <v>717370458</v>
          </cell>
          <cell r="S120">
            <v>0</v>
          </cell>
          <cell r="T120">
            <v>0</v>
          </cell>
          <cell r="U120">
            <v>0</v>
          </cell>
        </row>
        <row r="121">
          <cell r="I121" t="str">
            <v>A-3</v>
          </cell>
          <cell r="J121" t="str">
            <v>TRANSFERENCIAS CORRIENTES</v>
          </cell>
          <cell r="K121">
            <v>477042347000</v>
          </cell>
          <cell r="L121">
            <v>267219000000</v>
          </cell>
          <cell r="M121">
            <v>209823347000</v>
          </cell>
          <cell r="N121">
            <v>0</v>
          </cell>
          <cell r="O121">
            <v>267219000000</v>
          </cell>
          <cell r="P121">
            <v>0</v>
          </cell>
          <cell r="Q121">
            <v>267219000000</v>
          </cell>
          <cell r="R121">
            <v>0</v>
          </cell>
          <cell r="S121">
            <v>267219000000</v>
          </cell>
          <cell r="T121">
            <v>0</v>
          </cell>
          <cell r="U121">
            <v>267219000000</v>
          </cell>
        </row>
        <row r="122">
          <cell r="I122" t="str">
            <v>A-3-2</v>
          </cell>
          <cell r="J122" t="str">
            <v>TRANSFERENCIAS AL SECTOR PUBLICO</v>
          </cell>
          <cell r="K122">
            <v>2336102000</v>
          </cell>
          <cell r="L122">
            <v>9307179</v>
          </cell>
          <cell r="M122">
            <v>2326794821</v>
          </cell>
          <cell r="N122">
            <v>0</v>
          </cell>
          <cell r="O122">
            <v>9307179</v>
          </cell>
          <cell r="P122">
            <v>0</v>
          </cell>
          <cell r="Q122">
            <v>0</v>
          </cell>
          <cell r="R122">
            <v>9307179</v>
          </cell>
          <cell r="S122">
            <v>0</v>
          </cell>
          <cell r="T122">
            <v>0</v>
          </cell>
          <cell r="U122">
            <v>0</v>
          </cell>
        </row>
        <row r="123">
          <cell r="I123" t="str">
            <v>A-3-2</v>
          </cell>
          <cell r="J123" t="str">
            <v>TRANSFERENCIAS AL SECTOR PUBLICO</v>
          </cell>
          <cell r="K123">
            <v>477042347000</v>
          </cell>
          <cell r="L123">
            <v>267219000000</v>
          </cell>
          <cell r="M123">
            <v>209823347000</v>
          </cell>
          <cell r="N123">
            <v>0</v>
          </cell>
          <cell r="O123">
            <v>267219000000</v>
          </cell>
          <cell r="P123">
            <v>0</v>
          </cell>
          <cell r="Q123">
            <v>267219000000</v>
          </cell>
          <cell r="R123">
            <v>0</v>
          </cell>
          <cell r="S123">
            <v>267219000000</v>
          </cell>
          <cell r="T123">
            <v>0</v>
          </cell>
          <cell r="U123">
            <v>267219000000</v>
          </cell>
        </row>
        <row r="124">
          <cell r="I124" t="str">
            <v>A-3-2-1</v>
          </cell>
          <cell r="J124" t="str">
            <v>ORDEN NACIONAL</v>
          </cell>
          <cell r="K124">
            <v>2336102000</v>
          </cell>
          <cell r="L124">
            <v>9307179</v>
          </cell>
          <cell r="M124">
            <v>2326794821</v>
          </cell>
          <cell r="N124">
            <v>0</v>
          </cell>
          <cell r="O124">
            <v>9307179</v>
          </cell>
          <cell r="P124">
            <v>0</v>
          </cell>
          <cell r="Q124">
            <v>0</v>
          </cell>
          <cell r="R124">
            <v>9307179</v>
          </cell>
          <cell r="S124">
            <v>0</v>
          </cell>
          <cell r="T124">
            <v>0</v>
          </cell>
          <cell r="U124">
            <v>0</v>
          </cell>
        </row>
        <row r="125">
          <cell r="I125" t="str">
            <v>A-3-2-1</v>
          </cell>
          <cell r="J125" t="str">
            <v>ORDEN NACIONAL</v>
          </cell>
          <cell r="K125">
            <v>477042347000</v>
          </cell>
          <cell r="L125">
            <v>267219000000</v>
          </cell>
          <cell r="M125">
            <v>209823347000</v>
          </cell>
          <cell r="N125">
            <v>0</v>
          </cell>
          <cell r="O125">
            <v>267219000000</v>
          </cell>
          <cell r="P125">
            <v>0</v>
          </cell>
          <cell r="Q125">
            <v>267219000000</v>
          </cell>
          <cell r="R125">
            <v>0</v>
          </cell>
          <cell r="S125">
            <v>267219000000</v>
          </cell>
          <cell r="T125">
            <v>0</v>
          </cell>
          <cell r="U125">
            <v>267219000000</v>
          </cell>
        </row>
        <row r="126">
          <cell r="I126" t="str">
            <v>A-3-2-1-1</v>
          </cell>
          <cell r="J126" t="str">
            <v>CUOTA DE AUDITAJE CONTRANAL</v>
          </cell>
          <cell r="K126">
            <v>2336102000</v>
          </cell>
          <cell r="L126">
            <v>9307179</v>
          </cell>
          <cell r="M126">
            <v>2326794821</v>
          </cell>
          <cell r="N126">
            <v>0</v>
          </cell>
          <cell r="O126">
            <v>9307179</v>
          </cell>
          <cell r="P126">
            <v>0</v>
          </cell>
          <cell r="Q126">
            <v>0</v>
          </cell>
          <cell r="R126">
            <v>9307179</v>
          </cell>
          <cell r="S126">
            <v>0</v>
          </cell>
          <cell r="T126">
            <v>0</v>
          </cell>
          <cell r="U126">
            <v>0</v>
          </cell>
        </row>
        <row r="127">
          <cell r="I127" t="str">
            <v>A-3-2-1-17</v>
          </cell>
          <cell r="J127" t="str">
            <v>EXCEDENTES FINANCIEROS -TRANSFERIR A LA NACION</v>
          </cell>
          <cell r="K127">
            <v>477042347000</v>
          </cell>
          <cell r="L127">
            <v>267219000000</v>
          </cell>
          <cell r="M127">
            <v>209823347000</v>
          </cell>
          <cell r="N127">
            <v>0</v>
          </cell>
          <cell r="O127">
            <v>267219000000</v>
          </cell>
          <cell r="P127">
            <v>0</v>
          </cell>
          <cell r="Q127">
            <v>267219000000</v>
          </cell>
          <cell r="R127">
            <v>0</v>
          </cell>
          <cell r="S127">
            <v>267219000000</v>
          </cell>
          <cell r="T127">
            <v>0</v>
          </cell>
          <cell r="U127">
            <v>267219000000</v>
          </cell>
        </row>
        <row r="128">
          <cell r="I128" t="str">
            <v>A-3-6</v>
          </cell>
          <cell r="J128" t="str">
            <v>OTRAS TRANSFERENCIAS</v>
          </cell>
          <cell r="K128">
            <v>3219883000</v>
          </cell>
          <cell r="L128">
            <v>1172063279</v>
          </cell>
          <cell r="M128">
            <v>2047819721</v>
          </cell>
          <cell r="N128">
            <v>0</v>
          </cell>
          <cell r="O128">
            <v>708063279</v>
          </cell>
          <cell r="P128">
            <v>464000000</v>
          </cell>
          <cell r="Q128">
            <v>0</v>
          </cell>
          <cell r="R128">
            <v>708063279</v>
          </cell>
          <cell r="S128">
            <v>0</v>
          </cell>
          <cell r="T128">
            <v>0</v>
          </cell>
          <cell r="U128">
            <v>0</v>
          </cell>
        </row>
        <row r="129">
          <cell r="I129" t="str">
            <v>A-3-6-1</v>
          </cell>
          <cell r="J129" t="str">
            <v>SENTENCIAS Y CONCILIACIONES</v>
          </cell>
          <cell r="K129">
            <v>3219883000</v>
          </cell>
          <cell r="L129">
            <v>1172063279</v>
          </cell>
          <cell r="M129">
            <v>2047819721</v>
          </cell>
          <cell r="N129">
            <v>0</v>
          </cell>
          <cell r="O129">
            <v>708063279</v>
          </cell>
          <cell r="P129">
            <v>464000000</v>
          </cell>
          <cell r="Q129">
            <v>0</v>
          </cell>
          <cell r="R129">
            <v>708063279</v>
          </cell>
          <cell r="S129">
            <v>0</v>
          </cell>
          <cell r="T129">
            <v>0</v>
          </cell>
          <cell r="U129">
            <v>0</v>
          </cell>
        </row>
        <row r="130">
          <cell r="I130" t="str">
            <v>A-3-6-1-1</v>
          </cell>
          <cell r="J130" t="str">
            <v>SENTENCIAS Y CONCILIACIONES</v>
          </cell>
          <cell r="K130">
            <v>3219883000</v>
          </cell>
          <cell r="L130">
            <v>1172063279</v>
          </cell>
          <cell r="M130">
            <v>2047819721</v>
          </cell>
          <cell r="N130">
            <v>0</v>
          </cell>
          <cell r="O130">
            <v>708063279</v>
          </cell>
          <cell r="P130">
            <v>464000000</v>
          </cell>
          <cell r="Q130">
            <v>0</v>
          </cell>
          <cell r="R130">
            <v>708063279</v>
          </cell>
          <cell r="S130">
            <v>0</v>
          </cell>
          <cell r="T130">
            <v>0</v>
          </cell>
          <cell r="U130">
            <v>0</v>
          </cell>
        </row>
        <row r="131">
          <cell r="I131" t="str">
            <v>A-5</v>
          </cell>
          <cell r="J131" t="str">
            <v>GASTOS DE COMERCIALIZACION Y PRODUCCION</v>
          </cell>
          <cell r="K131">
            <v>79924532000</v>
          </cell>
          <cell r="L131">
            <v>34994578330</v>
          </cell>
          <cell r="M131">
            <v>44929953670</v>
          </cell>
          <cell r="N131">
            <v>0</v>
          </cell>
          <cell r="O131">
            <v>24325579268</v>
          </cell>
          <cell r="P131">
            <v>10668999062</v>
          </cell>
          <cell r="Q131">
            <v>4538554509</v>
          </cell>
          <cell r="R131">
            <v>19787024759</v>
          </cell>
          <cell r="S131">
            <v>4165524127</v>
          </cell>
          <cell r="T131">
            <v>373030382</v>
          </cell>
          <cell r="U131">
            <v>4165524127</v>
          </cell>
        </row>
        <row r="132">
          <cell r="I132" t="str">
            <v>A-5-1</v>
          </cell>
          <cell r="J132" t="str">
            <v>COMERCIAL</v>
          </cell>
          <cell r="K132">
            <v>79924532000</v>
          </cell>
          <cell r="L132">
            <v>34994578330</v>
          </cell>
          <cell r="M132">
            <v>44929953670</v>
          </cell>
          <cell r="N132">
            <v>0</v>
          </cell>
          <cell r="O132">
            <v>24325579268</v>
          </cell>
          <cell r="P132">
            <v>10668999062</v>
          </cell>
          <cell r="Q132">
            <v>4538554509</v>
          </cell>
          <cell r="R132">
            <v>19787024759</v>
          </cell>
          <cell r="S132">
            <v>4165524127</v>
          </cell>
          <cell r="T132">
            <v>373030382</v>
          </cell>
          <cell r="U132">
            <v>4165524127</v>
          </cell>
        </row>
        <row r="133">
          <cell r="I133" t="str">
            <v>A-5-1-2</v>
          </cell>
          <cell r="J133" t="str">
            <v>OTROS GASTOS</v>
          </cell>
          <cell r="K133">
            <v>79924532000</v>
          </cell>
          <cell r="L133">
            <v>34994578330</v>
          </cell>
          <cell r="M133">
            <v>44929953670</v>
          </cell>
          <cell r="N133">
            <v>0</v>
          </cell>
          <cell r="O133">
            <v>24325579268</v>
          </cell>
          <cell r="P133">
            <v>10668999062</v>
          </cell>
          <cell r="Q133">
            <v>4538554509</v>
          </cell>
          <cell r="R133">
            <v>19787024759</v>
          </cell>
          <cell r="S133">
            <v>4165524127</v>
          </cell>
          <cell r="T133">
            <v>373030382</v>
          </cell>
          <cell r="U133">
            <v>4165524127</v>
          </cell>
        </row>
        <row r="134">
          <cell r="I134" t="str">
            <v>A-5-1-2-1</v>
          </cell>
          <cell r="J134" t="str">
            <v>OTROS GASTOS</v>
          </cell>
          <cell r="K134">
            <v>79924532000</v>
          </cell>
          <cell r="L134">
            <v>34994578330</v>
          </cell>
          <cell r="M134">
            <v>44929953670</v>
          </cell>
          <cell r="N134">
            <v>0</v>
          </cell>
          <cell r="O134">
            <v>24325579268</v>
          </cell>
          <cell r="P134">
            <v>10668999062</v>
          </cell>
          <cell r="Q134">
            <v>4538554509</v>
          </cell>
          <cell r="R134">
            <v>19787024759</v>
          </cell>
          <cell r="S134">
            <v>4165524127</v>
          </cell>
          <cell r="T134">
            <v>373030382</v>
          </cell>
          <cell r="U134">
            <v>4165524127</v>
          </cell>
        </row>
        <row r="135">
          <cell r="I135" t="str">
            <v>A-5-1-2-1-0</v>
          </cell>
          <cell r="J135" t="str">
            <v>OTROS GASTOS</v>
          </cell>
          <cell r="K135">
            <v>79924532000</v>
          </cell>
          <cell r="L135">
            <v>34994578330</v>
          </cell>
          <cell r="M135">
            <v>44929953670</v>
          </cell>
          <cell r="N135">
            <v>0</v>
          </cell>
          <cell r="O135">
            <v>24325579268</v>
          </cell>
          <cell r="P135">
            <v>10668999062</v>
          </cell>
          <cell r="Q135">
            <v>4538554509</v>
          </cell>
          <cell r="R135">
            <v>19787024759</v>
          </cell>
          <cell r="S135">
            <v>4165524127</v>
          </cell>
          <cell r="T135">
            <v>373030382</v>
          </cell>
          <cell r="U135">
            <v>4165524127</v>
          </cell>
        </row>
        <row r="136">
          <cell r="I136" t="str">
            <v>A-5-1-2-1-0-6</v>
          </cell>
          <cell r="J136" t="str">
            <v>HONORARIOS</v>
          </cell>
          <cell r="K136">
            <v>42835665575</v>
          </cell>
          <cell r="L136">
            <v>22045266499</v>
          </cell>
          <cell r="M136">
            <v>20790399076</v>
          </cell>
          <cell r="N136">
            <v>0</v>
          </cell>
          <cell r="O136">
            <v>20405953275</v>
          </cell>
          <cell r="P136">
            <v>1639313224</v>
          </cell>
          <cell r="Q136">
            <v>2995999148</v>
          </cell>
          <cell r="R136">
            <v>17409954127</v>
          </cell>
          <cell r="S136">
            <v>2868085986</v>
          </cell>
          <cell r="T136">
            <v>127913162</v>
          </cell>
          <cell r="U136">
            <v>2868085986</v>
          </cell>
        </row>
        <row r="137">
          <cell r="I137" t="str">
            <v>A-5-1-2-1-0-7</v>
          </cell>
          <cell r="J137" t="str">
            <v>SERVICIOS</v>
          </cell>
          <cell r="K137">
            <v>17274387211</v>
          </cell>
          <cell r="L137">
            <v>10024058247</v>
          </cell>
          <cell r="M137">
            <v>7250328964</v>
          </cell>
          <cell r="N137">
            <v>0</v>
          </cell>
          <cell r="O137">
            <v>3286364350</v>
          </cell>
          <cell r="P137">
            <v>6737693897</v>
          </cell>
          <cell r="Q137">
            <v>1370554259</v>
          </cell>
          <cell r="R137">
            <v>1915810091</v>
          </cell>
          <cell r="S137">
            <v>1137141108</v>
          </cell>
          <cell r="T137">
            <v>233413151</v>
          </cell>
          <cell r="U137">
            <v>1137141108</v>
          </cell>
        </row>
        <row r="138">
          <cell r="I138" t="str">
            <v>A-5-1-2-1-0-8</v>
          </cell>
          <cell r="J138" t="str">
            <v>VIGILANCIA Y SEGURIDAD</v>
          </cell>
          <cell r="K138">
            <v>4473566976</v>
          </cell>
          <cell r="L138">
            <v>17822976</v>
          </cell>
          <cell r="M138">
            <v>4455744000</v>
          </cell>
          <cell r="N138">
            <v>0</v>
          </cell>
          <cell r="O138">
            <v>17822976</v>
          </cell>
          <cell r="P138">
            <v>0</v>
          </cell>
          <cell r="Q138">
            <v>0</v>
          </cell>
          <cell r="R138">
            <v>17822976</v>
          </cell>
          <cell r="S138">
            <v>0</v>
          </cell>
          <cell r="T138">
            <v>0</v>
          </cell>
          <cell r="U138">
            <v>0</v>
          </cell>
        </row>
        <row r="139">
          <cell r="I139" t="str">
            <v>A-5-1-2-1-0-9</v>
          </cell>
          <cell r="J139" t="str">
            <v>MANTENIMIENTO</v>
          </cell>
          <cell r="K139">
            <v>5670492800</v>
          </cell>
          <cell r="L139">
            <v>172591605</v>
          </cell>
          <cell r="M139">
            <v>5497901195</v>
          </cell>
          <cell r="N139">
            <v>0</v>
          </cell>
          <cell r="O139">
            <v>122591605</v>
          </cell>
          <cell r="P139">
            <v>50000000</v>
          </cell>
          <cell r="Q139">
            <v>4382095</v>
          </cell>
          <cell r="R139">
            <v>118209510</v>
          </cell>
          <cell r="S139">
            <v>4382095</v>
          </cell>
          <cell r="T139">
            <v>0</v>
          </cell>
          <cell r="U139">
            <v>4382095</v>
          </cell>
        </row>
        <row r="140">
          <cell r="I140" t="str">
            <v>A-5-1-2-1-0-11</v>
          </cell>
          <cell r="J140" t="str">
            <v>SERVICIOS PÚBLICOS</v>
          </cell>
          <cell r="K140">
            <v>150600000</v>
          </cell>
          <cell r="L140">
            <v>150600000</v>
          </cell>
          <cell r="M140">
            <v>0</v>
          </cell>
          <cell r="N140">
            <v>0</v>
          </cell>
          <cell r="O140">
            <v>150600000</v>
          </cell>
          <cell r="P140">
            <v>0</v>
          </cell>
          <cell r="Q140">
            <v>29529135</v>
          </cell>
          <cell r="R140">
            <v>121070865</v>
          </cell>
          <cell r="S140">
            <v>29529135</v>
          </cell>
          <cell r="T140">
            <v>0</v>
          </cell>
          <cell r="U140">
            <v>29529135</v>
          </cell>
        </row>
        <row r="141">
          <cell r="I141" t="str">
            <v>A-5-1-2-1-0-12</v>
          </cell>
          <cell r="J141" t="str">
            <v>ARRENDAMIENTO</v>
          </cell>
          <cell r="K141">
            <v>4862572800</v>
          </cell>
          <cell r="L141">
            <v>19372800</v>
          </cell>
          <cell r="M141">
            <v>4843200000</v>
          </cell>
          <cell r="N141">
            <v>0</v>
          </cell>
          <cell r="O141">
            <v>19372800</v>
          </cell>
          <cell r="P141">
            <v>0</v>
          </cell>
          <cell r="Q141">
            <v>0</v>
          </cell>
          <cell r="R141">
            <v>19372800</v>
          </cell>
          <cell r="S141">
            <v>0</v>
          </cell>
          <cell r="T141">
            <v>0</v>
          </cell>
          <cell r="U141">
            <v>0</v>
          </cell>
        </row>
        <row r="142">
          <cell r="I142" t="str">
            <v>A-5-1-2-1-0-14</v>
          </cell>
          <cell r="J142" t="str">
            <v>COMUINICACIONES Y TRANSPORTE</v>
          </cell>
          <cell r="K142">
            <v>1458771840</v>
          </cell>
          <cell r="L142">
            <v>5811840</v>
          </cell>
          <cell r="M142">
            <v>1452960000</v>
          </cell>
          <cell r="N142">
            <v>0</v>
          </cell>
          <cell r="O142">
            <v>5811840</v>
          </cell>
          <cell r="P142">
            <v>0</v>
          </cell>
          <cell r="Q142">
            <v>0</v>
          </cell>
          <cell r="R142">
            <v>5811840</v>
          </cell>
          <cell r="S142">
            <v>0</v>
          </cell>
          <cell r="T142">
            <v>0</v>
          </cell>
          <cell r="U142">
            <v>0</v>
          </cell>
        </row>
        <row r="143">
          <cell r="I143" t="str">
            <v>A-5-1-2-1-0-15</v>
          </cell>
          <cell r="J143" t="str">
            <v>SEGUROS GENERALES</v>
          </cell>
          <cell r="K143">
            <v>486257280</v>
          </cell>
          <cell r="L143">
            <v>1937280</v>
          </cell>
          <cell r="M143">
            <v>484320000</v>
          </cell>
          <cell r="N143">
            <v>0</v>
          </cell>
          <cell r="O143">
            <v>1937280</v>
          </cell>
          <cell r="P143">
            <v>0</v>
          </cell>
          <cell r="Q143">
            <v>0</v>
          </cell>
          <cell r="R143">
            <v>1937280</v>
          </cell>
          <cell r="S143">
            <v>0</v>
          </cell>
          <cell r="T143">
            <v>0</v>
          </cell>
          <cell r="U143">
            <v>0</v>
          </cell>
        </row>
        <row r="144">
          <cell r="I144" t="str">
            <v>A-5-1-2-1-0-24</v>
          </cell>
          <cell r="J144" t="str">
            <v>VIÁTICOS Y GASTOS DE VIAJE</v>
          </cell>
          <cell r="K144">
            <v>2660217518</v>
          </cell>
          <cell r="L144">
            <v>2505117083</v>
          </cell>
          <cell r="M144">
            <v>155100435</v>
          </cell>
          <cell r="N144">
            <v>0</v>
          </cell>
          <cell r="O144">
            <v>310952342</v>
          </cell>
          <cell r="P144">
            <v>2194164741</v>
          </cell>
          <cell r="Q144">
            <v>138089872</v>
          </cell>
          <cell r="R144">
            <v>172862470</v>
          </cell>
          <cell r="S144">
            <v>126385803</v>
          </cell>
          <cell r="T144">
            <v>11704069</v>
          </cell>
          <cell r="U144">
            <v>126385803</v>
          </cell>
        </row>
        <row r="145">
          <cell r="I145" t="str">
            <v>A-5-1-2-1-0-27</v>
          </cell>
          <cell r="J145" t="str">
            <v>ADMINISTRADORAS PRIVADAS DE APORTES PARA ACCIDENTES DE TRABAJO Y ENFERMEDADES PROFESIONALES</v>
          </cell>
          <cell r="K145">
            <v>52000000</v>
          </cell>
          <cell r="L145">
            <v>52000000</v>
          </cell>
          <cell r="M145">
            <v>0</v>
          </cell>
          <cell r="N145">
            <v>0</v>
          </cell>
          <cell r="O145">
            <v>4172800</v>
          </cell>
          <cell r="P145">
            <v>47827200</v>
          </cell>
          <cell r="Q145">
            <v>0</v>
          </cell>
          <cell r="R145">
            <v>4172800</v>
          </cell>
          <cell r="S145">
            <v>0</v>
          </cell>
          <cell r="T145">
            <v>0</v>
          </cell>
          <cell r="U145">
            <v>0</v>
          </cell>
        </row>
        <row r="146">
          <cell r="I146" t="str">
            <v>C-</v>
          </cell>
          <cell r="J146" t="str">
            <v>INVERSION</v>
          </cell>
          <cell r="K146">
            <v>226207000000</v>
          </cell>
          <cell r="L146">
            <v>31651221103</v>
          </cell>
          <cell r="M146">
            <v>194555778897</v>
          </cell>
          <cell r="N146">
            <v>0</v>
          </cell>
          <cell r="O146">
            <v>23469940400</v>
          </cell>
          <cell r="P146">
            <v>8181280703</v>
          </cell>
          <cell r="Q146">
            <v>8036495324</v>
          </cell>
          <cell r="R146">
            <v>15433445076</v>
          </cell>
          <cell r="S146">
            <v>8036495324</v>
          </cell>
          <cell r="T146">
            <v>0</v>
          </cell>
          <cell r="U146">
            <v>8036495324</v>
          </cell>
        </row>
        <row r="147">
          <cell r="I147" t="str">
            <v>C-213</v>
          </cell>
          <cell r="J147" t="str">
            <v>ADQUISICION, PRODUCCION Y MANTENIMIENTO DE LA DOTACION PROPIA DEL SECTOR</v>
          </cell>
          <cell r="K147">
            <v>20248600000</v>
          </cell>
          <cell r="L147">
            <v>0</v>
          </cell>
          <cell r="M147">
            <v>20248600000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I148" t="str">
            <v>C-213-506</v>
          </cell>
          <cell r="J148" t="str">
            <v>RECURSOS NATURALES ENERGÉTICOS NO RENOVABLES</v>
          </cell>
          <cell r="K148">
            <v>20248600000</v>
          </cell>
          <cell r="L148">
            <v>0</v>
          </cell>
          <cell r="M148">
            <v>20248600000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I149" t="str">
            <v>C-213-506-1</v>
          </cell>
          <cell r="J149" t="str">
            <v>ASESORIA, DISEÑO, ADQUISICION, MANTENIMIENTO Y CONSTRUCCION DE LOS SISTEMAS DE INFORMACION DE LA AGENCIA NACIONAL DE HIDROCARBUROS - PREVIO CONCEPTO DNP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I150" t="str">
            <v>C-213-506-1-0</v>
          </cell>
          <cell r="J150" t="str">
            <v>ASESORIA, DISEÑO, ADQUISICION, MANTENIMIENTO Y CONSTRUCCION DE LOS SISTEMAS DE INFORMACION DE LA AGENCIA NACIONAL DE HIDROCARBUROS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I151" t="str">
            <v>C-213-506-1-0-1</v>
          </cell>
          <cell r="J151" t="str">
            <v>MANTENIMIENTO DE LA INFRAESTRUCTURA TECNOLÓGICA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I152" t="str">
            <v>C-213-506-2-0</v>
          </cell>
          <cell r="J152" t="str">
            <v>GESTION DE TECNOLOGIAS DE INFORMACION Y COMUNICACIONES</v>
          </cell>
          <cell r="K152">
            <v>20248600000</v>
          </cell>
          <cell r="L152">
            <v>0</v>
          </cell>
          <cell r="M152">
            <v>20248600000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I153" t="str">
            <v>C-213-506-2</v>
          </cell>
          <cell r="J153" t="str">
            <v>GESTION DE TECNOLOGIAS DE INFORMACION Y COMUNICACIONES</v>
          </cell>
          <cell r="K153">
            <v>20248600000</v>
          </cell>
          <cell r="L153">
            <v>0</v>
          </cell>
          <cell r="M153">
            <v>20248600000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I154" t="str">
            <v>C-213-506-2-0-1</v>
          </cell>
          <cell r="J154" t="str">
            <v>INFRAESTRUCTURA TECNOLOGICA Y SEGURIDAD INFORMATICA</v>
          </cell>
          <cell r="K154">
            <v>14641434263</v>
          </cell>
          <cell r="L154">
            <v>0</v>
          </cell>
          <cell r="M154">
            <v>14641434263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I155" t="str">
            <v>C-213-506-2-0-2</v>
          </cell>
          <cell r="J155" t="str">
            <v>SISTEMAS DE INFORMACION INTEGRADOS</v>
          </cell>
          <cell r="K155">
            <v>2703187251</v>
          </cell>
          <cell r="L155">
            <v>0</v>
          </cell>
          <cell r="M155">
            <v>2703187251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I156" t="str">
            <v>C-213-506-2-0-3</v>
          </cell>
          <cell r="J156" t="str">
            <v>GOBIERNO EN LINEA, ARQUITECTURA EMPRESARIAL Y ASESORIAS INFORMATICAS</v>
          </cell>
          <cell r="K156">
            <v>2823306773</v>
          </cell>
          <cell r="L156">
            <v>0</v>
          </cell>
          <cell r="M156">
            <v>2823306773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I157" t="str">
            <v>C-213-506-2-0-4</v>
          </cell>
          <cell r="J157" t="str">
            <v>GMF</v>
          </cell>
          <cell r="K157">
            <v>80671713</v>
          </cell>
          <cell r="L157">
            <v>0</v>
          </cell>
          <cell r="M157">
            <v>80671713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I158" t="str">
            <v>C-310</v>
          </cell>
          <cell r="J158" t="str">
            <v>DIVULGACION, ASISTENCIA TECNICA Y CAPACITACION DEL RECURSO HUMANO</v>
          </cell>
          <cell r="K158">
            <v>8600000000</v>
          </cell>
          <cell r="L158">
            <v>3603585988</v>
          </cell>
          <cell r="M158">
            <v>4996414012</v>
          </cell>
          <cell r="N158">
            <v>0</v>
          </cell>
          <cell r="O158">
            <v>3422305285</v>
          </cell>
          <cell r="P158">
            <v>181280703</v>
          </cell>
          <cell r="Q158">
            <v>778527197</v>
          </cell>
          <cell r="R158">
            <v>2643778088</v>
          </cell>
          <cell r="S158">
            <v>778527197</v>
          </cell>
          <cell r="T158">
            <v>0</v>
          </cell>
          <cell r="U158">
            <v>778527197</v>
          </cell>
        </row>
        <row r="159">
          <cell r="I159" t="str">
            <v>C-310-506</v>
          </cell>
          <cell r="J159" t="str">
            <v>RECURSOS NATURALES ENERGÉTICOS NO RENOVABLES</v>
          </cell>
          <cell r="K159">
            <v>8600000000</v>
          </cell>
          <cell r="L159">
            <v>3603585988</v>
          </cell>
          <cell r="M159">
            <v>4996414012</v>
          </cell>
          <cell r="N159">
            <v>0</v>
          </cell>
          <cell r="O159">
            <v>3422305285</v>
          </cell>
          <cell r="P159">
            <v>181280703</v>
          </cell>
          <cell r="Q159">
            <v>778527197</v>
          </cell>
          <cell r="R159">
            <v>2643778088</v>
          </cell>
          <cell r="S159">
            <v>778527197</v>
          </cell>
          <cell r="T159">
            <v>0</v>
          </cell>
          <cell r="U159">
            <v>778527197</v>
          </cell>
        </row>
        <row r="160">
          <cell r="I160" t="str">
            <v>C-310-506-1</v>
          </cell>
          <cell r="J160" t="str">
            <v>DIVULGACION Y PROMOCION DE LOS RECURSOS HIDROCARBURIFEROS COLOMBIANOS</v>
          </cell>
          <cell r="K160">
            <v>8600000000</v>
          </cell>
          <cell r="L160">
            <v>3603585988</v>
          </cell>
          <cell r="M160">
            <v>4996414012</v>
          </cell>
          <cell r="N160">
            <v>0</v>
          </cell>
          <cell r="O160">
            <v>3422305285</v>
          </cell>
          <cell r="P160">
            <v>181280703</v>
          </cell>
          <cell r="Q160">
            <v>778527197</v>
          </cell>
          <cell r="R160">
            <v>2643778088</v>
          </cell>
          <cell r="S160">
            <v>778527197</v>
          </cell>
          <cell r="T160">
            <v>0</v>
          </cell>
          <cell r="U160">
            <v>778527197</v>
          </cell>
        </row>
        <row r="161">
          <cell r="I161" t="str">
            <v>C-310-506-1-0</v>
          </cell>
          <cell r="J161" t="str">
            <v>DIVULGACION Y PROMOCION DE LOS RECURSOS HIDROCARBURIFEROS COLOMBIANOS</v>
          </cell>
          <cell r="K161">
            <v>8600000000</v>
          </cell>
          <cell r="L161">
            <v>3603585988</v>
          </cell>
          <cell r="M161">
            <v>4996414012</v>
          </cell>
          <cell r="N161">
            <v>0</v>
          </cell>
          <cell r="O161">
            <v>3422305285</v>
          </cell>
          <cell r="P161">
            <v>181280703</v>
          </cell>
          <cell r="Q161">
            <v>778527197</v>
          </cell>
          <cell r="R161">
            <v>2643778088</v>
          </cell>
          <cell r="S161">
            <v>778527197</v>
          </cell>
          <cell r="T161">
            <v>0</v>
          </cell>
          <cell r="U161">
            <v>778527197</v>
          </cell>
        </row>
        <row r="162">
          <cell r="I162" t="str">
            <v>C-310-506-1-0-5</v>
          </cell>
          <cell r="J162" t="str">
            <v>CONOCIMIENTO DEL ENTORNO E INTELIGENCIA DE MERCADOS</v>
          </cell>
          <cell r="K162">
            <v>2042500000</v>
          </cell>
          <cell r="L162">
            <v>1900000000</v>
          </cell>
          <cell r="M162">
            <v>142500000</v>
          </cell>
          <cell r="N162">
            <v>0</v>
          </cell>
          <cell r="O162">
            <v>1900000000</v>
          </cell>
          <cell r="P162">
            <v>0</v>
          </cell>
          <cell r="Q162">
            <v>0</v>
          </cell>
          <cell r="R162">
            <v>1900000000</v>
          </cell>
          <cell r="S162">
            <v>0</v>
          </cell>
          <cell r="T162">
            <v>0</v>
          </cell>
          <cell r="U162">
            <v>0</v>
          </cell>
        </row>
        <row r="163">
          <cell r="I163" t="str">
            <v>C-310-506-1-0-6</v>
          </cell>
          <cell r="J163" t="str">
            <v>COMUNICACIONES, MERCADEO, EVENTOS ESTRATÉGICOS Y PARTICIPACIÓN CIUDADANA</v>
          </cell>
          <cell r="K163">
            <v>6033366534</v>
          </cell>
          <cell r="L163">
            <v>1669323040</v>
          </cell>
          <cell r="M163">
            <v>4364043494</v>
          </cell>
          <cell r="N163">
            <v>0</v>
          </cell>
          <cell r="O163">
            <v>1488042337</v>
          </cell>
          <cell r="P163">
            <v>181280703</v>
          </cell>
          <cell r="Q163">
            <v>775706153</v>
          </cell>
          <cell r="R163">
            <v>712336184</v>
          </cell>
          <cell r="S163">
            <v>775706153</v>
          </cell>
          <cell r="T163">
            <v>0</v>
          </cell>
          <cell r="U163">
            <v>775706153</v>
          </cell>
        </row>
        <row r="164">
          <cell r="I164" t="str">
            <v>C-310-506-1-0-7</v>
          </cell>
          <cell r="J164" t="str">
            <v>EVALUACIONES FINANCIERAS</v>
          </cell>
          <cell r="K164">
            <v>489870518</v>
          </cell>
          <cell r="L164">
            <v>0</v>
          </cell>
          <cell r="M164">
            <v>489870518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I165" t="str">
            <v>C-310-506-1-0-9</v>
          </cell>
          <cell r="J165" t="str">
            <v>GMF 41000</v>
          </cell>
          <cell r="K165">
            <v>34262948</v>
          </cell>
          <cell r="L165">
            <v>34262948</v>
          </cell>
          <cell r="M165">
            <v>0</v>
          </cell>
          <cell r="N165">
            <v>0</v>
          </cell>
          <cell r="O165">
            <v>34262948</v>
          </cell>
          <cell r="P165">
            <v>0</v>
          </cell>
          <cell r="Q165">
            <v>2821044</v>
          </cell>
          <cell r="R165">
            <v>31441904</v>
          </cell>
          <cell r="S165">
            <v>2821044</v>
          </cell>
          <cell r="T165">
            <v>0</v>
          </cell>
          <cell r="U165">
            <v>2821044</v>
          </cell>
        </row>
        <row r="166">
          <cell r="I166" t="str">
            <v>C-410</v>
          </cell>
          <cell r="J166" t="str">
            <v>INVESTIGACION BASICA, APLICADA Y ESTUDIOS</v>
          </cell>
          <cell r="K166">
            <v>197358400000</v>
          </cell>
          <cell r="L166">
            <v>28047635115</v>
          </cell>
          <cell r="M166">
            <v>169310764885</v>
          </cell>
          <cell r="N166">
            <v>0</v>
          </cell>
          <cell r="O166">
            <v>20047635115</v>
          </cell>
          <cell r="P166">
            <v>8000000000</v>
          </cell>
          <cell r="Q166">
            <v>7257968127</v>
          </cell>
          <cell r="R166">
            <v>12789666988</v>
          </cell>
          <cell r="S166">
            <v>7257968127</v>
          </cell>
          <cell r="T166">
            <v>0</v>
          </cell>
          <cell r="U166">
            <v>7257968127</v>
          </cell>
        </row>
        <row r="167">
          <cell r="I167" t="str">
            <v>C-410-506</v>
          </cell>
          <cell r="J167" t="str">
            <v>RECURSOS NATURALES ENERGÉTICOS NO RENOVABLES</v>
          </cell>
          <cell r="K167">
            <v>197358400000</v>
          </cell>
          <cell r="L167">
            <v>28047635115</v>
          </cell>
          <cell r="M167">
            <v>169310764885</v>
          </cell>
          <cell r="N167">
            <v>0</v>
          </cell>
          <cell r="O167">
            <v>20047635115</v>
          </cell>
          <cell r="P167">
            <v>8000000000</v>
          </cell>
          <cell r="Q167">
            <v>7257968127</v>
          </cell>
          <cell r="R167">
            <v>12789666988</v>
          </cell>
          <cell r="S167">
            <v>7257968127</v>
          </cell>
          <cell r="T167">
            <v>0</v>
          </cell>
          <cell r="U167">
            <v>7257968127</v>
          </cell>
        </row>
        <row r="168">
          <cell r="I168" t="str">
            <v>C-410-506-1</v>
          </cell>
          <cell r="J168" t="str">
            <v>ESTUDIOS REGIONALES PARA LA EXPLORACION DE HIDROCARBUROS - PREVIO CONCEPTO DNP</v>
          </cell>
          <cell r="K168">
            <v>149062400000</v>
          </cell>
          <cell r="L168">
            <v>8000000000</v>
          </cell>
          <cell r="M168">
            <v>141062400000</v>
          </cell>
          <cell r="N168">
            <v>0</v>
          </cell>
          <cell r="O168">
            <v>0</v>
          </cell>
          <cell r="P168">
            <v>8000000000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I169" t="str">
            <v>C-410-506-1-0</v>
          </cell>
          <cell r="J169" t="str">
            <v>ESTUDIOS REGIONALES PARA LA EXPLORACION DE HIDROCARBUROS</v>
          </cell>
          <cell r="K169">
            <v>149062400000</v>
          </cell>
          <cell r="L169">
            <v>8000000000</v>
          </cell>
          <cell r="M169">
            <v>141062400000</v>
          </cell>
          <cell r="N169">
            <v>0</v>
          </cell>
          <cell r="O169">
            <v>0</v>
          </cell>
          <cell r="P169">
            <v>8000000000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I170" t="str">
            <v>C-410-506-1-0-1</v>
          </cell>
          <cell r="J170" t="str">
            <v>GESTIÓN DE LA INFORMACIÓN TÉCNICA</v>
          </cell>
          <cell r="K170">
            <v>11000000000</v>
          </cell>
          <cell r="L170">
            <v>0</v>
          </cell>
          <cell r="M170">
            <v>11000000000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I171" t="str">
            <v>C-410-506-1-0-4</v>
          </cell>
          <cell r="J171" t="str">
            <v>VISUALIZACIÓN</v>
          </cell>
          <cell r="K171">
            <v>81000000000</v>
          </cell>
          <cell r="L171">
            <v>8000000000</v>
          </cell>
          <cell r="M171">
            <v>73000000000</v>
          </cell>
          <cell r="N171">
            <v>0</v>
          </cell>
          <cell r="O171">
            <v>0</v>
          </cell>
          <cell r="P171">
            <v>8000000000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I172" t="str">
            <v>C-410-506-1-0-5</v>
          </cell>
          <cell r="J172" t="str">
            <v>MUESTREO DEL SUBSUELO</v>
          </cell>
          <cell r="K172">
            <v>25468525896</v>
          </cell>
          <cell r="L172">
            <v>0</v>
          </cell>
          <cell r="M172">
            <v>25468525896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I173" t="str">
            <v>C-410-506-1-0-6</v>
          </cell>
          <cell r="J173" t="str">
            <v>ESTUDIOS VARIOS</v>
          </cell>
          <cell r="K173">
            <v>31000000000</v>
          </cell>
          <cell r="L173">
            <v>0</v>
          </cell>
          <cell r="M173">
            <v>31000000000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I174" t="str">
            <v>C-410-506-1-0-9</v>
          </cell>
          <cell r="J174" t="str">
            <v>GMF 41000</v>
          </cell>
          <cell r="K174">
            <v>593874104</v>
          </cell>
          <cell r="L174">
            <v>0</v>
          </cell>
          <cell r="M174">
            <v>593874104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I175" t="str">
            <v>C-410-506-3</v>
          </cell>
          <cell r="J175" t="str">
            <v>ANALISIS Y GESTION DEL ENTORNO NACIONAL</v>
          </cell>
          <cell r="K175">
            <v>40440000000</v>
          </cell>
          <cell r="L175">
            <v>20016336310</v>
          </cell>
          <cell r="M175">
            <v>20423663690</v>
          </cell>
          <cell r="N175">
            <v>0</v>
          </cell>
          <cell r="O175">
            <v>20016336310</v>
          </cell>
          <cell r="P175">
            <v>0</v>
          </cell>
          <cell r="Q175">
            <v>7257968127</v>
          </cell>
          <cell r="R175">
            <v>12758368183</v>
          </cell>
          <cell r="S175">
            <v>7257968127</v>
          </cell>
          <cell r="T175">
            <v>0</v>
          </cell>
          <cell r="U175">
            <v>7257968127</v>
          </cell>
        </row>
        <row r="176">
          <cell r="I176" t="str">
            <v>C-410-506-3-0</v>
          </cell>
          <cell r="J176" t="str">
            <v>ANALISIS Y GESTION DEL ENTORNO NACIONAL</v>
          </cell>
          <cell r="K176">
            <v>40440000000</v>
          </cell>
          <cell r="L176">
            <v>20016336310</v>
          </cell>
          <cell r="M176">
            <v>20423663690</v>
          </cell>
          <cell r="N176">
            <v>0</v>
          </cell>
          <cell r="O176">
            <v>20016336310</v>
          </cell>
          <cell r="P176">
            <v>0</v>
          </cell>
          <cell r="Q176">
            <v>7257968127</v>
          </cell>
          <cell r="R176">
            <v>12758368183</v>
          </cell>
          <cell r="S176">
            <v>7257968127</v>
          </cell>
          <cell r="T176">
            <v>0</v>
          </cell>
          <cell r="U176">
            <v>7257968127</v>
          </cell>
        </row>
        <row r="177">
          <cell r="I177" t="str">
            <v>C-410-506-3-0-1</v>
          </cell>
          <cell r="J177" t="str">
            <v>COMUNIDADES</v>
          </cell>
          <cell r="K177">
            <v>15293824701</v>
          </cell>
          <cell r="L177">
            <v>8545816732</v>
          </cell>
          <cell r="M177">
            <v>6748007969</v>
          </cell>
          <cell r="N177">
            <v>0</v>
          </cell>
          <cell r="O177">
            <v>8545816732</v>
          </cell>
          <cell r="P177">
            <v>0</v>
          </cell>
          <cell r="Q177">
            <v>1874501991</v>
          </cell>
          <cell r="R177">
            <v>6671314741</v>
          </cell>
          <cell r="S177">
            <v>1874501991</v>
          </cell>
          <cell r="T177">
            <v>0</v>
          </cell>
          <cell r="U177">
            <v>1874501991</v>
          </cell>
        </row>
        <row r="178">
          <cell r="I178" t="str">
            <v>C-410-506-3-0-2</v>
          </cell>
          <cell r="J178" t="str">
            <v>MEDIO AMBIENTE</v>
          </cell>
          <cell r="K178">
            <v>18132470120</v>
          </cell>
          <cell r="L178">
            <v>5925937904</v>
          </cell>
          <cell r="M178">
            <v>12206532216</v>
          </cell>
          <cell r="N178">
            <v>0</v>
          </cell>
          <cell r="O178">
            <v>5925937904</v>
          </cell>
          <cell r="P178">
            <v>0</v>
          </cell>
          <cell r="Q178">
            <v>0</v>
          </cell>
          <cell r="R178">
            <v>5925937904</v>
          </cell>
          <cell r="S178">
            <v>0</v>
          </cell>
          <cell r="T178">
            <v>0</v>
          </cell>
          <cell r="U178">
            <v>0</v>
          </cell>
        </row>
        <row r="179">
          <cell r="I179" t="str">
            <v>C-410-506-3-0-3</v>
          </cell>
          <cell r="J179" t="str">
            <v>GESTIÓN DEL ENTORNO SOCIOPOLÍTICO</v>
          </cell>
          <cell r="K179">
            <v>6852589641</v>
          </cell>
          <cell r="L179">
            <v>5383466136</v>
          </cell>
          <cell r="M179">
            <v>1469123505</v>
          </cell>
          <cell r="N179">
            <v>0</v>
          </cell>
          <cell r="O179">
            <v>5383466136</v>
          </cell>
          <cell r="P179">
            <v>0</v>
          </cell>
          <cell r="Q179">
            <v>5383466136</v>
          </cell>
          <cell r="R179">
            <v>0</v>
          </cell>
          <cell r="S179">
            <v>5383466136</v>
          </cell>
          <cell r="T179">
            <v>0</v>
          </cell>
          <cell r="U179">
            <v>5383466136</v>
          </cell>
        </row>
        <row r="180">
          <cell r="I180" t="str">
            <v>C-410-506-3-0-9</v>
          </cell>
          <cell r="J180" t="str">
            <v>GMF 41000</v>
          </cell>
          <cell r="K180">
            <v>161115538</v>
          </cell>
          <cell r="L180">
            <v>161115538</v>
          </cell>
          <cell r="M180">
            <v>0</v>
          </cell>
          <cell r="N180">
            <v>0</v>
          </cell>
          <cell r="O180">
            <v>161115538</v>
          </cell>
          <cell r="P180">
            <v>0</v>
          </cell>
          <cell r="Q180">
            <v>0</v>
          </cell>
          <cell r="R180">
            <v>161115538</v>
          </cell>
          <cell r="S180">
            <v>0</v>
          </cell>
          <cell r="T180">
            <v>0</v>
          </cell>
          <cell r="U180">
            <v>0</v>
          </cell>
        </row>
        <row r="181">
          <cell r="I181" t="str">
            <v>C-410-506-5</v>
          </cell>
          <cell r="J181" t="str">
            <v>DESARROLLO DE CIENCIA Y TECNOLOGÍA PARA EL SECTOR DE HIDROCARBUROS</v>
          </cell>
          <cell r="K181">
            <v>7856000000</v>
          </cell>
          <cell r="L181">
            <v>31298805</v>
          </cell>
          <cell r="M181">
            <v>7824701195</v>
          </cell>
          <cell r="N181">
            <v>0</v>
          </cell>
          <cell r="O181">
            <v>31298805</v>
          </cell>
          <cell r="P181">
            <v>0</v>
          </cell>
          <cell r="Q181">
            <v>0</v>
          </cell>
          <cell r="R181">
            <v>31298805</v>
          </cell>
          <cell r="S181">
            <v>0</v>
          </cell>
          <cell r="T181">
            <v>0</v>
          </cell>
          <cell r="U181">
            <v>0</v>
          </cell>
        </row>
        <row r="182">
          <cell r="I182" t="str">
            <v>C-410-506-5-0</v>
          </cell>
          <cell r="J182" t="str">
            <v>DESARROLLO DE CIENCIA Y TECNOLOGÍA PARA EL SECTOR DE HIDROCARBUROS</v>
          </cell>
          <cell r="K182">
            <v>7856000000</v>
          </cell>
          <cell r="L182">
            <v>31298805</v>
          </cell>
          <cell r="M182">
            <v>7824701195</v>
          </cell>
          <cell r="N182">
            <v>0</v>
          </cell>
          <cell r="O182">
            <v>31298805</v>
          </cell>
          <cell r="P182">
            <v>0</v>
          </cell>
          <cell r="Q182">
            <v>0</v>
          </cell>
          <cell r="R182">
            <v>31298805</v>
          </cell>
          <cell r="S182">
            <v>0</v>
          </cell>
          <cell r="T182">
            <v>0</v>
          </cell>
          <cell r="U182">
            <v>0</v>
          </cell>
        </row>
        <row r="183">
          <cell r="I183" t="str">
            <v>C-410-506-5-0-1</v>
          </cell>
          <cell r="J183" t="str">
            <v>CONOCIMIENTO CIENTÍFICO Y TECNOLÓGICO</v>
          </cell>
          <cell r="K183">
            <v>6428685259</v>
          </cell>
          <cell r="L183">
            <v>0</v>
          </cell>
          <cell r="M183">
            <v>6428685259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I184" t="str">
            <v>C-410-506-5-0-2</v>
          </cell>
          <cell r="J184" t="str">
            <v>PROGRAMA DE FORMACIÓN Y ENTRENAMIENTO EN OFFSHORE</v>
          </cell>
          <cell r="K184">
            <v>400000000</v>
          </cell>
          <cell r="L184">
            <v>0</v>
          </cell>
          <cell r="M184">
            <v>400000000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I185" t="str">
            <v>C-410-506-5-0-3</v>
          </cell>
          <cell r="J185" t="str">
            <v>MODELO DE TRANSFERENCIA DE CONOCIMIENTO</v>
          </cell>
          <cell r="K185">
            <v>996015936</v>
          </cell>
          <cell r="L185">
            <v>0</v>
          </cell>
          <cell r="M185">
            <v>996015936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I186" t="str">
            <v>C-410-506-5-0-9</v>
          </cell>
          <cell r="J186" t="str">
            <v>GMF 41000</v>
          </cell>
          <cell r="K186">
            <v>31298805</v>
          </cell>
          <cell r="L186">
            <v>31298805</v>
          </cell>
          <cell r="M186">
            <v>0</v>
          </cell>
          <cell r="N186">
            <v>0</v>
          </cell>
          <cell r="O186">
            <v>31298805</v>
          </cell>
          <cell r="P186">
            <v>0</v>
          </cell>
          <cell r="Q186">
            <v>0</v>
          </cell>
          <cell r="R186">
            <v>31298805</v>
          </cell>
          <cell r="S186">
            <v>0</v>
          </cell>
          <cell r="T186">
            <v>0</v>
          </cell>
          <cell r="U18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workbookViewId="0">
      <selection activeCell="C25" sqref="C25"/>
    </sheetView>
  </sheetViews>
  <sheetFormatPr baseColWidth="10" defaultColWidth="15" defaultRowHeight="15" x14ac:dyDescent="0.25"/>
  <cols>
    <col min="1" max="9" width="6.140625" style="127" customWidth="1"/>
    <col min="10" max="10" width="7.85546875" style="127" customWidth="1"/>
    <col min="11" max="11" width="15" style="127"/>
    <col min="12" max="12" width="16.7109375" style="127" customWidth="1"/>
    <col min="13" max="13" width="15" style="127"/>
    <col min="14" max="14" width="17.85546875" style="127" customWidth="1"/>
    <col min="15" max="16384" width="15" style="127"/>
  </cols>
  <sheetData>
    <row r="1" spans="1:21" ht="15" customHeight="1" x14ac:dyDescent="0.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</row>
    <row r="2" spans="1:21" x14ac:dyDescent="0.25">
      <c r="A2" s="128"/>
      <c r="B2" s="128"/>
      <c r="C2" s="128"/>
      <c r="D2" s="128"/>
      <c r="E2" s="128"/>
      <c r="F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</row>
    <row r="3" spans="1:21" hidden="1" x14ac:dyDescent="0.25">
      <c r="A3" s="128"/>
      <c r="B3" s="128"/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U3" s="129"/>
    </row>
    <row r="4" spans="1:21" x14ac:dyDescent="0.25">
      <c r="A4" s="128"/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9"/>
    </row>
    <row r="5" spans="1:21" x14ac:dyDescent="0.25">
      <c r="A5" s="128"/>
      <c r="B5" s="128"/>
      <c r="C5" s="128"/>
      <c r="D5" s="128"/>
      <c r="E5" s="128"/>
      <c r="F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U5" s="129"/>
    </row>
    <row r="6" spans="1:21" hidden="1" x14ac:dyDescent="0.25">
      <c r="A6" s="128"/>
      <c r="B6" s="128"/>
      <c r="C6" s="128"/>
      <c r="D6" s="128"/>
      <c r="E6" s="128"/>
      <c r="F6" s="128"/>
      <c r="H6" s="128"/>
      <c r="I6" s="128"/>
      <c r="J6" s="128"/>
      <c r="K6" s="128"/>
      <c r="L6" s="128"/>
      <c r="M6" s="128"/>
      <c r="N6" s="128"/>
      <c r="U6" s="129"/>
    </row>
    <row r="7" spans="1:21" x14ac:dyDescent="0.25">
      <c r="A7" s="128"/>
      <c r="B7" s="128"/>
      <c r="C7" s="128"/>
      <c r="D7" s="128"/>
      <c r="E7" s="128"/>
      <c r="F7" s="128"/>
      <c r="H7" s="128"/>
      <c r="I7" s="128"/>
      <c r="J7" s="128"/>
      <c r="K7" s="128"/>
      <c r="L7" s="128"/>
      <c r="M7" s="128"/>
      <c r="N7" s="128"/>
      <c r="U7" s="129"/>
    </row>
    <row r="8" spans="1:21" x14ac:dyDescent="0.25">
      <c r="A8" s="128"/>
      <c r="B8" s="128"/>
      <c r="C8" s="128"/>
      <c r="D8" s="128"/>
      <c r="E8" s="128"/>
      <c r="F8" s="128"/>
      <c r="U8" s="129"/>
    </row>
    <row r="9" spans="1:21" x14ac:dyDescent="0.2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1"/>
    </row>
    <row r="11" spans="1:21" ht="19.5" customHeight="1" x14ac:dyDescent="0.25">
      <c r="A11" s="248" t="s">
        <v>262</v>
      </c>
      <c r="B11" s="249"/>
      <c r="C11" s="249"/>
      <c r="D11" s="249"/>
      <c r="E11" s="250"/>
      <c r="F11" s="132" t="s">
        <v>263</v>
      </c>
      <c r="G11" s="128"/>
      <c r="H11" s="128"/>
      <c r="I11" s="133" t="s">
        <v>154</v>
      </c>
      <c r="J11" s="248" t="s">
        <v>264</v>
      </c>
      <c r="K11" s="250"/>
      <c r="L11" s="132" t="s">
        <v>265</v>
      </c>
      <c r="M11" s="128"/>
      <c r="N11" s="128"/>
      <c r="O11" s="133" t="s">
        <v>154</v>
      </c>
      <c r="P11" s="133" t="s">
        <v>154</v>
      </c>
      <c r="Q11" s="133" t="s">
        <v>154</v>
      </c>
      <c r="R11" s="133" t="s">
        <v>154</v>
      </c>
      <c r="S11" s="133" t="s">
        <v>154</v>
      </c>
      <c r="T11" s="128"/>
      <c r="U11" s="128"/>
    </row>
    <row r="12" spans="1:21" ht="22.5" customHeight="1" x14ac:dyDescent="0.25">
      <c r="A12" s="248" t="s">
        <v>266</v>
      </c>
      <c r="B12" s="249"/>
      <c r="C12" s="249"/>
      <c r="D12" s="249"/>
      <c r="E12" s="250"/>
      <c r="F12" s="134" t="s">
        <v>267</v>
      </c>
      <c r="G12" s="251" t="s">
        <v>268</v>
      </c>
      <c r="H12" s="251"/>
      <c r="I12" s="251"/>
      <c r="J12" s="134" t="s">
        <v>269</v>
      </c>
      <c r="K12" s="134" t="s">
        <v>270</v>
      </c>
      <c r="L12" s="128"/>
      <c r="M12" s="133" t="s">
        <v>154</v>
      </c>
      <c r="N12" s="133" t="s">
        <v>154</v>
      </c>
      <c r="O12" s="133" t="s">
        <v>154</v>
      </c>
      <c r="P12" s="133" t="s">
        <v>154</v>
      </c>
      <c r="Q12" s="133" t="s">
        <v>154</v>
      </c>
      <c r="R12" s="133" t="s">
        <v>154</v>
      </c>
      <c r="S12" s="133" t="s">
        <v>154</v>
      </c>
      <c r="T12" s="128"/>
      <c r="U12" s="128"/>
    </row>
    <row r="13" spans="1:21" ht="28.5" customHeight="1" x14ac:dyDescent="0.25">
      <c r="A13" s="248" t="s">
        <v>271</v>
      </c>
      <c r="B13" s="249"/>
      <c r="C13" s="249"/>
      <c r="D13" s="249"/>
      <c r="E13" s="250"/>
      <c r="F13" s="252" t="s">
        <v>272</v>
      </c>
      <c r="G13" s="251"/>
      <c r="H13" s="251"/>
      <c r="I13" s="251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21" x14ac:dyDescent="0.25">
      <c r="A14" s="248" t="s">
        <v>273</v>
      </c>
      <c r="B14" s="249"/>
      <c r="C14" s="249"/>
      <c r="D14" s="249"/>
      <c r="E14" s="250"/>
      <c r="F14" s="252" t="s">
        <v>274</v>
      </c>
      <c r="G14" s="251"/>
      <c r="H14" s="251"/>
      <c r="I14" s="251"/>
      <c r="J14" s="128"/>
      <c r="K14" s="128"/>
      <c r="L14" s="128"/>
      <c r="M14" s="128"/>
      <c r="N14" s="128"/>
      <c r="O14" s="128"/>
      <c r="P14" s="128"/>
      <c r="Q14" s="128"/>
      <c r="R14" s="128"/>
      <c r="S14" s="133" t="s">
        <v>154</v>
      </c>
      <c r="T14" s="128"/>
      <c r="U14" s="128"/>
    </row>
    <row r="15" spans="1:21" s="137" customFormat="1" ht="27" customHeight="1" x14ac:dyDescent="0.25">
      <c r="A15" s="253" t="s">
        <v>275</v>
      </c>
      <c r="B15" s="254"/>
      <c r="C15" s="254"/>
      <c r="D15" s="254"/>
      <c r="E15" s="255"/>
      <c r="F15" s="256" t="s">
        <v>276</v>
      </c>
      <c r="G15" s="257"/>
      <c r="H15" s="257"/>
      <c r="I15" s="258"/>
      <c r="J15" s="253" t="s">
        <v>277</v>
      </c>
      <c r="K15" s="255"/>
      <c r="L15" s="135" t="s">
        <v>278</v>
      </c>
      <c r="M15" s="135" t="s">
        <v>154</v>
      </c>
      <c r="N15" s="135" t="s">
        <v>154</v>
      </c>
      <c r="O15" s="135" t="s">
        <v>154</v>
      </c>
      <c r="P15" s="135" t="s">
        <v>154</v>
      </c>
      <c r="Q15" s="135" t="s">
        <v>154</v>
      </c>
      <c r="R15" s="135" t="s">
        <v>154</v>
      </c>
      <c r="S15" s="136" t="s">
        <v>154</v>
      </c>
    </row>
    <row r="16" spans="1:21" x14ac:dyDescent="0.25">
      <c r="A16" s="133" t="s">
        <v>154</v>
      </c>
      <c r="B16" s="133" t="s">
        <v>154</v>
      </c>
      <c r="C16" s="133" t="s">
        <v>154</v>
      </c>
      <c r="D16" s="133" t="s">
        <v>154</v>
      </c>
      <c r="E16" s="133" t="s">
        <v>154</v>
      </c>
      <c r="F16" s="133" t="s">
        <v>154</v>
      </c>
      <c r="G16" s="138" t="s">
        <v>154</v>
      </c>
      <c r="H16" s="133" t="s">
        <v>154</v>
      </c>
      <c r="I16" s="133" t="s">
        <v>154</v>
      </c>
      <c r="J16" s="133" t="s">
        <v>154</v>
      </c>
      <c r="K16" s="133" t="s">
        <v>154</v>
      </c>
      <c r="L16" s="133" t="s">
        <v>154</v>
      </c>
      <c r="M16" s="133" t="s">
        <v>154</v>
      </c>
      <c r="N16" s="138" t="s">
        <v>154</v>
      </c>
      <c r="O16" s="133" t="s">
        <v>154</v>
      </c>
      <c r="P16" s="138" t="s">
        <v>154</v>
      </c>
      <c r="Q16" s="138" t="s">
        <v>154</v>
      </c>
      <c r="R16" s="133" t="s">
        <v>154</v>
      </c>
      <c r="S16" s="138" t="s">
        <v>154</v>
      </c>
      <c r="T16" s="139"/>
      <c r="U16" s="139"/>
    </row>
    <row r="17" spans="1:21" s="128" customFormat="1" ht="12.75" customHeight="1" x14ac:dyDescent="0.25">
      <c r="A17" s="140" t="s">
        <v>279</v>
      </c>
      <c r="B17" s="140" t="s">
        <v>280</v>
      </c>
      <c r="C17" s="140" t="s">
        <v>281</v>
      </c>
      <c r="D17" s="140" t="s">
        <v>282</v>
      </c>
      <c r="E17" s="140" t="s">
        <v>283</v>
      </c>
      <c r="F17" s="140" t="s">
        <v>284</v>
      </c>
      <c r="G17" s="141" t="s">
        <v>285</v>
      </c>
      <c r="H17" s="140" t="s">
        <v>286</v>
      </c>
      <c r="I17" s="140" t="s">
        <v>287</v>
      </c>
      <c r="J17" s="140" t="s">
        <v>288</v>
      </c>
      <c r="K17" s="140" t="s">
        <v>289</v>
      </c>
      <c r="L17" s="140" t="s">
        <v>290</v>
      </c>
      <c r="M17" s="140" t="s">
        <v>291</v>
      </c>
      <c r="N17" s="141" t="s">
        <v>292</v>
      </c>
      <c r="O17" s="140" t="s">
        <v>293</v>
      </c>
      <c r="P17" s="141" t="s">
        <v>294</v>
      </c>
      <c r="Q17" s="141" t="s">
        <v>295</v>
      </c>
      <c r="R17" s="140" t="s">
        <v>296</v>
      </c>
      <c r="S17" s="141" t="s">
        <v>297</v>
      </c>
      <c r="T17" s="142"/>
      <c r="U17" s="143"/>
    </row>
    <row r="18" spans="1:21" s="128" customFormat="1" ht="12.75" customHeight="1" x14ac:dyDescent="0.25">
      <c r="A18" s="144">
        <v>3</v>
      </c>
      <c r="B18" s="144"/>
      <c r="C18" s="144"/>
      <c r="D18" s="144"/>
      <c r="E18" s="144"/>
      <c r="F18" s="144"/>
      <c r="G18" s="145"/>
      <c r="H18" s="144"/>
      <c r="I18" s="144"/>
      <c r="J18" s="144"/>
      <c r="K18" s="144" t="s">
        <v>298</v>
      </c>
      <c r="L18" s="146">
        <v>1039749524000</v>
      </c>
      <c r="M18" s="144">
        <v>0</v>
      </c>
      <c r="N18" s="147">
        <v>1039749524000</v>
      </c>
      <c r="O18" s="148">
        <v>25838722739.02</v>
      </c>
      <c r="P18" s="147">
        <v>772485433152.26001</v>
      </c>
      <c r="Q18" s="149">
        <v>0</v>
      </c>
      <c r="R18" s="148">
        <v>772485433152.26001</v>
      </c>
      <c r="S18" s="150">
        <v>267264090847.73999</v>
      </c>
      <c r="T18" s="151"/>
      <c r="U18" s="151"/>
    </row>
    <row r="19" spans="1:21" s="128" customFormat="1" ht="12.75" customHeight="1" x14ac:dyDescent="0.25">
      <c r="A19" s="144">
        <v>3</v>
      </c>
      <c r="B19" s="144">
        <v>1</v>
      </c>
      <c r="C19" s="144"/>
      <c r="D19" s="144"/>
      <c r="E19" s="144"/>
      <c r="F19" s="144"/>
      <c r="G19" s="144"/>
      <c r="H19" s="144"/>
      <c r="I19" s="144"/>
      <c r="J19" s="144"/>
      <c r="K19" s="144" t="s">
        <v>299</v>
      </c>
      <c r="L19" s="146">
        <v>562707177000</v>
      </c>
      <c r="M19" s="144">
        <v>0</v>
      </c>
      <c r="N19" s="152">
        <v>562707177000</v>
      </c>
      <c r="O19" s="148">
        <v>25758637186.09</v>
      </c>
      <c r="P19" s="152">
        <v>295144427591.40997</v>
      </c>
      <c r="Q19" s="153">
        <v>0</v>
      </c>
      <c r="R19" s="148">
        <v>295144427591.40997</v>
      </c>
      <c r="S19" s="154">
        <v>267562749408.59</v>
      </c>
    </row>
    <row r="20" spans="1:21" s="128" customFormat="1" ht="12.75" customHeight="1" x14ac:dyDescent="0.25">
      <c r="A20" s="144">
        <v>3</v>
      </c>
      <c r="B20" s="144">
        <v>1</v>
      </c>
      <c r="C20" s="144">
        <v>2</v>
      </c>
      <c r="D20" s="144"/>
      <c r="E20" s="144"/>
      <c r="F20" s="144"/>
      <c r="G20" s="144"/>
      <c r="H20" s="144"/>
      <c r="I20" s="144"/>
      <c r="J20" s="144"/>
      <c r="K20" s="144" t="s">
        <v>300</v>
      </c>
      <c r="L20" s="146">
        <v>562707177000</v>
      </c>
      <c r="M20" s="144">
        <v>0</v>
      </c>
      <c r="N20" s="152">
        <v>562707177000</v>
      </c>
      <c r="O20" s="148">
        <v>25758637186.09</v>
      </c>
      <c r="P20" s="152">
        <v>295144427591.40997</v>
      </c>
      <c r="Q20" s="153">
        <v>0</v>
      </c>
      <c r="R20" s="148">
        <v>295144427591.40997</v>
      </c>
      <c r="S20" s="154">
        <v>267562749408.59</v>
      </c>
    </row>
    <row r="21" spans="1:21" s="128" customFormat="1" ht="12.75" customHeight="1" x14ac:dyDescent="0.25">
      <c r="A21" s="144">
        <v>3</v>
      </c>
      <c r="B21" s="144">
        <v>1</v>
      </c>
      <c r="C21" s="144">
        <v>2</v>
      </c>
      <c r="D21" s="144">
        <v>1</v>
      </c>
      <c r="E21" s="144"/>
      <c r="F21" s="144"/>
      <c r="G21" s="144"/>
      <c r="H21" s="144"/>
      <c r="I21" s="144"/>
      <c r="J21" s="144"/>
      <c r="K21" s="144" t="s">
        <v>301</v>
      </c>
      <c r="L21" s="146">
        <v>13824809000</v>
      </c>
      <c r="M21" s="144">
        <v>0</v>
      </c>
      <c r="N21" s="152">
        <v>13824809000</v>
      </c>
      <c r="O21" s="148">
        <v>451553416.24000001</v>
      </c>
      <c r="P21" s="152">
        <v>2171509963.8899999</v>
      </c>
      <c r="Q21" s="153">
        <v>0</v>
      </c>
      <c r="R21" s="148">
        <v>2171509963.8899999</v>
      </c>
      <c r="S21" s="154">
        <v>11653299036.110001</v>
      </c>
    </row>
    <row r="22" spans="1:21" s="128" customFormat="1" ht="12.75" customHeight="1" x14ac:dyDescent="0.25">
      <c r="A22" s="144">
        <v>3</v>
      </c>
      <c r="B22" s="144">
        <v>1</v>
      </c>
      <c r="C22" s="144">
        <v>2</v>
      </c>
      <c r="D22" s="144">
        <v>1</v>
      </c>
      <c r="E22" s="144">
        <v>2</v>
      </c>
      <c r="F22" s="144"/>
      <c r="G22" s="144"/>
      <c r="H22" s="144"/>
      <c r="I22" s="144"/>
      <c r="J22" s="144"/>
      <c r="K22" s="144" t="s">
        <v>302</v>
      </c>
      <c r="L22" s="155">
        <v>0</v>
      </c>
      <c r="M22" s="144">
        <v>0</v>
      </c>
      <c r="N22" s="153">
        <v>0</v>
      </c>
      <c r="O22" s="148">
        <v>451553416.24000001</v>
      </c>
      <c r="P22" s="152">
        <v>2171509963.8899999</v>
      </c>
      <c r="Q22" s="153">
        <v>0</v>
      </c>
      <c r="R22" s="148">
        <v>2171509963.8899999</v>
      </c>
      <c r="S22" s="154">
        <v>-2171509963.8899999</v>
      </c>
    </row>
    <row r="23" spans="1:21" s="128" customFormat="1" ht="12.75" customHeight="1" x14ac:dyDescent="0.25">
      <c r="A23" s="144">
        <v>3</v>
      </c>
      <c r="B23" s="144">
        <v>1</v>
      </c>
      <c r="C23" s="144">
        <v>2</v>
      </c>
      <c r="D23" s="144">
        <v>1</v>
      </c>
      <c r="E23" s="144">
        <v>2</v>
      </c>
      <c r="F23" s="144">
        <v>8</v>
      </c>
      <c r="G23" s="144"/>
      <c r="H23" s="144"/>
      <c r="I23" s="144"/>
      <c r="J23" s="144"/>
      <c r="K23" s="144" t="s">
        <v>303</v>
      </c>
      <c r="L23" s="155">
        <v>0</v>
      </c>
      <c r="M23" s="144">
        <v>0</v>
      </c>
      <c r="N23" s="153">
        <v>0</v>
      </c>
      <c r="O23" s="148">
        <v>451553416.24000001</v>
      </c>
      <c r="P23" s="152">
        <v>2171509963.8899999</v>
      </c>
      <c r="Q23" s="153">
        <v>0</v>
      </c>
      <c r="R23" s="148">
        <v>2171509963.8899999</v>
      </c>
      <c r="S23" s="154">
        <v>-2171509963.8899999</v>
      </c>
    </row>
    <row r="24" spans="1:21" s="128" customFormat="1" ht="12.75" customHeight="1" x14ac:dyDescent="0.25">
      <c r="A24" s="144">
        <v>3</v>
      </c>
      <c r="B24" s="144">
        <v>1</v>
      </c>
      <c r="C24" s="144">
        <v>2</v>
      </c>
      <c r="D24" s="144">
        <v>1</v>
      </c>
      <c r="E24" s="144">
        <v>2</v>
      </c>
      <c r="F24" s="144">
        <v>8</v>
      </c>
      <c r="G24" s="144">
        <v>4</v>
      </c>
      <c r="H24" s="144"/>
      <c r="I24" s="144"/>
      <c r="J24" s="144"/>
      <c r="K24" s="144" t="s">
        <v>304</v>
      </c>
      <c r="L24" s="155">
        <v>0</v>
      </c>
      <c r="M24" s="144">
        <v>0</v>
      </c>
      <c r="N24" s="153">
        <v>0</v>
      </c>
      <c r="O24" s="148">
        <v>451553416.24000001</v>
      </c>
      <c r="P24" s="152">
        <v>2171509963.8899999</v>
      </c>
      <c r="Q24" s="153">
        <v>0</v>
      </c>
      <c r="R24" s="148">
        <v>2171509963.8899999</v>
      </c>
      <c r="S24" s="154">
        <v>-2171509963.8899999</v>
      </c>
    </row>
    <row r="25" spans="1:21" s="128" customFormat="1" ht="12.75" customHeight="1" x14ac:dyDescent="0.25">
      <c r="A25" s="144">
        <v>3</v>
      </c>
      <c r="B25" s="144">
        <v>1</v>
      </c>
      <c r="C25" s="144">
        <v>2</v>
      </c>
      <c r="D25" s="144">
        <v>7</v>
      </c>
      <c r="E25" s="144"/>
      <c r="F25" s="144"/>
      <c r="G25" s="144"/>
      <c r="H25" s="144"/>
      <c r="I25" s="144"/>
      <c r="J25" s="144"/>
      <c r="K25" s="144" t="s">
        <v>305</v>
      </c>
      <c r="L25" s="146">
        <v>548882368000</v>
      </c>
      <c r="M25" s="144">
        <v>0</v>
      </c>
      <c r="N25" s="152">
        <v>548882368000</v>
      </c>
      <c r="O25" s="148">
        <v>25307048299.950001</v>
      </c>
      <c r="P25" s="152">
        <v>218552013861.01001</v>
      </c>
      <c r="Q25" s="153">
        <v>0</v>
      </c>
      <c r="R25" s="148">
        <v>218552013861.01001</v>
      </c>
      <c r="S25" s="154">
        <v>330330354138.98999</v>
      </c>
    </row>
    <row r="26" spans="1:21" s="128" customFormat="1" ht="12.75" customHeight="1" x14ac:dyDescent="0.25">
      <c r="A26" s="144">
        <v>3</v>
      </c>
      <c r="B26" s="144">
        <v>1</v>
      </c>
      <c r="C26" s="144">
        <v>2</v>
      </c>
      <c r="D26" s="144">
        <v>7</v>
      </c>
      <c r="E26" s="144">
        <v>1</v>
      </c>
      <c r="F26" s="144"/>
      <c r="G26" s="144"/>
      <c r="H26" s="144"/>
      <c r="I26" s="144"/>
      <c r="J26" s="144"/>
      <c r="K26" s="144" t="s">
        <v>306</v>
      </c>
      <c r="L26" s="155">
        <v>0</v>
      </c>
      <c r="M26" s="144">
        <v>0</v>
      </c>
      <c r="N26" s="153">
        <v>0</v>
      </c>
      <c r="O26" s="148">
        <v>25307048299.950001</v>
      </c>
      <c r="P26" s="152">
        <v>218552013861.01001</v>
      </c>
      <c r="Q26" s="153">
        <v>0</v>
      </c>
      <c r="R26" s="148">
        <v>218552013861.01001</v>
      </c>
      <c r="S26" s="154">
        <v>-218552013861.01001</v>
      </c>
    </row>
    <row r="27" spans="1:21" s="128" customFormat="1" ht="12.75" customHeight="1" x14ac:dyDescent="0.25">
      <c r="A27" s="144">
        <v>3</v>
      </c>
      <c r="B27" s="144">
        <v>1</v>
      </c>
      <c r="C27" s="144">
        <v>2</v>
      </c>
      <c r="D27" s="144">
        <v>7</v>
      </c>
      <c r="E27" s="144">
        <v>1</v>
      </c>
      <c r="F27" s="144">
        <v>18</v>
      </c>
      <c r="G27" s="144"/>
      <c r="H27" s="144"/>
      <c r="I27" s="144"/>
      <c r="J27" s="144"/>
      <c r="K27" s="144" t="s">
        <v>307</v>
      </c>
      <c r="L27" s="155">
        <v>0</v>
      </c>
      <c r="M27" s="144">
        <v>0</v>
      </c>
      <c r="N27" s="153">
        <v>0</v>
      </c>
      <c r="O27" s="148">
        <v>25307048299.950001</v>
      </c>
      <c r="P27" s="152">
        <v>218552013861.01001</v>
      </c>
      <c r="Q27" s="153">
        <v>0</v>
      </c>
      <c r="R27" s="148">
        <v>218552013861.01001</v>
      </c>
      <c r="S27" s="154">
        <v>-218552013861.01001</v>
      </c>
    </row>
    <row r="28" spans="1:21" s="128" customFormat="1" ht="12.75" customHeight="1" x14ac:dyDescent="0.25">
      <c r="A28" s="144">
        <v>3</v>
      </c>
      <c r="B28" s="144">
        <v>1</v>
      </c>
      <c r="C28" s="144">
        <v>2</v>
      </c>
      <c r="D28" s="144">
        <v>8</v>
      </c>
      <c r="E28" s="144"/>
      <c r="F28" s="144"/>
      <c r="G28" s="144"/>
      <c r="H28" s="144"/>
      <c r="I28" s="144"/>
      <c r="J28" s="144"/>
      <c r="K28" s="144" t="s">
        <v>308</v>
      </c>
      <c r="L28" s="155">
        <v>0</v>
      </c>
      <c r="M28" s="144">
        <v>0</v>
      </c>
      <c r="N28" s="153">
        <v>0</v>
      </c>
      <c r="O28" s="148">
        <v>35469.9</v>
      </c>
      <c r="P28" s="152">
        <v>74420903766.509995</v>
      </c>
      <c r="Q28" s="153">
        <v>0</v>
      </c>
      <c r="R28" s="148">
        <v>74420903766.509995</v>
      </c>
      <c r="S28" s="154">
        <v>-74420903766.509995</v>
      </c>
    </row>
    <row r="29" spans="1:21" s="128" customFormat="1" ht="12.75" customHeight="1" x14ac:dyDescent="0.25">
      <c r="A29" s="144">
        <v>3</v>
      </c>
      <c r="B29" s="144">
        <v>1</v>
      </c>
      <c r="C29" s="144">
        <v>2</v>
      </c>
      <c r="D29" s="144">
        <v>8</v>
      </c>
      <c r="E29" s="144">
        <v>2</v>
      </c>
      <c r="F29" s="144"/>
      <c r="G29" s="144"/>
      <c r="H29" s="144"/>
      <c r="I29" s="144"/>
      <c r="J29" s="144"/>
      <c r="K29" s="144" t="s">
        <v>309</v>
      </c>
      <c r="L29" s="155">
        <v>0</v>
      </c>
      <c r="M29" s="144">
        <v>0</v>
      </c>
      <c r="N29" s="153">
        <v>0</v>
      </c>
      <c r="O29" s="148">
        <v>35469.9</v>
      </c>
      <c r="P29" s="152">
        <v>74420903766.509995</v>
      </c>
      <c r="Q29" s="153">
        <v>0</v>
      </c>
      <c r="R29" s="148">
        <v>74420903766.509995</v>
      </c>
      <c r="S29" s="154">
        <v>-74420903766.509995</v>
      </c>
    </row>
    <row r="30" spans="1:21" s="128" customFormat="1" ht="12.75" customHeight="1" x14ac:dyDescent="0.25">
      <c r="A30" s="144">
        <v>3</v>
      </c>
      <c r="B30" s="144">
        <v>1</v>
      </c>
      <c r="C30" s="144">
        <v>2</v>
      </c>
      <c r="D30" s="144">
        <v>8</v>
      </c>
      <c r="E30" s="144">
        <v>2</v>
      </c>
      <c r="F30" s="144">
        <v>1</v>
      </c>
      <c r="G30" s="144"/>
      <c r="H30" s="144"/>
      <c r="I30" s="144"/>
      <c r="J30" s="144"/>
      <c r="K30" s="144" t="s">
        <v>310</v>
      </c>
      <c r="L30" s="155">
        <v>0</v>
      </c>
      <c r="M30" s="144">
        <v>0</v>
      </c>
      <c r="N30" s="153">
        <v>0</v>
      </c>
      <c r="O30" s="156">
        <v>0</v>
      </c>
      <c r="P30" s="152">
        <v>480136</v>
      </c>
      <c r="Q30" s="153">
        <v>0</v>
      </c>
      <c r="R30" s="148">
        <v>480136</v>
      </c>
      <c r="S30" s="154">
        <v>-480136</v>
      </c>
    </row>
    <row r="31" spans="1:21" s="128" customFormat="1" ht="12.75" customHeight="1" x14ac:dyDescent="0.25">
      <c r="A31" s="144">
        <v>3</v>
      </c>
      <c r="B31" s="144">
        <v>1</v>
      </c>
      <c r="C31" s="144">
        <v>2</v>
      </c>
      <c r="D31" s="144">
        <v>8</v>
      </c>
      <c r="E31" s="144">
        <v>2</v>
      </c>
      <c r="F31" s="144">
        <v>2</v>
      </c>
      <c r="G31" s="144"/>
      <c r="H31" s="144"/>
      <c r="I31" s="144"/>
      <c r="J31" s="144"/>
      <c r="K31" s="144" t="s">
        <v>311</v>
      </c>
      <c r="L31" s="155">
        <v>0</v>
      </c>
      <c r="M31" s="144">
        <v>0</v>
      </c>
      <c r="N31" s="153">
        <v>0</v>
      </c>
      <c r="O31" s="148">
        <v>35469.9</v>
      </c>
      <c r="P31" s="152">
        <v>191805.51</v>
      </c>
      <c r="Q31" s="153">
        <v>0</v>
      </c>
      <c r="R31" s="148">
        <v>191805.51</v>
      </c>
      <c r="S31" s="154">
        <v>-191805.51</v>
      </c>
    </row>
    <row r="32" spans="1:21" s="128" customFormat="1" ht="12.75" customHeight="1" x14ac:dyDescent="0.25">
      <c r="A32" s="144">
        <v>3</v>
      </c>
      <c r="B32" s="144">
        <v>1</v>
      </c>
      <c r="C32" s="144">
        <v>2</v>
      </c>
      <c r="D32" s="144">
        <v>8</v>
      </c>
      <c r="E32" s="144">
        <v>2</v>
      </c>
      <c r="F32" s="144">
        <v>3</v>
      </c>
      <c r="G32" s="144"/>
      <c r="H32" s="144"/>
      <c r="I32" s="144"/>
      <c r="J32" s="144"/>
      <c r="K32" s="144" t="s">
        <v>312</v>
      </c>
      <c r="L32" s="155">
        <v>0</v>
      </c>
      <c r="M32" s="144">
        <v>0</v>
      </c>
      <c r="N32" s="153">
        <v>0</v>
      </c>
      <c r="O32" s="156">
        <v>0</v>
      </c>
      <c r="P32" s="152">
        <v>74420231825</v>
      </c>
      <c r="Q32" s="153">
        <v>0</v>
      </c>
      <c r="R32" s="148">
        <v>74420231825</v>
      </c>
      <c r="S32" s="154">
        <v>-74420231825</v>
      </c>
    </row>
    <row r="33" spans="1:19" s="128" customFormat="1" ht="12.75" customHeight="1" x14ac:dyDescent="0.25">
      <c r="A33" s="144">
        <v>3</v>
      </c>
      <c r="B33" s="144">
        <v>2</v>
      </c>
      <c r="C33" s="144"/>
      <c r="D33" s="144"/>
      <c r="E33" s="144"/>
      <c r="F33" s="144"/>
      <c r="G33" s="144"/>
      <c r="H33" s="144"/>
      <c r="I33" s="144"/>
      <c r="J33" s="144"/>
      <c r="K33" s="144" t="s">
        <v>313</v>
      </c>
      <c r="L33" s="146">
        <v>477042347000</v>
      </c>
      <c r="M33" s="144">
        <v>0</v>
      </c>
      <c r="N33" s="152">
        <v>477042347000</v>
      </c>
      <c r="O33" s="148">
        <v>80085552.930000007</v>
      </c>
      <c r="P33" s="152">
        <v>477341005560.84998</v>
      </c>
      <c r="Q33" s="153">
        <v>0</v>
      </c>
      <c r="R33" s="148">
        <v>477341005560.84998</v>
      </c>
      <c r="S33" s="154">
        <v>-298658560.85000002</v>
      </c>
    </row>
    <row r="34" spans="1:19" s="128" customFormat="1" ht="12.75" customHeight="1" x14ac:dyDescent="0.25">
      <c r="A34" s="144">
        <v>3</v>
      </c>
      <c r="B34" s="144">
        <v>2</v>
      </c>
      <c r="C34" s="144">
        <v>3</v>
      </c>
      <c r="D34" s="144"/>
      <c r="E34" s="144"/>
      <c r="F34" s="144"/>
      <c r="G34" s="144"/>
      <c r="H34" s="144"/>
      <c r="I34" s="144"/>
      <c r="J34" s="144"/>
      <c r="K34" s="144" t="s">
        <v>314</v>
      </c>
      <c r="L34" s="155">
        <v>0</v>
      </c>
      <c r="M34" s="144">
        <v>0</v>
      </c>
      <c r="N34" s="153">
        <v>0</v>
      </c>
      <c r="O34" s="148">
        <v>10326758.619999999</v>
      </c>
      <c r="P34" s="152">
        <v>137252144.59999999</v>
      </c>
      <c r="Q34" s="153">
        <v>0</v>
      </c>
      <c r="R34" s="148">
        <v>137252144.59999999</v>
      </c>
      <c r="S34" s="154">
        <v>-137252144.59999999</v>
      </c>
    </row>
    <row r="35" spans="1:19" s="128" customFormat="1" ht="12.75" customHeight="1" x14ac:dyDescent="0.25">
      <c r="A35" s="144">
        <v>3</v>
      </c>
      <c r="B35" s="144">
        <v>2</v>
      </c>
      <c r="C35" s="144">
        <v>3</v>
      </c>
      <c r="D35" s="144">
        <v>0</v>
      </c>
      <c r="E35" s="144"/>
      <c r="F35" s="144"/>
      <c r="G35" s="144"/>
      <c r="H35" s="144"/>
      <c r="I35" s="144"/>
      <c r="J35" s="144"/>
      <c r="K35" s="144" t="s">
        <v>314</v>
      </c>
      <c r="L35" s="155">
        <v>0</v>
      </c>
      <c r="M35" s="144">
        <v>0</v>
      </c>
      <c r="N35" s="153">
        <v>0</v>
      </c>
      <c r="O35" s="148">
        <v>10326758.619999999</v>
      </c>
      <c r="P35" s="152">
        <v>137252144.59999999</v>
      </c>
      <c r="Q35" s="153">
        <v>0</v>
      </c>
      <c r="R35" s="148">
        <v>137252144.59999999</v>
      </c>
      <c r="S35" s="154">
        <v>-137252144.59999999</v>
      </c>
    </row>
    <row r="36" spans="1:19" s="128" customFormat="1" ht="12.75" customHeight="1" x14ac:dyDescent="0.25">
      <c r="A36" s="144">
        <v>3</v>
      </c>
      <c r="B36" s="144">
        <v>2</v>
      </c>
      <c r="C36" s="144">
        <v>3</v>
      </c>
      <c r="D36" s="144">
        <v>0</v>
      </c>
      <c r="E36" s="144">
        <v>3</v>
      </c>
      <c r="F36" s="144"/>
      <c r="G36" s="144"/>
      <c r="H36" s="144"/>
      <c r="I36" s="144"/>
      <c r="J36" s="144"/>
      <c r="K36" s="144" t="s">
        <v>315</v>
      </c>
      <c r="L36" s="155">
        <v>0</v>
      </c>
      <c r="M36" s="144">
        <v>0</v>
      </c>
      <c r="N36" s="153">
        <v>0</v>
      </c>
      <c r="O36" s="148">
        <v>8942147.4800000004</v>
      </c>
      <c r="P36" s="152">
        <v>48436595.700000003</v>
      </c>
      <c r="Q36" s="153">
        <v>0</v>
      </c>
      <c r="R36" s="148">
        <v>48436595.700000003</v>
      </c>
      <c r="S36" s="154">
        <v>-48436595.700000003</v>
      </c>
    </row>
    <row r="37" spans="1:19" s="128" customFormat="1" ht="12.75" customHeight="1" x14ac:dyDescent="0.25">
      <c r="A37" s="144">
        <v>3</v>
      </c>
      <c r="B37" s="144">
        <v>2</v>
      </c>
      <c r="C37" s="144">
        <v>3</v>
      </c>
      <c r="D37" s="144">
        <v>0</v>
      </c>
      <c r="E37" s="144">
        <v>4</v>
      </c>
      <c r="F37" s="144"/>
      <c r="G37" s="144"/>
      <c r="H37" s="144"/>
      <c r="I37" s="144"/>
      <c r="J37" s="144"/>
      <c r="K37" s="144" t="s">
        <v>316</v>
      </c>
      <c r="L37" s="155">
        <v>0</v>
      </c>
      <c r="M37" s="144">
        <v>0</v>
      </c>
      <c r="N37" s="153">
        <v>0</v>
      </c>
      <c r="O37" s="148">
        <v>1384611.14</v>
      </c>
      <c r="P37" s="152">
        <v>88815548.900000006</v>
      </c>
      <c r="Q37" s="153">
        <v>0</v>
      </c>
      <c r="R37" s="148">
        <v>88815548.900000006</v>
      </c>
      <c r="S37" s="154">
        <v>-88815548.900000006</v>
      </c>
    </row>
    <row r="38" spans="1:19" s="128" customFormat="1" ht="12.75" customHeight="1" x14ac:dyDescent="0.25">
      <c r="A38" s="144">
        <v>3</v>
      </c>
      <c r="B38" s="144">
        <v>2</v>
      </c>
      <c r="C38" s="144">
        <v>5</v>
      </c>
      <c r="D38" s="144"/>
      <c r="E38" s="144"/>
      <c r="F38" s="144"/>
      <c r="G38" s="144"/>
      <c r="H38" s="144"/>
      <c r="I38" s="144"/>
      <c r="J38" s="144"/>
      <c r="K38" s="144" t="s">
        <v>317</v>
      </c>
      <c r="L38" s="146">
        <v>477042347000</v>
      </c>
      <c r="M38" s="144">
        <v>0</v>
      </c>
      <c r="N38" s="152">
        <v>477042347000</v>
      </c>
      <c r="O38" s="148">
        <v>69758794.310000002</v>
      </c>
      <c r="P38" s="152">
        <v>477203753416.25</v>
      </c>
      <c r="Q38" s="153">
        <v>0</v>
      </c>
      <c r="R38" s="148">
        <v>477203753416.25</v>
      </c>
      <c r="S38" s="154">
        <v>-161406416.25</v>
      </c>
    </row>
    <row r="39" spans="1:19" s="128" customFormat="1" ht="12.75" customHeight="1" x14ac:dyDescent="0.25">
      <c r="A39" s="144">
        <v>3</v>
      </c>
      <c r="B39" s="144">
        <v>2</v>
      </c>
      <c r="C39" s="144">
        <v>5</v>
      </c>
      <c r="D39" s="144">
        <v>2</v>
      </c>
      <c r="E39" s="144"/>
      <c r="F39" s="144"/>
      <c r="G39" s="144"/>
      <c r="H39" s="144"/>
      <c r="I39" s="144"/>
      <c r="J39" s="144"/>
      <c r="K39" s="144" t="s">
        <v>318</v>
      </c>
      <c r="L39" s="146">
        <v>477042347000</v>
      </c>
      <c r="M39" s="144">
        <v>0</v>
      </c>
      <c r="N39" s="152">
        <v>477042347000</v>
      </c>
      <c r="O39" s="156">
        <v>0</v>
      </c>
      <c r="P39" s="152">
        <v>477042347000</v>
      </c>
      <c r="Q39" s="153">
        <v>0</v>
      </c>
      <c r="R39" s="148">
        <v>477042347000</v>
      </c>
      <c r="S39" s="144">
        <v>0</v>
      </c>
    </row>
    <row r="40" spans="1:19" s="128" customFormat="1" ht="12.75" customHeight="1" x14ac:dyDescent="0.25">
      <c r="A40" s="144">
        <v>3</v>
      </c>
      <c r="B40" s="144">
        <v>2</v>
      </c>
      <c r="C40" s="144">
        <v>5</v>
      </c>
      <c r="D40" s="144">
        <v>2</v>
      </c>
      <c r="E40" s="144">
        <v>1</v>
      </c>
      <c r="F40" s="144"/>
      <c r="G40" s="144"/>
      <c r="H40" s="144"/>
      <c r="I40" s="144"/>
      <c r="J40" s="144"/>
      <c r="K40" s="144" t="s">
        <v>318</v>
      </c>
      <c r="L40" s="155">
        <v>0</v>
      </c>
      <c r="M40" s="144">
        <v>0</v>
      </c>
      <c r="N40" s="153">
        <v>0</v>
      </c>
      <c r="O40" s="156">
        <v>0</v>
      </c>
      <c r="P40" s="152">
        <v>477042347000</v>
      </c>
      <c r="Q40" s="153">
        <v>0</v>
      </c>
      <c r="R40" s="148">
        <v>477042347000</v>
      </c>
      <c r="S40" s="154">
        <v>-477042347000</v>
      </c>
    </row>
    <row r="41" spans="1:19" s="128" customFormat="1" ht="12.75" customHeight="1" x14ac:dyDescent="0.25">
      <c r="A41" s="144">
        <v>3</v>
      </c>
      <c r="B41" s="144">
        <v>2</v>
      </c>
      <c r="C41" s="144">
        <v>5</v>
      </c>
      <c r="D41" s="144">
        <v>5</v>
      </c>
      <c r="E41" s="144"/>
      <c r="F41" s="144"/>
      <c r="G41" s="144"/>
      <c r="H41" s="144"/>
      <c r="I41" s="144"/>
      <c r="J41" s="144"/>
      <c r="K41" s="144" t="s">
        <v>319</v>
      </c>
      <c r="L41" s="155">
        <v>0</v>
      </c>
      <c r="M41" s="144">
        <v>0</v>
      </c>
      <c r="N41" s="153">
        <v>0</v>
      </c>
      <c r="O41" s="148">
        <v>69758794.310000002</v>
      </c>
      <c r="P41" s="152">
        <v>161406416.25</v>
      </c>
      <c r="Q41" s="153">
        <v>0</v>
      </c>
      <c r="R41" s="148">
        <v>161406416.25</v>
      </c>
      <c r="S41" s="154">
        <v>-161406416.25</v>
      </c>
    </row>
    <row r="42" spans="1:19" s="128" customFormat="1" ht="12.75" customHeight="1" x14ac:dyDescent="0.25">
      <c r="A42" s="144">
        <v>3</v>
      </c>
      <c r="B42" s="144">
        <v>2</v>
      </c>
      <c r="C42" s="144">
        <v>5</v>
      </c>
      <c r="D42" s="144">
        <v>5</v>
      </c>
      <c r="E42" s="144">
        <v>2</v>
      </c>
      <c r="F42" s="144"/>
      <c r="G42" s="144"/>
      <c r="H42" s="144"/>
      <c r="I42" s="144"/>
      <c r="J42" s="144"/>
      <c r="K42" s="144" t="s">
        <v>320</v>
      </c>
      <c r="L42" s="155">
        <v>0</v>
      </c>
      <c r="M42" s="144">
        <v>0</v>
      </c>
      <c r="N42" s="153">
        <v>0</v>
      </c>
      <c r="O42" s="148">
        <v>69758794.310000002</v>
      </c>
      <c r="P42" s="152">
        <v>161406416.25</v>
      </c>
      <c r="Q42" s="153">
        <v>0</v>
      </c>
      <c r="R42" s="148">
        <v>161406416.25</v>
      </c>
      <c r="S42" s="154">
        <v>-161406416.25</v>
      </c>
    </row>
    <row r="43" spans="1:19" hidden="1" x14ac:dyDescent="0.25"/>
  </sheetData>
  <mergeCells count="11">
    <mergeCell ref="A14:E14"/>
    <mergeCell ref="F14:I14"/>
    <mergeCell ref="A15:E15"/>
    <mergeCell ref="F15:I15"/>
    <mergeCell ref="J15:K15"/>
    <mergeCell ref="A11:E11"/>
    <mergeCell ref="J11:K11"/>
    <mergeCell ref="A12:E12"/>
    <mergeCell ref="G12:I12"/>
    <mergeCell ref="A13:E13"/>
    <mergeCell ref="F13:I13"/>
  </mergeCells>
  <pageMargins left="0.98425196850393704" right="3.9370078740157501E-2" top="0.78740157480314998" bottom="0.74678346456692901" header="0.78740157480314998" footer="0.39370078740157499"/>
  <pageSetup paperSize="0" orientation="landscape" horizontalDpi="300" verticalDpi="300"/>
  <headerFooter alignWithMargins="0">
    <oddFooter>&amp;R&amp;"Arial,Regular"&amp;8&amp;P 
&amp;"-,Regular"de 
&amp;"-,Regular"&amp;N 
&amp;"-,Regular"Página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showGridLines="0" zoomScaleNormal="100" workbookViewId="0">
      <pane ySplit="12" topLeftCell="A13" activePane="bottomLeft" state="frozen"/>
      <selection activeCell="N7" sqref="N7"/>
      <selection pane="bottomLeft" activeCell="C7" sqref="C7"/>
    </sheetView>
  </sheetViews>
  <sheetFormatPr baseColWidth="10" defaultColWidth="11.42578125" defaultRowHeight="12.75" x14ac:dyDescent="0.2"/>
  <cols>
    <col min="1" max="1" width="9.28515625" style="245" customWidth="1"/>
    <col min="2" max="2" width="37.42578125" style="161" customWidth="1"/>
    <col min="3" max="3" width="20.140625" style="245" bestFit="1" customWidth="1"/>
    <col min="4" max="4" width="17.85546875" style="245" bestFit="1" customWidth="1"/>
    <col min="5" max="5" width="19.42578125" style="245" bestFit="1" customWidth="1"/>
    <col min="6" max="6" width="17" style="245" bestFit="1" customWidth="1"/>
    <col min="7" max="7" width="20.140625" style="245" bestFit="1" customWidth="1"/>
    <col min="8" max="8" width="16.5703125" style="245" bestFit="1" customWidth="1"/>
    <col min="9" max="9" width="17.5703125" style="245" bestFit="1" customWidth="1"/>
    <col min="10" max="10" width="18.5703125" style="160" bestFit="1" customWidth="1"/>
    <col min="11" max="16384" width="11.42578125" style="161"/>
  </cols>
  <sheetData>
    <row r="1" spans="1:10" ht="15.75" x14ac:dyDescent="0.25">
      <c r="A1" s="157"/>
      <c r="B1" s="260" t="s">
        <v>0</v>
      </c>
      <c r="C1" s="260"/>
      <c r="D1" s="260"/>
      <c r="E1" s="260"/>
      <c r="F1" s="260"/>
      <c r="G1" s="260"/>
      <c r="H1" s="158"/>
      <c r="I1" s="159"/>
    </row>
    <row r="2" spans="1:10" s="166" customFormat="1" ht="15.75" x14ac:dyDescent="0.25">
      <c r="A2" s="162"/>
      <c r="B2" s="261" t="s">
        <v>39</v>
      </c>
      <c r="C2" s="261"/>
      <c r="D2" s="261"/>
      <c r="E2" s="261"/>
      <c r="F2" s="261"/>
      <c r="G2" s="261"/>
      <c r="H2" s="163"/>
      <c r="I2" s="164"/>
      <c r="J2" s="165"/>
    </row>
    <row r="3" spans="1:10" s="166" customFormat="1" ht="15.75" x14ac:dyDescent="0.25">
      <c r="A3" s="167"/>
      <c r="B3" s="262" t="s">
        <v>321</v>
      </c>
      <c r="C3" s="262"/>
      <c r="D3" s="262"/>
      <c r="E3" s="262"/>
      <c r="F3" s="262"/>
      <c r="G3" s="262"/>
      <c r="H3" s="168"/>
      <c r="I3" s="169"/>
      <c r="J3" s="165"/>
    </row>
    <row r="4" spans="1:10" s="166" customFormat="1" ht="18" x14ac:dyDescent="0.25">
      <c r="A4" s="170"/>
      <c r="B4" s="263"/>
      <c r="C4" s="263"/>
      <c r="D4" s="263"/>
      <c r="E4" s="263"/>
      <c r="F4" s="263"/>
      <c r="G4" s="263"/>
      <c r="H4" s="168"/>
      <c r="I4" s="169"/>
      <c r="J4" s="165"/>
    </row>
    <row r="5" spans="1:10" x14ac:dyDescent="0.2">
      <c r="A5" s="171"/>
      <c r="B5" s="172"/>
      <c r="C5" s="173"/>
      <c r="D5" s="173"/>
      <c r="E5" s="173"/>
      <c r="F5" s="173"/>
      <c r="G5" s="173"/>
      <c r="H5" s="173"/>
      <c r="I5" s="174"/>
    </row>
    <row r="6" spans="1:10" x14ac:dyDescent="0.2">
      <c r="A6" s="171"/>
      <c r="B6" s="264" t="s">
        <v>1</v>
      </c>
      <c r="C6" s="264"/>
      <c r="D6" s="264"/>
      <c r="E6" s="173"/>
      <c r="F6" s="173"/>
      <c r="G6" s="13" t="s">
        <v>40</v>
      </c>
      <c r="H6" s="175" t="s">
        <v>257</v>
      </c>
      <c r="I6" s="174"/>
    </row>
    <row r="7" spans="1:10" x14ac:dyDescent="0.2">
      <c r="A7" s="14"/>
      <c r="B7" s="24" t="s">
        <v>41</v>
      </c>
      <c r="C7" s="176"/>
      <c r="D7" s="176"/>
      <c r="E7" s="173"/>
      <c r="F7" s="173"/>
      <c r="G7" s="13" t="s">
        <v>2</v>
      </c>
      <c r="H7" s="13">
        <v>2015</v>
      </c>
      <c r="I7" s="177"/>
    </row>
    <row r="8" spans="1:10" s="183" customFormat="1" x14ac:dyDescent="0.2">
      <c r="A8" s="178"/>
      <c r="B8" s="179" t="s">
        <v>42</v>
      </c>
      <c r="C8" s="180"/>
      <c r="D8" s="180"/>
      <c r="E8" s="173"/>
      <c r="F8" s="173"/>
      <c r="G8" s="13" t="s">
        <v>3</v>
      </c>
      <c r="H8" s="15">
        <v>42104</v>
      </c>
      <c r="I8" s="181"/>
      <c r="J8" s="182"/>
    </row>
    <row r="9" spans="1:10" ht="13.5" thickBot="1" x14ac:dyDescent="0.25">
      <c r="A9" s="184"/>
      <c r="B9" s="185"/>
      <c r="C9" s="186"/>
      <c r="D9" s="186"/>
      <c r="E9" s="186"/>
      <c r="F9" s="186"/>
      <c r="G9" s="186"/>
      <c r="H9" s="186"/>
      <c r="I9" s="187"/>
    </row>
    <row r="10" spans="1:10" s="192" customFormat="1" x14ac:dyDescent="0.2">
      <c r="A10" s="188" t="s">
        <v>322</v>
      </c>
      <c r="B10" s="265" t="s">
        <v>323</v>
      </c>
      <c r="C10" s="189" t="s">
        <v>324</v>
      </c>
      <c r="D10" s="190" t="s">
        <v>325</v>
      </c>
      <c r="E10" s="190" t="s">
        <v>326</v>
      </c>
      <c r="F10" s="190" t="s">
        <v>327</v>
      </c>
      <c r="G10" s="190" t="s">
        <v>327</v>
      </c>
      <c r="H10" s="190" t="s">
        <v>328</v>
      </c>
      <c r="I10" s="190" t="s">
        <v>329</v>
      </c>
      <c r="J10" s="191"/>
    </row>
    <row r="11" spans="1:10" s="192" customFormat="1" x14ac:dyDescent="0.2">
      <c r="A11" s="193"/>
      <c r="B11" s="266"/>
      <c r="C11" s="194" t="s">
        <v>330</v>
      </c>
      <c r="D11" s="195" t="s">
        <v>331</v>
      </c>
      <c r="E11" s="195" t="s">
        <v>332</v>
      </c>
      <c r="F11" s="195" t="s">
        <v>17</v>
      </c>
      <c r="G11" s="195" t="s">
        <v>333</v>
      </c>
      <c r="H11" s="195" t="s">
        <v>334</v>
      </c>
      <c r="I11" s="194" t="s">
        <v>335</v>
      </c>
      <c r="J11" s="191"/>
    </row>
    <row r="12" spans="1:10" s="166" customFormat="1" ht="12" thickBot="1" x14ac:dyDescent="0.25">
      <c r="A12" s="196">
        <v>1</v>
      </c>
      <c r="B12" s="197">
        <v>2</v>
      </c>
      <c r="C12" s="198">
        <v>3</v>
      </c>
      <c r="D12" s="198">
        <v>4</v>
      </c>
      <c r="E12" s="198">
        <v>5</v>
      </c>
      <c r="F12" s="198">
        <v>6</v>
      </c>
      <c r="G12" s="198">
        <v>7</v>
      </c>
      <c r="H12" s="198">
        <v>8</v>
      </c>
      <c r="I12" s="198">
        <v>9</v>
      </c>
      <c r="J12" s="165"/>
    </row>
    <row r="13" spans="1:10" x14ac:dyDescent="0.2">
      <c r="A13" s="199"/>
      <c r="B13" s="200"/>
      <c r="C13" s="201"/>
      <c r="D13" s="201"/>
      <c r="E13" s="201"/>
      <c r="F13" s="201"/>
      <c r="G13" s="201"/>
      <c r="H13" s="201"/>
      <c r="I13" s="201"/>
    </row>
    <row r="14" spans="1:10" x14ac:dyDescent="0.2">
      <c r="A14" s="202">
        <v>3000</v>
      </c>
      <c r="B14" s="203" t="s">
        <v>336</v>
      </c>
      <c r="C14" s="204">
        <f>+C15+C32</f>
        <v>1039749524000</v>
      </c>
      <c r="D14" s="204">
        <f t="shared" ref="D14:I14" si="0">+D15+D32</f>
        <v>26376069665.180008</v>
      </c>
      <c r="E14" s="204">
        <f t="shared" si="0"/>
        <v>773268996868.03992</v>
      </c>
      <c r="F14" s="204">
        <f t="shared" si="0"/>
        <v>25678303857.910004</v>
      </c>
      <c r="G14" s="204">
        <f t="shared" si="0"/>
        <v>771758387065.47998</v>
      </c>
      <c r="H14" s="204">
        <f t="shared" si="0"/>
        <v>1510609802.5599999</v>
      </c>
      <c r="I14" s="204">
        <f t="shared" si="0"/>
        <v>266480527131.95996</v>
      </c>
    </row>
    <row r="15" spans="1:10" x14ac:dyDescent="0.2">
      <c r="A15" s="202">
        <v>3100</v>
      </c>
      <c r="B15" s="203" t="s">
        <v>337</v>
      </c>
      <c r="C15" s="204">
        <f>+C16</f>
        <v>562707177000</v>
      </c>
      <c r="D15" s="204">
        <f t="shared" ref="D15:I15" si="1">+D16</f>
        <v>26286304968.280006</v>
      </c>
      <c r="E15" s="204">
        <f t="shared" si="1"/>
        <v>295918312163.21997</v>
      </c>
      <c r="F15" s="204">
        <f t="shared" si="1"/>
        <v>25598218304.980003</v>
      </c>
      <c r="G15" s="204">
        <f t="shared" si="1"/>
        <v>294417381504.63</v>
      </c>
      <c r="H15" s="204">
        <f t="shared" si="1"/>
        <v>1500930658.5899999</v>
      </c>
      <c r="I15" s="204">
        <f t="shared" si="1"/>
        <v>266788864836.77997</v>
      </c>
    </row>
    <row r="16" spans="1:10" x14ac:dyDescent="0.2">
      <c r="A16" s="202">
        <v>3120</v>
      </c>
      <c r="B16" s="203" t="s">
        <v>338</v>
      </c>
      <c r="C16" s="204">
        <f>+C17+C20+C31</f>
        <v>562707177000</v>
      </c>
      <c r="D16" s="204">
        <f t="shared" ref="D16:I16" si="2">+D17+D20+D31</f>
        <v>26286304968.280006</v>
      </c>
      <c r="E16" s="204">
        <f t="shared" si="2"/>
        <v>295918312163.21997</v>
      </c>
      <c r="F16" s="204">
        <f t="shared" si="2"/>
        <v>25598218304.980003</v>
      </c>
      <c r="G16" s="204">
        <f t="shared" si="2"/>
        <v>294417381504.63</v>
      </c>
      <c r="H16" s="204">
        <f t="shared" si="2"/>
        <v>1500930658.5899999</v>
      </c>
      <c r="I16" s="204">
        <f t="shared" si="2"/>
        <v>266788864836.77997</v>
      </c>
    </row>
    <row r="17" spans="1:11" x14ac:dyDescent="0.2">
      <c r="A17" s="202">
        <v>3121</v>
      </c>
      <c r="B17" s="203" t="s">
        <v>339</v>
      </c>
      <c r="C17" s="205">
        <f>SUM(C18:C19)</f>
        <v>13824809000</v>
      </c>
      <c r="D17" s="205">
        <f t="shared" ref="D17:I17" si="3">SUM(D18:D19)</f>
        <v>520551248.54000002</v>
      </c>
      <c r="E17" s="205">
        <f t="shared" si="3"/>
        <v>2071984051.5799999</v>
      </c>
      <c r="F17" s="205">
        <f t="shared" si="3"/>
        <v>374379731</v>
      </c>
      <c r="G17" s="205">
        <f t="shared" si="3"/>
        <v>1818444336.45</v>
      </c>
      <c r="H17" s="205">
        <f t="shared" si="3"/>
        <v>253539715.12999988</v>
      </c>
      <c r="I17" s="205">
        <f t="shared" si="3"/>
        <v>11752824948.42</v>
      </c>
    </row>
    <row r="18" spans="1:11" x14ac:dyDescent="0.2">
      <c r="A18" s="202"/>
      <c r="B18" s="206" t="s">
        <v>340</v>
      </c>
      <c r="C18" s="207">
        <v>9677366300</v>
      </c>
      <c r="D18" s="207">
        <v>506852248.54000002</v>
      </c>
      <c r="E18" s="207">
        <v>2027021051.5799999</v>
      </c>
      <c r="F18" s="207">
        <v>374379731</v>
      </c>
      <c r="G18" s="207">
        <v>1787180336.45</v>
      </c>
      <c r="H18" s="207">
        <f>+E18-G18</f>
        <v>239840715.12999988</v>
      </c>
      <c r="I18" s="207">
        <f>+C18-E18</f>
        <v>7650345248.4200001</v>
      </c>
    </row>
    <row r="19" spans="1:11" x14ac:dyDescent="0.2">
      <c r="A19" s="202"/>
      <c r="B19" s="206" t="s">
        <v>341</v>
      </c>
      <c r="C19" s="207">
        <v>4147442700</v>
      </c>
      <c r="D19" s="207">
        <v>13699000</v>
      </c>
      <c r="E19" s="207">
        <v>44963000</v>
      </c>
      <c r="F19" s="207">
        <v>0</v>
      </c>
      <c r="G19" s="207">
        <v>31264000</v>
      </c>
      <c r="H19" s="207">
        <f>+E19-G19</f>
        <v>13699000</v>
      </c>
      <c r="I19" s="207">
        <f>+C19-E19</f>
        <v>4102479700</v>
      </c>
    </row>
    <row r="20" spans="1:11" x14ac:dyDescent="0.2">
      <c r="A20" s="202">
        <v>3127</v>
      </c>
      <c r="B20" s="203" t="s">
        <v>342</v>
      </c>
      <c r="C20" s="205">
        <f>+C21</f>
        <v>548882368000</v>
      </c>
      <c r="D20" s="205">
        <f t="shared" ref="D20:I20" si="4">+D21</f>
        <v>25765718249.840004</v>
      </c>
      <c r="E20" s="205">
        <f t="shared" si="4"/>
        <v>219425424345.13</v>
      </c>
      <c r="F20" s="205">
        <f t="shared" si="4"/>
        <v>25223803104.080002</v>
      </c>
      <c r="G20" s="205">
        <f t="shared" si="4"/>
        <v>218178033401.67001</v>
      </c>
      <c r="H20" s="205">
        <f t="shared" si="4"/>
        <v>1247390943.46</v>
      </c>
      <c r="I20" s="205">
        <f t="shared" si="4"/>
        <v>329456943654.87</v>
      </c>
      <c r="K20" s="208"/>
    </row>
    <row r="21" spans="1:11" x14ac:dyDescent="0.2">
      <c r="A21" s="202"/>
      <c r="B21" s="203" t="s">
        <v>343</v>
      </c>
      <c r="C21" s="205">
        <f>+C22+C25+C27+C28+C29+C30</f>
        <v>548882368000</v>
      </c>
      <c r="D21" s="205">
        <f t="shared" ref="D21:I21" si="5">+D22+D25+D27+D28+D29+D30</f>
        <v>25765718249.840004</v>
      </c>
      <c r="E21" s="205">
        <f t="shared" si="5"/>
        <v>219425424345.13</v>
      </c>
      <c r="F21" s="205">
        <f t="shared" si="5"/>
        <v>25223803104.080002</v>
      </c>
      <c r="G21" s="205">
        <f t="shared" si="5"/>
        <v>218178033401.67001</v>
      </c>
      <c r="H21" s="205">
        <f t="shared" si="5"/>
        <v>1247390943.46</v>
      </c>
      <c r="I21" s="205">
        <f t="shared" si="5"/>
        <v>329456943654.87</v>
      </c>
      <c r="K21" s="208"/>
    </row>
    <row r="22" spans="1:11" x14ac:dyDescent="0.2">
      <c r="A22" s="202"/>
      <c r="B22" s="203" t="s">
        <v>344</v>
      </c>
      <c r="C22" s="205">
        <f>+C23+C24</f>
        <v>29481926463</v>
      </c>
      <c r="D22" s="205">
        <f t="shared" ref="D22:I22" si="6">+D23+D24</f>
        <v>219328724.33999997</v>
      </c>
      <c r="E22" s="205">
        <f t="shared" si="6"/>
        <v>9948345405.7900009</v>
      </c>
      <c r="F22" s="205">
        <f t="shared" si="6"/>
        <v>349886475.71999997</v>
      </c>
      <c r="G22" s="205">
        <f t="shared" si="6"/>
        <v>9776256154.7900009</v>
      </c>
      <c r="H22" s="205">
        <f t="shared" si="6"/>
        <v>172089251</v>
      </c>
      <c r="I22" s="205">
        <f t="shared" si="6"/>
        <v>19533581057.209999</v>
      </c>
      <c r="K22" s="208"/>
    </row>
    <row r="23" spans="1:11" x14ac:dyDescent="0.2">
      <c r="A23" s="202"/>
      <c r="B23" s="206" t="s">
        <v>345</v>
      </c>
      <c r="C23" s="207">
        <v>23481926463</v>
      </c>
      <c r="D23" s="207">
        <v>219346590.88999999</v>
      </c>
      <c r="E23" s="207">
        <v>2545817929.4000001</v>
      </c>
      <c r="F23" s="207">
        <v>344766491.75999999</v>
      </c>
      <c r="G23" s="207">
        <v>2373728678.4000001</v>
      </c>
      <c r="H23" s="207">
        <f>+E23-G23</f>
        <v>172089251</v>
      </c>
      <c r="I23" s="207">
        <f t="shared" ref="I23:I31" si="7">+C23-E23</f>
        <v>20936108533.599998</v>
      </c>
      <c r="K23" s="160"/>
    </row>
    <row r="24" spans="1:11" x14ac:dyDescent="0.2">
      <c r="A24" s="202"/>
      <c r="B24" s="206" t="s">
        <v>346</v>
      </c>
      <c r="C24" s="207">
        <v>6000000000</v>
      </c>
      <c r="D24" s="207">
        <v>-17866.55</v>
      </c>
      <c r="E24" s="207">
        <v>7402527476.3900003</v>
      </c>
      <c r="F24" s="207">
        <v>5119983.96</v>
      </c>
      <c r="G24" s="207">
        <v>7402527476.3900003</v>
      </c>
      <c r="H24" s="207">
        <f>+E24-G24</f>
        <v>0</v>
      </c>
      <c r="I24" s="207">
        <f t="shared" si="7"/>
        <v>-1402527476.3900003</v>
      </c>
      <c r="K24" s="160"/>
    </row>
    <row r="25" spans="1:11" x14ac:dyDescent="0.2">
      <c r="A25" s="202"/>
      <c r="B25" s="203" t="s">
        <v>347</v>
      </c>
      <c r="C25" s="205">
        <f>+C26</f>
        <v>8503792584</v>
      </c>
      <c r="D25" s="205">
        <f t="shared" ref="D25:I25" si="8">+D26</f>
        <v>7411507889.5699997</v>
      </c>
      <c r="E25" s="205">
        <f t="shared" si="8"/>
        <v>8541847550.9899998</v>
      </c>
      <c r="F25" s="205">
        <f t="shared" si="8"/>
        <v>7041947670.8999996</v>
      </c>
      <c r="G25" s="205">
        <f t="shared" si="8"/>
        <v>7868499806.3599997</v>
      </c>
      <c r="H25" s="205">
        <f t="shared" si="8"/>
        <v>673347744.63000011</v>
      </c>
      <c r="I25" s="205">
        <f t="shared" si="8"/>
        <v>-38054966.989999771</v>
      </c>
      <c r="K25" s="208"/>
    </row>
    <row r="26" spans="1:11" x14ac:dyDescent="0.2">
      <c r="A26" s="202"/>
      <c r="B26" s="206" t="s">
        <v>348</v>
      </c>
      <c r="C26" s="207">
        <v>8503792584</v>
      </c>
      <c r="D26" s="207">
        <v>7411507889.5699997</v>
      </c>
      <c r="E26" s="207">
        <v>8541847550.9899998</v>
      </c>
      <c r="F26" s="207">
        <v>7041947670.8999996</v>
      </c>
      <c r="G26" s="207">
        <v>7868499806.3599997</v>
      </c>
      <c r="H26" s="207">
        <f>+E26-G26</f>
        <v>673347744.63000011</v>
      </c>
      <c r="I26" s="207">
        <f>+C26-E26</f>
        <v>-38054966.989999771</v>
      </c>
      <c r="K26" s="208"/>
    </row>
    <row r="27" spans="1:11" x14ac:dyDescent="0.2">
      <c r="A27" s="202"/>
      <c r="B27" s="203" t="s">
        <v>349</v>
      </c>
      <c r="C27" s="205">
        <v>84917026772</v>
      </c>
      <c r="D27" s="205">
        <v>3921424680.1700001</v>
      </c>
      <c r="E27" s="205">
        <v>18423253731.380001</v>
      </c>
      <c r="F27" s="205">
        <v>3921424680.1700001</v>
      </c>
      <c r="G27" s="205">
        <v>18423253731.380001</v>
      </c>
      <c r="H27" s="207">
        <f>+E27-G27</f>
        <v>0</v>
      </c>
      <c r="I27" s="207">
        <f>+C27-E27</f>
        <v>66493773040.619995</v>
      </c>
      <c r="K27" s="208"/>
    </row>
    <row r="28" spans="1:11" x14ac:dyDescent="0.2">
      <c r="A28" s="202"/>
      <c r="B28" s="203" t="s">
        <v>350</v>
      </c>
      <c r="C28" s="205">
        <v>287675966303</v>
      </c>
      <c r="D28" s="205">
        <v>9468015955</v>
      </c>
      <c r="E28" s="205">
        <v>103104961637.8</v>
      </c>
      <c r="F28" s="205">
        <v>9468015955</v>
      </c>
      <c r="G28" s="205">
        <v>103104961637.8</v>
      </c>
      <c r="H28" s="207">
        <f t="shared" ref="H28:H39" si="9">+E28-G28</f>
        <v>0</v>
      </c>
      <c r="I28" s="207">
        <f t="shared" si="7"/>
        <v>184571004665.20001</v>
      </c>
      <c r="K28" s="208"/>
    </row>
    <row r="29" spans="1:11" x14ac:dyDescent="0.2">
      <c r="A29" s="202"/>
      <c r="B29" s="203" t="s">
        <v>351</v>
      </c>
      <c r="C29" s="205">
        <v>6425127596</v>
      </c>
      <c r="D29" s="205">
        <v>485882151.57999998</v>
      </c>
      <c r="E29" s="205">
        <v>895597615.76999998</v>
      </c>
      <c r="F29" s="205">
        <v>182969473.11000001</v>
      </c>
      <c r="G29" s="205">
        <v>493643667.94</v>
      </c>
      <c r="H29" s="207">
        <f t="shared" si="9"/>
        <v>401953947.82999998</v>
      </c>
      <c r="I29" s="207">
        <f t="shared" si="7"/>
        <v>5529529980.2299995</v>
      </c>
      <c r="K29" s="208"/>
    </row>
    <row r="30" spans="1:11" x14ac:dyDescent="0.2">
      <c r="A30" s="202"/>
      <c r="B30" s="203" t="s">
        <v>352</v>
      </c>
      <c r="C30" s="205">
        <v>131878528282</v>
      </c>
      <c r="D30" s="205">
        <v>4259558849.1799998</v>
      </c>
      <c r="E30" s="205">
        <v>78511418403.399994</v>
      </c>
      <c r="F30" s="205">
        <v>4259558849.1799998</v>
      </c>
      <c r="G30" s="205">
        <v>78511418403.399994</v>
      </c>
      <c r="H30" s="207">
        <f t="shared" si="9"/>
        <v>0</v>
      </c>
      <c r="I30" s="207">
        <f t="shared" si="7"/>
        <v>53367109878.600006</v>
      </c>
      <c r="K30" s="208"/>
    </row>
    <row r="31" spans="1:11" x14ac:dyDescent="0.2">
      <c r="A31" s="202">
        <v>3128</v>
      </c>
      <c r="B31" s="203" t="s">
        <v>353</v>
      </c>
      <c r="C31" s="205">
        <v>0</v>
      </c>
      <c r="D31" s="205">
        <v>35469.9</v>
      </c>
      <c r="E31" s="205">
        <v>74420903766.509995</v>
      </c>
      <c r="F31" s="205">
        <v>35469.9</v>
      </c>
      <c r="G31" s="205">
        <v>74420903766.509995</v>
      </c>
      <c r="H31" s="205">
        <f t="shared" si="9"/>
        <v>0</v>
      </c>
      <c r="I31" s="207">
        <f t="shared" si="7"/>
        <v>-74420903766.509995</v>
      </c>
      <c r="K31" s="208"/>
    </row>
    <row r="32" spans="1:11" x14ac:dyDescent="0.2">
      <c r="A32" s="202">
        <v>3200</v>
      </c>
      <c r="B32" s="203" t="s">
        <v>354</v>
      </c>
      <c r="C32" s="204">
        <f>SUM(C33:C35)</f>
        <v>477042347000</v>
      </c>
      <c r="D32" s="204">
        <f t="shared" ref="D32:I32" si="10">SUM(D33:D35)</f>
        <v>89764696.900000006</v>
      </c>
      <c r="E32" s="204">
        <f t="shared" si="10"/>
        <v>477350684704.81995</v>
      </c>
      <c r="F32" s="204">
        <f t="shared" si="10"/>
        <v>80085552.930000007</v>
      </c>
      <c r="G32" s="204">
        <f t="shared" si="10"/>
        <v>477341005560.84998</v>
      </c>
      <c r="H32" s="204">
        <f t="shared" si="10"/>
        <v>9679143.9699999988</v>
      </c>
      <c r="I32" s="204">
        <f t="shared" si="10"/>
        <v>-308337704.81999999</v>
      </c>
      <c r="K32" s="208"/>
    </row>
    <row r="33" spans="1:11" x14ac:dyDescent="0.2">
      <c r="A33" s="209">
        <v>3230</v>
      </c>
      <c r="B33" s="206" t="s">
        <v>355</v>
      </c>
      <c r="C33" s="207">
        <v>0</v>
      </c>
      <c r="D33" s="207">
        <v>10326758.619999999</v>
      </c>
      <c r="E33" s="207">
        <v>137252144.59999999</v>
      </c>
      <c r="F33" s="207">
        <v>10326758.619999999</v>
      </c>
      <c r="G33" s="207">
        <v>137252144.59999999</v>
      </c>
      <c r="H33" s="207">
        <f t="shared" si="9"/>
        <v>0</v>
      </c>
      <c r="I33" s="207">
        <f>+C33-E33</f>
        <v>-137252144.59999999</v>
      </c>
      <c r="K33" s="208"/>
    </row>
    <row r="34" spans="1:11" x14ac:dyDescent="0.2">
      <c r="A34" s="209">
        <v>3240</v>
      </c>
      <c r="B34" s="206" t="s">
        <v>356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10">
        <f t="shared" si="9"/>
        <v>0</v>
      </c>
      <c r="I34" s="207">
        <f>+C34-E34</f>
        <v>0</v>
      </c>
      <c r="K34" s="208"/>
    </row>
    <row r="35" spans="1:11" s="212" customFormat="1" x14ac:dyDescent="0.2">
      <c r="A35" s="202">
        <v>3250</v>
      </c>
      <c r="B35" s="203" t="s">
        <v>357</v>
      </c>
      <c r="C35" s="205">
        <f>SUM(C36:C38)</f>
        <v>477042347000</v>
      </c>
      <c r="D35" s="205">
        <f t="shared" ref="D35:I35" si="11">SUM(D36:D38)</f>
        <v>79437938.280000001</v>
      </c>
      <c r="E35" s="205">
        <f t="shared" si="11"/>
        <v>477213432560.21997</v>
      </c>
      <c r="F35" s="205">
        <f t="shared" si="11"/>
        <v>69758794.310000002</v>
      </c>
      <c r="G35" s="205">
        <f t="shared" si="11"/>
        <v>477203753416.25</v>
      </c>
      <c r="H35" s="205">
        <f t="shared" si="11"/>
        <v>9679143.9699999988</v>
      </c>
      <c r="I35" s="205">
        <f t="shared" si="11"/>
        <v>-171085560.22</v>
      </c>
      <c r="J35" s="211"/>
    </row>
    <row r="36" spans="1:11" x14ac:dyDescent="0.2">
      <c r="A36" s="209">
        <v>3251</v>
      </c>
      <c r="B36" s="206" t="s">
        <v>358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210">
        <f t="shared" si="9"/>
        <v>0</v>
      </c>
      <c r="I36" s="207">
        <f>+C36-E36</f>
        <v>0</v>
      </c>
    </row>
    <row r="37" spans="1:11" x14ac:dyDescent="0.2">
      <c r="A37" s="209">
        <v>3252</v>
      </c>
      <c r="B37" s="213" t="s">
        <v>359</v>
      </c>
      <c r="C37" s="207">
        <v>477042347000</v>
      </c>
      <c r="D37" s="207">
        <v>0</v>
      </c>
      <c r="E37" s="207">
        <v>477042347000</v>
      </c>
      <c r="F37" s="207"/>
      <c r="G37" s="207">
        <v>477042347000</v>
      </c>
      <c r="H37" s="210">
        <f t="shared" si="9"/>
        <v>0</v>
      </c>
      <c r="I37" s="207">
        <f>+C37-E37</f>
        <v>0</v>
      </c>
    </row>
    <row r="38" spans="1:11" s="212" customFormat="1" x14ac:dyDescent="0.2">
      <c r="A38" s="202">
        <v>3255</v>
      </c>
      <c r="B38" s="203" t="s">
        <v>360</v>
      </c>
      <c r="C38" s="205">
        <f>+C39</f>
        <v>0</v>
      </c>
      <c r="D38" s="205">
        <f t="shared" ref="D38:I38" si="12">+D39</f>
        <v>79437938.280000001</v>
      </c>
      <c r="E38" s="205">
        <f t="shared" si="12"/>
        <v>171085560.22</v>
      </c>
      <c r="F38" s="205">
        <f t="shared" si="12"/>
        <v>69758794.310000002</v>
      </c>
      <c r="G38" s="205">
        <f t="shared" si="12"/>
        <v>161406416.25</v>
      </c>
      <c r="H38" s="205">
        <f t="shared" si="12"/>
        <v>9679143.9699999988</v>
      </c>
      <c r="I38" s="205">
        <f t="shared" si="12"/>
        <v>-171085560.22</v>
      </c>
      <c r="J38" s="211"/>
    </row>
    <row r="39" spans="1:11" x14ac:dyDescent="0.2">
      <c r="A39" s="209">
        <v>32552</v>
      </c>
      <c r="B39" s="206" t="s">
        <v>361</v>
      </c>
      <c r="C39" s="207">
        <v>0</v>
      </c>
      <c r="D39" s="207">
        <v>79437938.280000001</v>
      </c>
      <c r="E39" s="207">
        <v>171085560.22</v>
      </c>
      <c r="F39" s="207">
        <v>69758794.310000002</v>
      </c>
      <c r="G39" s="207">
        <v>161406416.25</v>
      </c>
      <c r="H39" s="210">
        <f t="shared" si="9"/>
        <v>9679143.9699999988</v>
      </c>
      <c r="I39" s="214">
        <f t="shared" ref="I39" si="13">+C39-E39</f>
        <v>-171085560.22</v>
      </c>
    </row>
    <row r="40" spans="1:11" x14ac:dyDescent="0.2">
      <c r="A40" s="202"/>
      <c r="B40" s="215"/>
      <c r="C40" s="205"/>
      <c r="D40" s="205"/>
      <c r="E40" s="205"/>
      <c r="F40" s="205"/>
      <c r="G40" s="205"/>
      <c r="H40" s="214"/>
      <c r="I40" s="214"/>
    </row>
    <row r="41" spans="1:11" ht="13.5" thickBot="1" x14ac:dyDescent="0.25">
      <c r="A41" s="216"/>
      <c r="B41" s="217"/>
      <c r="C41" s="218"/>
      <c r="D41" s="218"/>
      <c r="E41" s="218"/>
      <c r="F41" s="218"/>
      <c r="G41" s="218"/>
      <c r="H41" s="219"/>
      <c r="I41" s="219"/>
    </row>
    <row r="42" spans="1:11" ht="13.5" thickBot="1" x14ac:dyDescent="0.25">
      <c r="A42" s="220"/>
      <c r="B42" s="215" t="s">
        <v>362</v>
      </c>
      <c r="C42" s="204">
        <f>+C14</f>
        <v>1039749524000</v>
      </c>
      <c r="D42" s="204">
        <f t="shared" ref="D42:I42" si="14">+D14</f>
        <v>26376069665.180008</v>
      </c>
      <c r="E42" s="204">
        <f t="shared" si="14"/>
        <v>773268996868.03992</v>
      </c>
      <c r="F42" s="204">
        <f t="shared" si="14"/>
        <v>25678303857.910004</v>
      </c>
      <c r="G42" s="204">
        <f t="shared" si="14"/>
        <v>771758387065.47998</v>
      </c>
      <c r="H42" s="204">
        <f t="shared" si="14"/>
        <v>1510609802.5599999</v>
      </c>
      <c r="I42" s="204">
        <f t="shared" si="14"/>
        <v>266480527131.95996</v>
      </c>
    </row>
    <row r="43" spans="1:11" x14ac:dyDescent="0.2">
      <c r="A43" s="221"/>
      <c r="B43" s="222"/>
      <c r="C43" s="223"/>
      <c r="D43" s="223"/>
      <c r="E43" s="223"/>
      <c r="F43" s="224"/>
      <c r="G43" s="223"/>
      <c r="H43" s="223"/>
      <c r="I43" s="225"/>
    </row>
    <row r="44" spans="1:11" x14ac:dyDescent="0.2">
      <c r="A44" s="178"/>
      <c r="B44" s="172"/>
      <c r="C44" s="226"/>
      <c r="D44" s="182"/>
      <c r="E44" s="182"/>
      <c r="F44" s="182"/>
      <c r="G44" s="182"/>
      <c r="H44" s="227"/>
      <c r="I44" s="228"/>
    </row>
    <row r="45" spans="1:11" x14ac:dyDescent="0.2">
      <c r="A45" s="178"/>
      <c r="B45" s="172"/>
      <c r="C45" s="229"/>
      <c r="D45" s="229"/>
      <c r="E45" s="229"/>
      <c r="F45" s="229"/>
      <c r="G45" s="229"/>
      <c r="H45" s="229"/>
      <c r="I45" s="230"/>
    </row>
    <row r="46" spans="1:11" x14ac:dyDescent="0.2">
      <c r="A46" s="178"/>
      <c r="B46" s="172"/>
      <c r="C46" s="231"/>
      <c r="D46" s="231"/>
      <c r="E46" s="231"/>
      <c r="F46" s="231"/>
      <c r="G46" s="231"/>
      <c r="H46" s="231"/>
      <c r="I46" s="232"/>
    </row>
    <row r="47" spans="1:11" x14ac:dyDescent="0.2">
      <c r="A47" s="178"/>
      <c r="B47" s="233"/>
      <c r="C47" s="233"/>
      <c r="D47" s="234"/>
      <c r="E47" s="233"/>
      <c r="F47" s="233"/>
      <c r="G47" s="233"/>
      <c r="H47" s="235"/>
      <c r="I47" s="232"/>
    </row>
    <row r="48" spans="1:11" x14ac:dyDescent="0.2">
      <c r="A48" s="236"/>
      <c r="B48" s="237"/>
      <c r="C48" s="238"/>
      <c r="D48" s="238"/>
      <c r="E48" s="239"/>
      <c r="F48" s="239"/>
      <c r="G48" s="239"/>
      <c r="H48" s="240"/>
      <c r="I48" s="232" t="s">
        <v>363</v>
      </c>
    </row>
    <row r="49" spans="1:9" ht="15" x14ac:dyDescent="0.25">
      <c r="A49" s="241"/>
      <c r="B49" s="259" t="s">
        <v>38</v>
      </c>
      <c r="C49" s="259"/>
      <c r="D49" s="259"/>
      <c r="E49" s="242"/>
      <c r="F49" s="243"/>
      <c r="G49" s="243"/>
      <c r="H49" s="244"/>
      <c r="I49" s="181"/>
    </row>
    <row r="50" spans="1:9" ht="13.5" thickBot="1" x14ac:dyDescent="0.25">
      <c r="A50" s="184"/>
      <c r="B50" s="185"/>
      <c r="C50" s="186"/>
      <c r="D50" s="186"/>
      <c r="E50" s="186"/>
      <c r="F50" s="186"/>
      <c r="G50" s="186"/>
      <c r="H50" s="186"/>
      <c r="I50" s="187"/>
    </row>
    <row r="61" spans="1:9" x14ac:dyDescent="0.2">
      <c r="E61" s="246"/>
    </row>
  </sheetData>
  <mergeCells count="7">
    <mergeCell ref="B49:D49"/>
    <mergeCell ref="B1:G1"/>
    <mergeCell ref="B2:G2"/>
    <mergeCell ref="B3:G3"/>
    <mergeCell ref="B4:G4"/>
    <mergeCell ref="B6:D6"/>
    <mergeCell ref="B10:B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170"/>
  <sheetViews>
    <sheetView showGridLines="0" tabSelected="1" zoomScaleNormal="100" workbookViewId="0">
      <pane xSplit="8" ySplit="7" topLeftCell="M145" activePane="bottomRight" state="frozen"/>
      <selection activeCell="N7" sqref="N7"/>
      <selection pane="topRight" activeCell="N7" sqref="N7"/>
      <selection pane="bottomLeft" activeCell="N7" sqref="N7"/>
      <selection pane="bottomRight" activeCell="R155" sqref="R155"/>
    </sheetView>
  </sheetViews>
  <sheetFormatPr baseColWidth="10" defaultColWidth="11.42578125" defaultRowHeight="15" x14ac:dyDescent="0.2"/>
  <cols>
    <col min="1" max="1" width="4.7109375" style="121" customWidth="1"/>
    <col min="2" max="2" width="4.7109375" style="121" bestFit="1" customWidth="1"/>
    <col min="3" max="4" width="4.5703125" style="121" bestFit="1" customWidth="1"/>
    <col min="5" max="5" width="4.7109375" style="121" bestFit="1" customWidth="1"/>
    <col min="6" max="6" width="3" style="121" bestFit="1" customWidth="1"/>
    <col min="7" max="7" width="12.42578125" style="121" hidden="1" customWidth="1"/>
    <col min="8" max="8" width="46.5703125" style="122" customWidth="1"/>
    <col min="9" max="9" width="17.5703125" style="120" customWidth="1"/>
    <col min="10" max="10" width="14.85546875" style="120" hidden="1" customWidth="1"/>
    <col min="11" max="11" width="18.7109375" style="120" bestFit="1" customWidth="1"/>
    <col min="12" max="12" width="20.140625" style="120" hidden="1" customWidth="1"/>
    <col min="13" max="13" width="22.7109375" style="120" customWidth="1"/>
    <col min="14" max="14" width="19.85546875" style="120" hidden="1" customWidth="1"/>
    <col min="15" max="15" width="24.28515625" style="120" customWidth="1"/>
    <col min="16" max="16" width="13.28515625" style="120" hidden="1" customWidth="1"/>
    <col min="17" max="17" width="19.7109375" style="120" customWidth="1"/>
    <col min="18" max="18" width="11.42578125" style="120" bestFit="1" customWidth="1"/>
    <col min="19" max="19" width="12" style="120" bestFit="1" customWidth="1"/>
    <col min="20" max="20" width="12.7109375" style="120" customWidth="1"/>
    <col min="21" max="24" width="11.42578125" style="120"/>
    <col min="25" max="26" width="4.7109375" style="120" hidden="1" customWidth="1"/>
    <col min="27" max="28" width="4.5703125" style="120" hidden="1" customWidth="1"/>
    <col min="29" max="29" width="4.7109375" style="120" hidden="1" customWidth="1"/>
    <col min="30" max="30" width="3" style="120" hidden="1" customWidth="1"/>
    <col min="31" max="31" width="11.85546875" style="120" hidden="1" customWidth="1"/>
    <col min="32" max="32" width="24.85546875" style="120" hidden="1" customWidth="1"/>
    <col min="33" max="33" width="22.85546875" style="120" hidden="1" customWidth="1"/>
    <col min="34" max="34" width="15.28515625" style="120" hidden="1" customWidth="1"/>
    <col min="35" max="35" width="18.7109375" style="120" hidden="1" customWidth="1"/>
    <col min="36" max="36" width="20.140625" style="120" hidden="1" customWidth="1"/>
    <col min="37" max="37" width="29.5703125" style="120" hidden="1" customWidth="1"/>
    <col min="38" max="38" width="19.85546875" style="120" hidden="1" customWidth="1"/>
    <col min="39" max="39" width="29.140625" style="120" hidden="1" customWidth="1"/>
    <col min="40" max="40" width="15.28515625" style="120" hidden="1" customWidth="1"/>
    <col min="41" max="41" width="28.5703125" style="120" hidden="1" customWidth="1"/>
    <col min="42" max="43" width="11.42578125" style="120" hidden="1" customWidth="1"/>
    <col min="44" max="16384" width="11.42578125" style="120"/>
  </cols>
  <sheetData>
    <row r="1" spans="1:43" s="26" customFormat="1" x14ac:dyDescent="0.2">
      <c r="A1" s="304" t="s">
        <v>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6"/>
      <c r="T1" s="25"/>
    </row>
    <row r="2" spans="1:43" s="26" customFormat="1" x14ac:dyDescent="0.2">
      <c r="A2" s="307" t="s">
        <v>364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9"/>
      <c r="T2" s="25"/>
    </row>
    <row r="3" spans="1:43" s="26" customFormat="1" ht="15.75" thickBot="1" x14ac:dyDescent="0.25">
      <c r="A3" s="310" t="s">
        <v>257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9"/>
      <c r="T3" s="25"/>
    </row>
    <row r="4" spans="1:43" s="26" customFormat="1" ht="13.5" thickBot="1" x14ac:dyDescent="0.25">
      <c r="A4" s="288" t="s">
        <v>4</v>
      </c>
      <c r="B4" s="289"/>
      <c r="C4" s="289"/>
      <c r="D4" s="289"/>
      <c r="E4" s="289"/>
      <c r="F4" s="289"/>
      <c r="G4" s="289"/>
      <c r="H4" s="290"/>
      <c r="I4" s="267" t="s">
        <v>43</v>
      </c>
      <c r="J4" s="270" t="s">
        <v>44</v>
      </c>
      <c r="K4" s="267" t="s">
        <v>45</v>
      </c>
      <c r="L4" s="267" t="s">
        <v>46</v>
      </c>
      <c r="M4" s="267" t="s">
        <v>47</v>
      </c>
      <c r="N4" s="267" t="s">
        <v>48</v>
      </c>
      <c r="O4" s="267" t="s">
        <v>49</v>
      </c>
      <c r="P4" s="270" t="s">
        <v>50</v>
      </c>
      <c r="Q4" s="273" t="s">
        <v>5</v>
      </c>
      <c r="R4" s="273" t="s">
        <v>51</v>
      </c>
      <c r="S4" s="313" t="s">
        <v>52</v>
      </c>
      <c r="T4" s="27"/>
      <c r="Y4" s="288" t="s">
        <v>4</v>
      </c>
      <c r="Z4" s="289"/>
      <c r="AA4" s="289"/>
      <c r="AB4" s="289"/>
      <c r="AC4" s="289"/>
      <c r="AD4" s="289"/>
      <c r="AE4" s="289"/>
      <c r="AF4" s="290"/>
      <c r="AG4" s="267" t="s">
        <v>43</v>
      </c>
      <c r="AH4" s="270" t="s">
        <v>44</v>
      </c>
      <c r="AI4" s="267" t="s">
        <v>45</v>
      </c>
      <c r="AJ4" s="267" t="s">
        <v>46</v>
      </c>
      <c r="AK4" s="267" t="s">
        <v>47</v>
      </c>
      <c r="AL4" s="267" t="s">
        <v>48</v>
      </c>
      <c r="AM4" s="267" t="s">
        <v>49</v>
      </c>
      <c r="AN4" s="270" t="s">
        <v>50</v>
      </c>
      <c r="AO4" s="267" t="s">
        <v>5</v>
      </c>
      <c r="AP4" s="273" t="s">
        <v>51</v>
      </c>
      <c r="AQ4" s="276" t="s">
        <v>52</v>
      </c>
    </row>
    <row r="5" spans="1:43" s="29" customFormat="1" x14ac:dyDescent="0.2">
      <c r="A5" s="19" t="s">
        <v>6</v>
      </c>
      <c r="B5" s="20" t="s">
        <v>7</v>
      </c>
      <c r="C5" s="19" t="s">
        <v>8</v>
      </c>
      <c r="D5" s="21" t="s">
        <v>9</v>
      </c>
      <c r="E5" s="28" t="s">
        <v>53</v>
      </c>
      <c r="F5" s="7" t="s">
        <v>10</v>
      </c>
      <c r="G5" s="7"/>
      <c r="H5" s="291" t="s">
        <v>11</v>
      </c>
      <c r="I5" s="268"/>
      <c r="J5" s="271"/>
      <c r="K5" s="268"/>
      <c r="L5" s="268"/>
      <c r="M5" s="268"/>
      <c r="N5" s="268"/>
      <c r="O5" s="268"/>
      <c r="P5" s="271"/>
      <c r="Q5" s="274"/>
      <c r="R5" s="274"/>
      <c r="S5" s="314"/>
      <c r="T5" s="27"/>
      <c r="Y5" s="19" t="s">
        <v>6</v>
      </c>
      <c r="Z5" s="20" t="s">
        <v>7</v>
      </c>
      <c r="AA5" s="19" t="s">
        <v>8</v>
      </c>
      <c r="AB5" s="21" t="s">
        <v>9</v>
      </c>
      <c r="AC5" s="28" t="s">
        <v>53</v>
      </c>
      <c r="AD5" s="7" t="s">
        <v>10</v>
      </c>
      <c r="AE5" s="7"/>
      <c r="AF5" s="291" t="s">
        <v>11</v>
      </c>
      <c r="AG5" s="268"/>
      <c r="AH5" s="271"/>
      <c r="AI5" s="268"/>
      <c r="AJ5" s="268"/>
      <c r="AK5" s="268"/>
      <c r="AL5" s="268"/>
      <c r="AM5" s="268"/>
      <c r="AN5" s="271"/>
      <c r="AO5" s="268"/>
      <c r="AP5" s="274"/>
      <c r="AQ5" s="277"/>
    </row>
    <row r="6" spans="1:43" s="29" customFormat="1" x14ac:dyDescent="0.2">
      <c r="A6" s="294" t="s">
        <v>12</v>
      </c>
      <c r="B6" s="296" t="s">
        <v>13</v>
      </c>
      <c r="C6" s="294" t="s">
        <v>14</v>
      </c>
      <c r="D6" s="311" t="s">
        <v>15</v>
      </c>
      <c r="E6" s="22"/>
      <c r="F6" s="8" t="s">
        <v>16</v>
      </c>
      <c r="G6" s="8"/>
      <c r="H6" s="292"/>
      <c r="I6" s="268"/>
      <c r="J6" s="271"/>
      <c r="K6" s="268"/>
      <c r="L6" s="268"/>
      <c r="M6" s="268"/>
      <c r="N6" s="268"/>
      <c r="O6" s="268"/>
      <c r="P6" s="271"/>
      <c r="Q6" s="274"/>
      <c r="R6" s="274"/>
      <c r="S6" s="314"/>
      <c r="T6" s="27"/>
      <c r="Y6" s="294" t="s">
        <v>12</v>
      </c>
      <c r="Z6" s="296" t="s">
        <v>13</v>
      </c>
      <c r="AA6" s="294" t="s">
        <v>14</v>
      </c>
      <c r="AB6" s="294" t="s">
        <v>15</v>
      </c>
      <c r="AC6" s="22"/>
      <c r="AD6" s="8" t="s">
        <v>16</v>
      </c>
      <c r="AE6" s="8"/>
      <c r="AF6" s="292"/>
      <c r="AG6" s="268"/>
      <c r="AH6" s="271"/>
      <c r="AI6" s="268"/>
      <c r="AJ6" s="268"/>
      <c r="AK6" s="268"/>
      <c r="AL6" s="268"/>
      <c r="AM6" s="268"/>
      <c r="AN6" s="271"/>
      <c r="AO6" s="268"/>
      <c r="AP6" s="274"/>
      <c r="AQ6" s="277"/>
    </row>
    <row r="7" spans="1:43" s="29" customFormat="1" ht="15.75" thickBot="1" x14ac:dyDescent="0.25">
      <c r="A7" s="295"/>
      <c r="B7" s="297"/>
      <c r="C7" s="295"/>
      <c r="D7" s="312"/>
      <c r="E7" s="23"/>
      <c r="F7" s="9" t="s">
        <v>18</v>
      </c>
      <c r="G7" s="9"/>
      <c r="H7" s="293"/>
      <c r="I7" s="269"/>
      <c r="J7" s="272"/>
      <c r="K7" s="269"/>
      <c r="L7" s="269"/>
      <c r="M7" s="269"/>
      <c r="N7" s="269"/>
      <c r="O7" s="269"/>
      <c r="P7" s="272"/>
      <c r="Q7" s="275"/>
      <c r="R7" s="275"/>
      <c r="S7" s="315"/>
      <c r="T7" s="27"/>
      <c r="Y7" s="295"/>
      <c r="Z7" s="297"/>
      <c r="AA7" s="295"/>
      <c r="AB7" s="295"/>
      <c r="AC7" s="23"/>
      <c r="AD7" s="9" t="s">
        <v>18</v>
      </c>
      <c r="AE7" s="9"/>
      <c r="AF7" s="293"/>
      <c r="AG7" s="269"/>
      <c r="AH7" s="272"/>
      <c r="AI7" s="269"/>
      <c r="AJ7" s="269"/>
      <c r="AK7" s="269"/>
      <c r="AL7" s="269"/>
      <c r="AM7" s="269"/>
      <c r="AN7" s="272"/>
      <c r="AO7" s="269"/>
      <c r="AP7" s="275"/>
      <c r="AQ7" s="278"/>
    </row>
    <row r="8" spans="1:43" s="34" customFormat="1" ht="14.25" x14ac:dyDescent="0.2">
      <c r="A8" s="298" t="s">
        <v>19</v>
      </c>
      <c r="B8" s="299"/>
      <c r="C8" s="299"/>
      <c r="D8" s="299"/>
      <c r="E8" s="299"/>
      <c r="F8" s="299"/>
      <c r="G8" s="299"/>
      <c r="H8" s="300"/>
      <c r="I8" s="30">
        <f t="shared" ref="I8" si="0">+I9+I47+I112+I113+I124</f>
        <v>598742524000</v>
      </c>
      <c r="J8" s="30">
        <f t="shared" ref="J8" si="1">+J9+J47+J112+J113+J124</f>
        <v>6761403728.5200005</v>
      </c>
      <c r="K8" s="30">
        <f t="shared" ref="K8:L8" si="2">+K9+K47+K112+K113+K124</f>
        <v>330431992979.26001</v>
      </c>
      <c r="L8" s="30">
        <f t="shared" si="2"/>
        <v>4324827955</v>
      </c>
      <c r="M8" s="30">
        <f t="shared" ref="M8:N8" si="3">+M9+M47+M112+M113+M124</f>
        <v>303175616745.73999</v>
      </c>
      <c r="N8" s="30">
        <f t="shared" si="3"/>
        <v>4437015103.3999996</v>
      </c>
      <c r="O8" s="30">
        <f t="shared" ref="O8:P8" si="4">+O9+O47+O112+O113+O124</f>
        <v>277174443746.79004</v>
      </c>
      <c r="P8" s="30">
        <f t="shared" si="4"/>
        <v>5974514322.3999996</v>
      </c>
      <c r="Q8" s="30">
        <f t="shared" ref="Q8" si="5">+Q9+Q47+Q112+Q113+Q124</f>
        <v>276800459878.79004</v>
      </c>
      <c r="R8" s="31">
        <f>IFERROR((M8/I8),0)</f>
        <v>0.50635390772034083</v>
      </c>
      <c r="S8" s="32">
        <f>IFERROR((O8/I8),0)</f>
        <v>0.46292760683687473</v>
      </c>
      <c r="T8" s="33"/>
      <c r="Y8" s="279" t="s">
        <v>19</v>
      </c>
      <c r="Z8" s="280"/>
      <c r="AA8" s="280"/>
      <c r="AB8" s="280"/>
      <c r="AC8" s="280"/>
      <c r="AD8" s="280"/>
      <c r="AE8" s="280"/>
      <c r="AF8" s="281"/>
      <c r="AG8" s="35">
        <f t="shared" ref="AG8:AO8" si="6">+AG9+AG47+AG112+AG113+AG124</f>
        <v>598742524000</v>
      </c>
      <c r="AH8" s="35">
        <f t="shared" si="6"/>
        <v>275751985983</v>
      </c>
      <c r="AI8" s="35">
        <f t="shared" si="6"/>
        <v>323670589250.73999</v>
      </c>
      <c r="AJ8" s="35">
        <f t="shared" si="6"/>
        <v>271059908696</v>
      </c>
      <c r="AK8" s="35">
        <f t="shared" si="6"/>
        <v>298850788790.73999</v>
      </c>
      <c r="AL8" s="35">
        <f t="shared" si="6"/>
        <v>271108655109.20001</v>
      </c>
      <c r="AM8" s="35">
        <f t="shared" si="6"/>
        <v>272737428643.39001</v>
      </c>
      <c r="AN8" s="35">
        <f t="shared" si="6"/>
        <v>269212213964.20001</v>
      </c>
      <c r="AO8" s="35">
        <f t="shared" si="6"/>
        <v>270825945556.39001</v>
      </c>
      <c r="AP8" s="36">
        <f>IFERROR((AK8/AG8),0)</f>
        <v>0.49913072282592708</v>
      </c>
      <c r="AQ8" s="37">
        <f>IFERROR((AM8/AG8),0)</f>
        <v>0.45551705067033121</v>
      </c>
    </row>
    <row r="9" spans="1:43" s="44" customFormat="1" ht="14.25" x14ac:dyDescent="0.2">
      <c r="A9" s="38">
        <v>1</v>
      </c>
      <c r="B9" s="39"/>
      <c r="C9" s="39"/>
      <c r="D9" s="40"/>
      <c r="E9" s="40"/>
      <c r="F9" s="40"/>
      <c r="G9" s="40"/>
      <c r="H9" s="17" t="s">
        <v>20</v>
      </c>
      <c r="I9" s="41">
        <f>+I10+I32+I36</f>
        <v>26146670000</v>
      </c>
      <c r="J9" s="41">
        <f t="shared" ref="J9:Q9" si="7">+J10+J32+J36</f>
        <v>121023695.51999998</v>
      </c>
      <c r="K9" s="41">
        <f t="shared" si="7"/>
        <v>19822847816.52</v>
      </c>
      <c r="L9" s="41">
        <f t="shared" ref="L9:N9" si="8">+L10+L32+L36</f>
        <v>1275070203</v>
      </c>
      <c r="M9" s="41">
        <f t="shared" si="7"/>
        <v>4959679368</v>
      </c>
      <c r="N9" s="41">
        <f t="shared" si="8"/>
        <v>1346430380</v>
      </c>
      <c r="O9" s="41">
        <f t="shared" si="7"/>
        <v>4368100987</v>
      </c>
      <c r="P9" s="41">
        <f t="shared" si="7"/>
        <v>1346430380</v>
      </c>
      <c r="Q9" s="41">
        <f t="shared" si="7"/>
        <v>4368100987</v>
      </c>
      <c r="R9" s="42">
        <f t="shared" ref="R9:R72" si="9">IFERROR((M9/I9),0)</f>
        <v>0.18968684608785746</v>
      </c>
      <c r="S9" s="43">
        <f t="shared" ref="S9:S72" si="10">IFERROR((O9/I9),0)</f>
        <v>0.16706146469129721</v>
      </c>
      <c r="T9" s="33"/>
      <c r="Y9" s="38">
        <v>1</v>
      </c>
      <c r="Z9" s="39"/>
      <c r="AA9" s="39"/>
      <c r="AB9" s="40"/>
      <c r="AC9" s="40"/>
      <c r="AD9" s="40"/>
      <c r="AE9" s="40"/>
      <c r="AF9" s="11" t="s">
        <v>20</v>
      </c>
      <c r="AG9" s="45">
        <f>+AG10+AG32+AG36</f>
        <v>26146670000</v>
      </c>
      <c r="AH9" s="45">
        <f t="shared" ref="AH9:AO9" si="11">+AH10+AH32+AH36</f>
        <v>573155288</v>
      </c>
      <c r="AI9" s="45">
        <f t="shared" si="11"/>
        <v>19701824121</v>
      </c>
      <c r="AJ9" s="45">
        <f t="shared" si="11"/>
        <v>2039258222</v>
      </c>
      <c r="AK9" s="45">
        <f t="shared" si="11"/>
        <v>3684609165</v>
      </c>
      <c r="AL9" s="45">
        <f t="shared" si="11"/>
        <v>1472266824</v>
      </c>
      <c r="AM9" s="45">
        <f t="shared" si="11"/>
        <v>3021670607</v>
      </c>
      <c r="AN9" s="45">
        <f t="shared" si="11"/>
        <v>1472266824</v>
      </c>
      <c r="AO9" s="45">
        <f t="shared" si="11"/>
        <v>3021670607</v>
      </c>
      <c r="AP9" s="46">
        <f t="shared" ref="AP9:AP72" si="12">IFERROR((AK9/AG9),0)</f>
        <v>0.1409207813079065</v>
      </c>
      <c r="AQ9" s="47">
        <f t="shared" ref="AQ9:AQ72" si="13">IFERROR((AM9/AG9),0)</f>
        <v>0.11556617370395542</v>
      </c>
    </row>
    <row r="10" spans="1:43" s="44" customFormat="1" ht="24" x14ac:dyDescent="0.2">
      <c r="A10" s="38">
        <v>1</v>
      </c>
      <c r="B10" s="39">
        <v>0</v>
      </c>
      <c r="C10" s="39">
        <v>1</v>
      </c>
      <c r="D10" s="40"/>
      <c r="E10" s="40"/>
      <c r="F10" s="40"/>
      <c r="G10" s="40"/>
      <c r="H10" s="48" t="s">
        <v>54</v>
      </c>
      <c r="I10" s="41">
        <f t="shared" ref="I10" si="14">+I11+I15+I18+I27+I29</f>
        <v>18498260000</v>
      </c>
      <c r="J10" s="41">
        <f t="shared" ref="J10:K10" si="15">+J11+J15+J18+J27+J29</f>
        <v>0</v>
      </c>
      <c r="K10" s="41">
        <f t="shared" si="15"/>
        <v>14249129461</v>
      </c>
      <c r="L10" s="41">
        <f t="shared" ref="L10:N10" si="16">+L11+L15+L18+L27+L29</f>
        <v>927977564</v>
      </c>
      <c r="M10" s="41">
        <f t="shared" ref="M10" si="17">+M11+M15+M18+M27+M29</f>
        <v>3129456885</v>
      </c>
      <c r="N10" s="41">
        <f t="shared" si="16"/>
        <v>931394312</v>
      </c>
      <c r="O10" s="41">
        <f t="shared" ref="O10:P10" si="18">+O11+O15+O18+O27+O29</f>
        <v>3070200983</v>
      </c>
      <c r="P10" s="41">
        <f t="shared" si="18"/>
        <v>931394312</v>
      </c>
      <c r="Q10" s="41">
        <f t="shared" ref="Q10" si="19">+Q11+Q15+Q18+Q27+Q29</f>
        <v>3070200983</v>
      </c>
      <c r="R10" s="42">
        <f t="shared" si="9"/>
        <v>0.16917574328612528</v>
      </c>
      <c r="S10" s="43">
        <f t="shared" si="10"/>
        <v>0.16597242027087952</v>
      </c>
      <c r="T10" s="33"/>
      <c r="Y10" s="38">
        <v>1</v>
      </c>
      <c r="Z10" s="39">
        <v>0</v>
      </c>
      <c r="AA10" s="39">
        <v>1</v>
      </c>
      <c r="AB10" s="40"/>
      <c r="AC10" s="40"/>
      <c r="AD10" s="40"/>
      <c r="AE10" s="40"/>
      <c r="AF10" s="49" t="s">
        <v>54</v>
      </c>
      <c r="AG10" s="45">
        <f t="shared" ref="AG10:AO10" si="20">+AG11+AG15+AG18+AG27+AG29</f>
        <v>18498260000</v>
      </c>
      <c r="AH10" s="45">
        <f t="shared" si="20"/>
        <v>0</v>
      </c>
      <c r="AI10" s="45">
        <f t="shared" si="20"/>
        <v>14249129461</v>
      </c>
      <c r="AJ10" s="45">
        <f t="shared" si="20"/>
        <v>981359663</v>
      </c>
      <c r="AK10" s="45">
        <f t="shared" si="20"/>
        <v>2201479321</v>
      </c>
      <c r="AL10" s="45">
        <f t="shared" si="20"/>
        <v>985399277</v>
      </c>
      <c r="AM10" s="45">
        <f t="shared" si="20"/>
        <v>2138806671</v>
      </c>
      <c r="AN10" s="45">
        <f t="shared" si="20"/>
        <v>985399277</v>
      </c>
      <c r="AO10" s="45">
        <f t="shared" si="20"/>
        <v>2138806671</v>
      </c>
      <c r="AP10" s="46">
        <f t="shared" si="12"/>
        <v>0.11901007559629932</v>
      </c>
      <c r="AQ10" s="47">
        <f t="shared" si="13"/>
        <v>0.11562204612758173</v>
      </c>
    </row>
    <row r="11" spans="1:43" s="44" customFormat="1" ht="24" x14ac:dyDescent="0.2">
      <c r="A11" s="38">
        <v>1</v>
      </c>
      <c r="B11" s="39">
        <v>0</v>
      </c>
      <c r="C11" s="39">
        <v>1</v>
      </c>
      <c r="D11" s="40" t="s">
        <v>55</v>
      </c>
      <c r="E11" s="40"/>
      <c r="F11" s="40"/>
      <c r="G11" s="40"/>
      <c r="H11" s="48" t="s">
        <v>56</v>
      </c>
      <c r="I11" s="41">
        <f t="shared" ref="I11" si="21">SUM(I12:I14)</f>
        <v>10473377000</v>
      </c>
      <c r="J11" s="41">
        <f t="shared" ref="J11:K11" si="22">SUM(J12:J14)</f>
        <v>0</v>
      </c>
      <c r="K11" s="41">
        <f t="shared" si="22"/>
        <v>8387046920</v>
      </c>
      <c r="L11" s="41">
        <f t="shared" ref="L11:N11" si="23">SUM(L12:L14)</f>
        <v>741313802</v>
      </c>
      <c r="M11" s="41">
        <f t="shared" ref="M11" si="24">SUM(M12:M14)</f>
        <v>2360303255</v>
      </c>
      <c r="N11" s="41">
        <f t="shared" si="23"/>
        <v>743983894</v>
      </c>
      <c r="O11" s="41">
        <f t="shared" ref="O11:P11" si="25">SUM(O12:O14)</f>
        <v>2327244069</v>
      </c>
      <c r="P11" s="41">
        <f t="shared" si="25"/>
        <v>743983894</v>
      </c>
      <c r="Q11" s="41">
        <f t="shared" ref="Q11" si="26">SUM(Q12:Q14)</f>
        <v>2327244069</v>
      </c>
      <c r="R11" s="42">
        <f t="shared" si="9"/>
        <v>0.22536219740777019</v>
      </c>
      <c r="S11" s="43">
        <f t="shared" si="10"/>
        <v>0.22220570012900329</v>
      </c>
      <c r="T11" s="33"/>
      <c r="Y11" s="38">
        <v>1</v>
      </c>
      <c r="Z11" s="39">
        <v>0</v>
      </c>
      <c r="AA11" s="39">
        <v>1</v>
      </c>
      <c r="AB11" s="40" t="s">
        <v>55</v>
      </c>
      <c r="AC11" s="40"/>
      <c r="AD11" s="40"/>
      <c r="AE11" s="40"/>
      <c r="AF11" s="49" t="s">
        <v>56</v>
      </c>
      <c r="AG11" s="45">
        <f t="shared" ref="AG11" si="27">SUM(AG12:AG14)</f>
        <v>10473377000</v>
      </c>
      <c r="AH11" s="45">
        <f t="shared" ref="AH11:AO11" si="28">SUM(AH12:AH14)</f>
        <v>0</v>
      </c>
      <c r="AI11" s="45">
        <f t="shared" si="28"/>
        <v>8387046920</v>
      </c>
      <c r="AJ11" s="45">
        <f t="shared" si="28"/>
        <v>752419567</v>
      </c>
      <c r="AK11" s="45">
        <f t="shared" si="28"/>
        <v>1618989453</v>
      </c>
      <c r="AL11" s="45">
        <f t="shared" si="28"/>
        <v>755543421</v>
      </c>
      <c r="AM11" s="45">
        <f t="shared" si="28"/>
        <v>1583260175</v>
      </c>
      <c r="AN11" s="45">
        <f t="shared" si="28"/>
        <v>755543421</v>
      </c>
      <c r="AO11" s="45">
        <f t="shared" si="28"/>
        <v>1583260175</v>
      </c>
      <c r="AP11" s="46">
        <f t="shared" si="12"/>
        <v>0.15458141657652541</v>
      </c>
      <c r="AQ11" s="47">
        <f t="shared" si="13"/>
        <v>0.1511699784128844</v>
      </c>
    </row>
    <row r="12" spans="1:43" s="58" customFormat="1" ht="14.25" x14ac:dyDescent="0.2">
      <c r="A12" s="50">
        <v>1</v>
      </c>
      <c r="B12" s="51">
        <v>0</v>
      </c>
      <c r="C12" s="51">
        <v>1</v>
      </c>
      <c r="D12" s="1">
        <v>1</v>
      </c>
      <c r="E12" s="1">
        <v>1</v>
      </c>
      <c r="F12" s="52" t="s">
        <v>22</v>
      </c>
      <c r="G12" s="52" t="s">
        <v>166</v>
      </c>
      <c r="H12" s="53" t="s">
        <v>57</v>
      </c>
      <c r="I12" s="54">
        <v>9783377000</v>
      </c>
      <c r="J12" s="54">
        <v>0</v>
      </c>
      <c r="K12" s="54">
        <v>7834497120</v>
      </c>
      <c r="L12" s="54">
        <v>708483781</v>
      </c>
      <c r="M12" s="54">
        <v>2183723683</v>
      </c>
      <c r="N12" s="54">
        <v>711022552</v>
      </c>
      <c r="O12" s="54">
        <v>2152718178</v>
      </c>
      <c r="P12" s="54">
        <v>711022552</v>
      </c>
      <c r="Q12" s="54">
        <v>2152718178</v>
      </c>
      <c r="R12" s="55">
        <f t="shared" si="9"/>
        <v>0.22320755737001652</v>
      </c>
      <c r="S12" s="56">
        <f t="shared" si="10"/>
        <v>0.22003835464993324</v>
      </c>
      <c r="T12" s="57"/>
      <c r="Y12" s="50">
        <v>1</v>
      </c>
      <c r="Z12" s="51">
        <v>0</v>
      </c>
      <c r="AA12" s="51">
        <v>1</v>
      </c>
      <c r="AB12" s="1">
        <v>1</v>
      </c>
      <c r="AC12" s="1">
        <v>1</v>
      </c>
      <c r="AD12" s="52" t="s">
        <v>22</v>
      </c>
      <c r="AE12" s="52" t="s">
        <v>166</v>
      </c>
      <c r="AF12" s="59" t="s">
        <v>57</v>
      </c>
      <c r="AG12" s="60">
        <v>9783377000</v>
      </c>
      <c r="AH12" s="60">
        <v>0</v>
      </c>
      <c r="AI12" s="60">
        <v>7834497120</v>
      </c>
      <c r="AJ12" s="60">
        <v>709216837</v>
      </c>
      <c r="AK12" s="60">
        <v>1475239902</v>
      </c>
      <c r="AL12" s="60">
        <v>712167881</v>
      </c>
      <c r="AM12" s="60">
        <v>1441695626</v>
      </c>
      <c r="AN12" s="60">
        <v>712167881</v>
      </c>
      <c r="AO12" s="60">
        <v>1441695626</v>
      </c>
      <c r="AP12" s="61">
        <f t="shared" si="12"/>
        <v>0.15079045834582475</v>
      </c>
      <c r="AQ12" s="62">
        <f t="shared" si="13"/>
        <v>0.14736175719283842</v>
      </c>
    </row>
    <row r="13" spans="1:43" s="58" customFormat="1" ht="14.25" x14ac:dyDescent="0.2">
      <c r="A13" s="50">
        <v>1</v>
      </c>
      <c r="B13" s="51">
        <v>0</v>
      </c>
      <c r="C13" s="51">
        <v>1</v>
      </c>
      <c r="D13" s="1">
        <v>1</v>
      </c>
      <c r="E13" s="1">
        <v>2</v>
      </c>
      <c r="F13" s="52" t="s">
        <v>22</v>
      </c>
      <c r="G13" s="52" t="s">
        <v>167</v>
      </c>
      <c r="H13" s="53" t="s">
        <v>58</v>
      </c>
      <c r="I13" s="54">
        <v>600000000</v>
      </c>
      <c r="J13" s="54">
        <v>0</v>
      </c>
      <c r="K13" s="54">
        <v>480478087</v>
      </c>
      <c r="L13" s="54">
        <v>19629884</v>
      </c>
      <c r="M13" s="54">
        <v>148944514</v>
      </c>
      <c r="N13" s="54">
        <v>19708404</v>
      </c>
      <c r="O13" s="54">
        <v>147140293</v>
      </c>
      <c r="P13" s="54">
        <v>19708404</v>
      </c>
      <c r="Q13" s="54">
        <v>147140293</v>
      </c>
      <c r="R13" s="55">
        <f t="shared" si="9"/>
        <v>0.24824085666666668</v>
      </c>
      <c r="S13" s="56">
        <f t="shared" si="10"/>
        <v>0.24523382166666666</v>
      </c>
      <c r="T13" s="57"/>
      <c r="Y13" s="50">
        <v>1</v>
      </c>
      <c r="Z13" s="51">
        <v>0</v>
      </c>
      <c r="AA13" s="51">
        <v>1</v>
      </c>
      <c r="AB13" s="1">
        <v>1</v>
      </c>
      <c r="AC13" s="1">
        <v>2</v>
      </c>
      <c r="AD13" s="52" t="s">
        <v>22</v>
      </c>
      <c r="AE13" s="52" t="s">
        <v>167</v>
      </c>
      <c r="AF13" s="59" t="s">
        <v>58</v>
      </c>
      <c r="AG13" s="60">
        <v>600000000</v>
      </c>
      <c r="AH13" s="60">
        <v>0</v>
      </c>
      <c r="AI13" s="60">
        <v>480478087</v>
      </c>
      <c r="AJ13" s="60">
        <v>30854618</v>
      </c>
      <c r="AK13" s="60">
        <v>129314630</v>
      </c>
      <c r="AL13" s="60">
        <v>30978036</v>
      </c>
      <c r="AM13" s="60">
        <v>127431889</v>
      </c>
      <c r="AN13" s="60">
        <v>30978036</v>
      </c>
      <c r="AO13" s="60">
        <v>127431889</v>
      </c>
      <c r="AP13" s="61">
        <f t="shared" si="12"/>
        <v>0.21552438333333335</v>
      </c>
      <c r="AQ13" s="62">
        <f t="shared" si="13"/>
        <v>0.21238648166666665</v>
      </c>
    </row>
    <row r="14" spans="1:43" s="58" customFormat="1" ht="14.25" x14ac:dyDescent="0.2">
      <c r="A14" s="50">
        <v>1</v>
      </c>
      <c r="B14" s="51">
        <v>0</v>
      </c>
      <c r="C14" s="51">
        <v>1</v>
      </c>
      <c r="D14" s="1">
        <v>1</v>
      </c>
      <c r="E14" s="1">
        <v>4</v>
      </c>
      <c r="F14" s="52" t="s">
        <v>22</v>
      </c>
      <c r="G14" s="52" t="s">
        <v>168</v>
      </c>
      <c r="H14" s="53" t="s">
        <v>59</v>
      </c>
      <c r="I14" s="54">
        <v>90000000</v>
      </c>
      <c r="J14" s="54">
        <v>0</v>
      </c>
      <c r="K14" s="54">
        <v>72071713</v>
      </c>
      <c r="L14" s="54">
        <v>13200137</v>
      </c>
      <c r="M14" s="54">
        <v>27635058</v>
      </c>
      <c r="N14" s="54">
        <v>13252938</v>
      </c>
      <c r="O14" s="54">
        <v>27385598</v>
      </c>
      <c r="P14" s="54">
        <v>13252938</v>
      </c>
      <c r="Q14" s="54">
        <v>27385598</v>
      </c>
      <c r="R14" s="55">
        <f t="shared" si="9"/>
        <v>0.3070562</v>
      </c>
      <c r="S14" s="56">
        <f t="shared" si="10"/>
        <v>0.30428442222222224</v>
      </c>
      <c r="T14" s="57"/>
      <c r="Y14" s="50">
        <v>1</v>
      </c>
      <c r="Z14" s="51">
        <v>0</v>
      </c>
      <c r="AA14" s="51">
        <v>1</v>
      </c>
      <c r="AB14" s="1">
        <v>1</v>
      </c>
      <c r="AC14" s="1">
        <v>4</v>
      </c>
      <c r="AD14" s="52" t="s">
        <v>22</v>
      </c>
      <c r="AE14" s="52" t="s">
        <v>168</v>
      </c>
      <c r="AF14" s="59" t="s">
        <v>59</v>
      </c>
      <c r="AG14" s="60">
        <v>90000000</v>
      </c>
      <c r="AH14" s="60">
        <v>0</v>
      </c>
      <c r="AI14" s="60">
        <v>72071713</v>
      </c>
      <c r="AJ14" s="60">
        <v>12348112</v>
      </c>
      <c r="AK14" s="60">
        <v>14434921</v>
      </c>
      <c r="AL14" s="60">
        <v>12397504</v>
      </c>
      <c r="AM14" s="60">
        <v>14132660</v>
      </c>
      <c r="AN14" s="60">
        <v>12397504</v>
      </c>
      <c r="AO14" s="60">
        <v>14132660</v>
      </c>
      <c r="AP14" s="61">
        <f t="shared" si="12"/>
        <v>0.16038801111111112</v>
      </c>
      <c r="AQ14" s="62">
        <f t="shared" si="13"/>
        <v>0.15702955555555556</v>
      </c>
    </row>
    <row r="15" spans="1:43" s="44" customFormat="1" ht="14.25" x14ac:dyDescent="0.2">
      <c r="A15" s="38">
        <v>1</v>
      </c>
      <c r="B15" s="39">
        <v>0</v>
      </c>
      <c r="C15" s="39">
        <v>1</v>
      </c>
      <c r="D15" s="63">
        <v>4</v>
      </c>
      <c r="E15" s="40"/>
      <c r="F15" s="40"/>
      <c r="G15" s="40"/>
      <c r="H15" s="48" t="s">
        <v>60</v>
      </c>
      <c r="I15" s="41">
        <f t="shared" ref="I15:J15" si="29">SUM(I16:I17)</f>
        <v>3740455000</v>
      </c>
      <c r="J15" s="41">
        <f t="shared" si="29"/>
        <v>0</v>
      </c>
      <c r="K15" s="41">
        <f t="shared" ref="K15:L15" si="30">SUM(K16:K17)</f>
        <v>2995344442</v>
      </c>
      <c r="L15" s="41">
        <f t="shared" si="30"/>
        <v>143939503</v>
      </c>
      <c r="M15" s="41">
        <f t="shared" ref="M15:N15" si="31">SUM(M16:M17)</f>
        <v>478352042</v>
      </c>
      <c r="N15" s="41">
        <f t="shared" si="31"/>
        <v>144515261</v>
      </c>
      <c r="O15" s="41">
        <f t="shared" ref="O15:P15" si="32">SUM(O16:O17)</f>
        <v>465303632</v>
      </c>
      <c r="P15" s="41">
        <f t="shared" si="32"/>
        <v>144515261</v>
      </c>
      <c r="Q15" s="41">
        <f t="shared" ref="Q15" si="33">SUM(Q16:Q17)</f>
        <v>465303632</v>
      </c>
      <c r="R15" s="64">
        <f t="shared" si="9"/>
        <v>0.1278860571775359</v>
      </c>
      <c r="S15" s="56">
        <f t="shared" si="10"/>
        <v>0.12439760189602601</v>
      </c>
      <c r="T15" s="57"/>
      <c r="Y15" s="38">
        <v>1</v>
      </c>
      <c r="Z15" s="39">
        <v>0</v>
      </c>
      <c r="AA15" s="39">
        <v>1</v>
      </c>
      <c r="AB15" s="63">
        <v>4</v>
      </c>
      <c r="AC15" s="40"/>
      <c r="AD15" s="40"/>
      <c r="AE15" s="40"/>
      <c r="AF15" s="49" t="s">
        <v>60</v>
      </c>
      <c r="AG15" s="45">
        <f t="shared" ref="AG15:AO15" si="34">SUM(AG16:AG17)</f>
        <v>3740455000</v>
      </c>
      <c r="AH15" s="45">
        <f t="shared" si="34"/>
        <v>0</v>
      </c>
      <c r="AI15" s="45">
        <f t="shared" si="34"/>
        <v>2995344442</v>
      </c>
      <c r="AJ15" s="45">
        <f t="shared" si="34"/>
        <v>153605193</v>
      </c>
      <c r="AK15" s="45">
        <f t="shared" si="34"/>
        <v>334412539</v>
      </c>
      <c r="AL15" s="45">
        <f t="shared" si="34"/>
        <v>154219614</v>
      </c>
      <c r="AM15" s="45">
        <f t="shared" si="34"/>
        <v>320788371</v>
      </c>
      <c r="AN15" s="45">
        <f t="shared" si="34"/>
        <v>154219614</v>
      </c>
      <c r="AO15" s="45">
        <f t="shared" si="34"/>
        <v>320788371</v>
      </c>
      <c r="AP15" s="65">
        <f t="shared" si="12"/>
        <v>8.9404240660561352E-2</v>
      </c>
      <c r="AQ15" s="62">
        <f t="shared" si="13"/>
        <v>8.5761858116191747E-2</v>
      </c>
    </row>
    <row r="16" spans="1:43" s="58" customFormat="1" ht="14.25" x14ac:dyDescent="0.2">
      <c r="A16" s="50">
        <v>1</v>
      </c>
      <c r="B16" s="51">
        <v>0</v>
      </c>
      <c r="C16" s="51">
        <v>1</v>
      </c>
      <c r="D16" s="1">
        <v>4</v>
      </c>
      <c r="E16" s="1">
        <v>1</v>
      </c>
      <c r="F16" s="52" t="s">
        <v>22</v>
      </c>
      <c r="G16" s="52" t="s">
        <v>169</v>
      </c>
      <c r="H16" s="53" t="s">
        <v>61</v>
      </c>
      <c r="I16" s="54">
        <v>2244273000</v>
      </c>
      <c r="J16" s="54">
        <v>0</v>
      </c>
      <c r="K16" s="54">
        <v>1797206666</v>
      </c>
      <c r="L16" s="54">
        <v>98246037</v>
      </c>
      <c r="M16" s="54">
        <v>318444642</v>
      </c>
      <c r="N16" s="54">
        <v>98639021</v>
      </c>
      <c r="O16" s="54">
        <v>310741329</v>
      </c>
      <c r="P16" s="54">
        <v>98639021</v>
      </c>
      <c r="Q16" s="54">
        <v>310741329</v>
      </c>
      <c r="R16" s="55">
        <f t="shared" si="9"/>
        <v>0.14189211472935778</v>
      </c>
      <c r="S16" s="56">
        <f t="shared" si="10"/>
        <v>0.13845968338076517</v>
      </c>
      <c r="T16" s="57"/>
      <c r="Y16" s="50">
        <v>1</v>
      </c>
      <c r="Z16" s="51">
        <v>0</v>
      </c>
      <c r="AA16" s="51">
        <v>1</v>
      </c>
      <c r="AB16" s="1">
        <v>4</v>
      </c>
      <c r="AC16" s="1">
        <v>1</v>
      </c>
      <c r="AD16" s="52" t="s">
        <v>22</v>
      </c>
      <c r="AE16" s="52" t="s">
        <v>169</v>
      </c>
      <c r="AF16" s="59" t="s">
        <v>61</v>
      </c>
      <c r="AG16" s="60">
        <v>2244273000</v>
      </c>
      <c r="AH16" s="60">
        <v>0</v>
      </c>
      <c r="AI16" s="60">
        <v>1797206666</v>
      </c>
      <c r="AJ16" s="60">
        <v>103363266</v>
      </c>
      <c r="AK16" s="60">
        <v>220198605</v>
      </c>
      <c r="AL16" s="60">
        <v>103776719</v>
      </c>
      <c r="AM16" s="60">
        <v>212102308</v>
      </c>
      <c r="AN16" s="60">
        <v>103776719</v>
      </c>
      <c r="AO16" s="60">
        <v>212102308</v>
      </c>
      <c r="AP16" s="61">
        <f t="shared" si="12"/>
        <v>9.8115784042315704E-2</v>
      </c>
      <c r="AQ16" s="62">
        <f t="shared" si="13"/>
        <v>9.4508247436920559E-2</v>
      </c>
    </row>
    <row r="17" spans="1:43" s="58" customFormat="1" ht="14.25" x14ac:dyDescent="0.2">
      <c r="A17" s="50">
        <v>1</v>
      </c>
      <c r="B17" s="51">
        <v>0</v>
      </c>
      <c r="C17" s="51">
        <v>1</v>
      </c>
      <c r="D17" s="1">
        <v>4</v>
      </c>
      <c r="E17" s="1">
        <v>2</v>
      </c>
      <c r="F17" s="52" t="s">
        <v>22</v>
      </c>
      <c r="G17" s="52" t="s">
        <v>170</v>
      </c>
      <c r="H17" s="53" t="s">
        <v>62</v>
      </c>
      <c r="I17" s="54">
        <v>1496182000</v>
      </c>
      <c r="J17" s="54">
        <v>0</v>
      </c>
      <c r="K17" s="54">
        <v>1198137776</v>
      </c>
      <c r="L17" s="54">
        <v>45693466</v>
      </c>
      <c r="M17" s="54">
        <v>159907400</v>
      </c>
      <c r="N17" s="54">
        <v>45876240</v>
      </c>
      <c r="O17" s="54">
        <v>154562303</v>
      </c>
      <c r="P17" s="54">
        <v>45876240</v>
      </c>
      <c r="Q17" s="54">
        <v>154562303</v>
      </c>
      <c r="R17" s="55">
        <f t="shared" si="9"/>
        <v>0.10687697084980304</v>
      </c>
      <c r="S17" s="56">
        <f t="shared" si="10"/>
        <v>0.10330447966891729</v>
      </c>
      <c r="T17" s="57"/>
      <c r="Y17" s="50">
        <v>1</v>
      </c>
      <c r="Z17" s="51">
        <v>0</v>
      </c>
      <c r="AA17" s="51">
        <v>1</v>
      </c>
      <c r="AB17" s="1">
        <v>4</v>
      </c>
      <c r="AC17" s="1">
        <v>2</v>
      </c>
      <c r="AD17" s="52" t="s">
        <v>22</v>
      </c>
      <c r="AE17" s="52" t="s">
        <v>170</v>
      </c>
      <c r="AF17" s="59" t="s">
        <v>62</v>
      </c>
      <c r="AG17" s="60">
        <v>1496182000</v>
      </c>
      <c r="AH17" s="60">
        <v>0</v>
      </c>
      <c r="AI17" s="60">
        <v>1198137776</v>
      </c>
      <c r="AJ17" s="60">
        <v>50241927</v>
      </c>
      <c r="AK17" s="60">
        <v>114213934</v>
      </c>
      <c r="AL17" s="60">
        <v>50442895</v>
      </c>
      <c r="AM17" s="60">
        <v>108686063</v>
      </c>
      <c r="AN17" s="60">
        <v>50442895</v>
      </c>
      <c r="AO17" s="60">
        <v>108686063</v>
      </c>
      <c r="AP17" s="61">
        <f t="shared" si="12"/>
        <v>7.6336925587929816E-2</v>
      </c>
      <c r="AQ17" s="62">
        <f t="shared" si="13"/>
        <v>7.2642274135098536E-2</v>
      </c>
    </row>
    <row r="18" spans="1:43" s="44" customFormat="1" ht="14.25" x14ac:dyDescent="0.2">
      <c r="A18" s="38">
        <v>1</v>
      </c>
      <c r="B18" s="39">
        <v>0</v>
      </c>
      <c r="C18" s="39">
        <v>1</v>
      </c>
      <c r="D18" s="63">
        <v>5</v>
      </c>
      <c r="E18" s="40"/>
      <c r="F18" s="40"/>
      <c r="G18" s="40"/>
      <c r="H18" s="17" t="s">
        <v>63</v>
      </c>
      <c r="I18" s="41">
        <f>SUM(I19:I26)</f>
        <v>3335886000</v>
      </c>
      <c r="J18" s="41">
        <f t="shared" ref="J18:L18" si="35">SUM(J19:J26)</f>
        <v>0</v>
      </c>
      <c r="K18" s="41">
        <f t="shared" ref="K18" si="36">SUM(K19:K26)</f>
        <v>2671366877</v>
      </c>
      <c r="L18" s="41">
        <f t="shared" si="35"/>
        <v>38642814</v>
      </c>
      <c r="M18" s="41">
        <f t="shared" ref="M18:N18" si="37">SUM(M19:M26)</f>
        <v>281275827</v>
      </c>
      <c r="N18" s="41">
        <f t="shared" si="37"/>
        <v>38797386</v>
      </c>
      <c r="O18" s="41">
        <f t="shared" ref="O18:P18" si="38">SUM(O19:O26)</f>
        <v>269057389</v>
      </c>
      <c r="P18" s="41">
        <f t="shared" si="38"/>
        <v>38797386</v>
      </c>
      <c r="Q18" s="41">
        <f t="shared" ref="Q18" si="39">SUM(Q19:Q26)</f>
        <v>269057389</v>
      </c>
      <c r="R18" s="64">
        <f t="shared" si="9"/>
        <v>8.4318177239869702E-2</v>
      </c>
      <c r="S18" s="43">
        <f t="shared" si="10"/>
        <v>8.0655450755811195E-2</v>
      </c>
      <c r="T18" s="66"/>
      <c r="Y18" s="38">
        <v>1</v>
      </c>
      <c r="Z18" s="39">
        <v>0</v>
      </c>
      <c r="AA18" s="39">
        <v>1</v>
      </c>
      <c r="AB18" s="63">
        <v>5</v>
      </c>
      <c r="AC18" s="40"/>
      <c r="AD18" s="40"/>
      <c r="AE18" s="40"/>
      <c r="AF18" s="11" t="s">
        <v>63</v>
      </c>
      <c r="AG18" s="45">
        <f>SUM(AG19:AG26)</f>
        <v>3335886000</v>
      </c>
      <c r="AH18" s="45">
        <f t="shared" ref="AH18:AO18" si="40">SUM(AH19:AH26)</f>
        <v>0</v>
      </c>
      <c r="AI18" s="45">
        <f t="shared" si="40"/>
        <v>2671366877</v>
      </c>
      <c r="AJ18" s="45">
        <f t="shared" si="40"/>
        <v>70854702</v>
      </c>
      <c r="AK18" s="45">
        <f t="shared" si="40"/>
        <v>242633013</v>
      </c>
      <c r="AL18" s="45">
        <f t="shared" si="40"/>
        <v>71138120</v>
      </c>
      <c r="AM18" s="45">
        <f t="shared" si="40"/>
        <v>230260003</v>
      </c>
      <c r="AN18" s="45">
        <f t="shared" si="40"/>
        <v>71138120</v>
      </c>
      <c r="AO18" s="45">
        <f t="shared" si="40"/>
        <v>230260003</v>
      </c>
      <c r="AP18" s="65">
        <f t="shared" si="12"/>
        <v>7.2734204046541157E-2</v>
      </c>
      <c r="AQ18" s="67">
        <f t="shared" si="13"/>
        <v>6.9025141446680136E-2</v>
      </c>
    </row>
    <row r="19" spans="1:43" s="58" customFormat="1" ht="14.25" x14ac:dyDescent="0.2">
      <c r="A19" s="50">
        <v>1</v>
      </c>
      <c r="B19" s="51">
        <v>0</v>
      </c>
      <c r="C19" s="51">
        <v>1</v>
      </c>
      <c r="D19" s="1">
        <v>5</v>
      </c>
      <c r="E19" s="1">
        <v>2</v>
      </c>
      <c r="F19" s="52" t="s">
        <v>22</v>
      </c>
      <c r="G19" s="52" t="s">
        <v>171</v>
      </c>
      <c r="H19" s="18" t="s">
        <v>64</v>
      </c>
      <c r="I19" s="54">
        <v>442672072</v>
      </c>
      <c r="J19" s="54">
        <v>0</v>
      </c>
      <c r="K19" s="54">
        <v>354490385</v>
      </c>
      <c r="L19" s="54">
        <v>16754493</v>
      </c>
      <c r="M19" s="54">
        <v>123413025</v>
      </c>
      <c r="N19" s="54">
        <v>16821511</v>
      </c>
      <c r="O19" s="54">
        <v>122135989</v>
      </c>
      <c r="P19" s="54">
        <v>16821511</v>
      </c>
      <c r="Q19" s="54">
        <v>122135989</v>
      </c>
      <c r="R19" s="55">
        <f t="shared" si="9"/>
        <v>0.27879107991253627</v>
      </c>
      <c r="S19" s="56">
        <f t="shared" si="10"/>
        <v>0.27590624465688002</v>
      </c>
      <c r="T19" s="57"/>
      <c r="Y19" s="50">
        <v>1</v>
      </c>
      <c r="Z19" s="51">
        <v>0</v>
      </c>
      <c r="AA19" s="51">
        <v>1</v>
      </c>
      <c r="AB19" s="1">
        <v>5</v>
      </c>
      <c r="AC19" s="1">
        <v>2</v>
      </c>
      <c r="AD19" s="52" t="s">
        <v>22</v>
      </c>
      <c r="AE19" s="52" t="s">
        <v>171</v>
      </c>
      <c r="AF19" s="12" t="s">
        <v>64</v>
      </c>
      <c r="AG19" s="60">
        <v>442672072</v>
      </c>
      <c r="AH19" s="60">
        <v>0</v>
      </c>
      <c r="AI19" s="60">
        <v>354490385</v>
      </c>
      <c r="AJ19" s="60">
        <v>26000341</v>
      </c>
      <c r="AK19" s="60">
        <v>106658532</v>
      </c>
      <c r="AL19" s="60">
        <v>26104342</v>
      </c>
      <c r="AM19" s="60">
        <v>105314478</v>
      </c>
      <c r="AN19" s="60">
        <v>26104342</v>
      </c>
      <c r="AO19" s="60">
        <v>105314478</v>
      </c>
      <c r="AP19" s="61">
        <f t="shared" si="12"/>
        <v>0.24094253680408373</v>
      </c>
      <c r="AQ19" s="62">
        <f t="shared" si="13"/>
        <v>0.23790630731274143</v>
      </c>
    </row>
    <row r="20" spans="1:43" s="58" customFormat="1" ht="24" x14ac:dyDescent="0.2">
      <c r="A20" s="50">
        <v>1</v>
      </c>
      <c r="B20" s="51">
        <v>0</v>
      </c>
      <c r="C20" s="51">
        <v>1</v>
      </c>
      <c r="D20" s="1">
        <v>5</v>
      </c>
      <c r="E20" s="1">
        <v>5</v>
      </c>
      <c r="F20" s="52" t="s">
        <v>22</v>
      </c>
      <c r="G20" s="52" t="s">
        <v>172</v>
      </c>
      <c r="H20" s="18" t="s">
        <v>65</v>
      </c>
      <c r="I20" s="54">
        <v>73723081</v>
      </c>
      <c r="J20" s="54">
        <v>0</v>
      </c>
      <c r="K20" s="54">
        <v>59037208</v>
      </c>
      <c r="L20" s="54">
        <v>1589447</v>
      </c>
      <c r="M20" s="54">
        <v>10509888</v>
      </c>
      <c r="N20" s="54">
        <v>1595805</v>
      </c>
      <c r="O20" s="54">
        <v>10257037</v>
      </c>
      <c r="P20" s="54">
        <v>1595805</v>
      </c>
      <c r="Q20" s="54">
        <v>10257037</v>
      </c>
      <c r="R20" s="55">
        <f t="shared" si="9"/>
        <v>0.14255899044696735</v>
      </c>
      <c r="S20" s="56">
        <f t="shared" si="10"/>
        <v>0.13912925044464705</v>
      </c>
      <c r="T20" s="57"/>
      <c r="Y20" s="50">
        <v>1</v>
      </c>
      <c r="Z20" s="51">
        <v>0</v>
      </c>
      <c r="AA20" s="51">
        <v>1</v>
      </c>
      <c r="AB20" s="1">
        <v>5</v>
      </c>
      <c r="AC20" s="1">
        <v>5</v>
      </c>
      <c r="AD20" s="52" t="s">
        <v>22</v>
      </c>
      <c r="AE20" s="52" t="s">
        <v>172</v>
      </c>
      <c r="AF20" s="12" t="s">
        <v>65</v>
      </c>
      <c r="AG20" s="60">
        <v>73723081</v>
      </c>
      <c r="AH20" s="60">
        <v>0</v>
      </c>
      <c r="AI20" s="60">
        <v>59037208</v>
      </c>
      <c r="AJ20" s="60">
        <v>2140941</v>
      </c>
      <c r="AK20" s="60">
        <v>8920441</v>
      </c>
      <c r="AL20" s="60">
        <v>2149505</v>
      </c>
      <c r="AM20" s="60">
        <v>8661232</v>
      </c>
      <c r="AN20" s="60">
        <v>2149505</v>
      </c>
      <c r="AO20" s="60">
        <v>8661232</v>
      </c>
      <c r="AP20" s="61">
        <f t="shared" si="12"/>
        <v>0.12099929735709228</v>
      </c>
      <c r="AQ20" s="62">
        <f t="shared" si="13"/>
        <v>0.11748331570678659</v>
      </c>
    </row>
    <row r="21" spans="1:43" s="58" customFormat="1" ht="14.25" x14ac:dyDescent="0.2">
      <c r="A21" s="50">
        <v>1</v>
      </c>
      <c r="B21" s="51">
        <v>0</v>
      </c>
      <c r="C21" s="51">
        <v>1</v>
      </c>
      <c r="D21" s="1">
        <v>5</v>
      </c>
      <c r="E21" s="1">
        <v>12</v>
      </c>
      <c r="F21" s="52" t="s">
        <v>22</v>
      </c>
      <c r="G21" s="52"/>
      <c r="H21" s="18" t="s">
        <v>66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5">
        <f t="shared" si="9"/>
        <v>0</v>
      </c>
      <c r="S21" s="56">
        <f t="shared" si="10"/>
        <v>0</v>
      </c>
      <c r="T21" s="57"/>
      <c r="Y21" s="50">
        <v>1</v>
      </c>
      <c r="Z21" s="51">
        <v>0</v>
      </c>
      <c r="AA21" s="51">
        <v>1</v>
      </c>
      <c r="AB21" s="1">
        <v>5</v>
      </c>
      <c r="AC21" s="1">
        <v>12</v>
      </c>
      <c r="AD21" s="52" t="s">
        <v>22</v>
      </c>
      <c r="AE21" s="52"/>
      <c r="AF21" s="12" t="s">
        <v>66</v>
      </c>
      <c r="AG21" s="60"/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1">
        <f t="shared" si="12"/>
        <v>0</v>
      </c>
      <c r="AQ21" s="62">
        <f t="shared" si="13"/>
        <v>0</v>
      </c>
    </row>
    <row r="22" spans="1:43" s="58" customFormat="1" ht="14.25" x14ac:dyDescent="0.2">
      <c r="A22" s="50">
        <v>1</v>
      </c>
      <c r="B22" s="51">
        <v>0</v>
      </c>
      <c r="C22" s="51">
        <v>1</v>
      </c>
      <c r="D22" s="1">
        <v>5</v>
      </c>
      <c r="E22" s="1">
        <v>14</v>
      </c>
      <c r="F22" s="52" t="s">
        <v>22</v>
      </c>
      <c r="G22" s="52" t="s">
        <v>173</v>
      </c>
      <c r="H22" s="18" t="s">
        <v>67</v>
      </c>
      <c r="I22" s="54">
        <v>651164948</v>
      </c>
      <c r="J22" s="54">
        <v>0</v>
      </c>
      <c r="K22" s="54">
        <v>521450815</v>
      </c>
      <c r="L22" s="54">
        <v>4073762</v>
      </c>
      <c r="M22" s="54">
        <v>25205573</v>
      </c>
      <c r="N22" s="54">
        <v>4090057</v>
      </c>
      <c r="O22" s="54">
        <v>22701735</v>
      </c>
      <c r="P22" s="54">
        <v>4090057</v>
      </c>
      <c r="Q22" s="54">
        <v>22701735</v>
      </c>
      <c r="R22" s="55">
        <f t="shared" si="9"/>
        <v>3.8708430294684716E-2</v>
      </c>
      <c r="S22" s="56">
        <f t="shared" si="10"/>
        <v>3.4863263248008862E-2</v>
      </c>
      <c r="T22" s="57"/>
      <c r="Y22" s="50">
        <v>1</v>
      </c>
      <c r="Z22" s="51">
        <v>0</v>
      </c>
      <c r="AA22" s="51">
        <v>1</v>
      </c>
      <c r="AB22" s="1">
        <v>5</v>
      </c>
      <c r="AC22" s="1">
        <v>14</v>
      </c>
      <c r="AD22" s="52" t="s">
        <v>22</v>
      </c>
      <c r="AE22" s="52" t="s">
        <v>173</v>
      </c>
      <c r="AF22" s="12" t="s">
        <v>67</v>
      </c>
      <c r="AG22" s="60">
        <v>651164948</v>
      </c>
      <c r="AH22" s="60">
        <v>0</v>
      </c>
      <c r="AI22" s="60">
        <v>521450815</v>
      </c>
      <c r="AJ22" s="60">
        <v>12683054</v>
      </c>
      <c r="AK22" s="60">
        <v>21131811</v>
      </c>
      <c r="AL22" s="60">
        <v>12733786</v>
      </c>
      <c r="AM22" s="60">
        <v>18611678</v>
      </c>
      <c r="AN22" s="60">
        <v>12733786</v>
      </c>
      <c r="AO22" s="60">
        <v>18611678</v>
      </c>
      <c r="AP22" s="61">
        <f t="shared" si="12"/>
        <v>3.2452316521189649E-2</v>
      </c>
      <c r="AQ22" s="62">
        <f t="shared" si="13"/>
        <v>2.8582125093133851E-2</v>
      </c>
    </row>
    <row r="23" spans="1:43" s="58" customFormat="1" ht="14.25" x14ac:dyDescent="0.2">
      <c r="A23" s="50">
        <v>1</v>
      </c>
      <c r="B23" s="51">
        <v>0</v>
      </c>
      <c r="C23" s="51">
        <v>1</v>
      </c>
      <c r="D23" s="1">
        <v>5</v>
      </c>
      <c r="E23" s="1">
        <v>15</v>
      </c>
      <c r="F23" s="52" t="s">
        <v>22</v>
      </c>
      <c r="G23" s="52" t="s">
        <v>174</v>
      </c>
      <c r="H23" s="18" t="s">
        <v>68</v>
      </c>
      <c r="I23" s="54">
        <v>677852035</v>
      </c>
      <c r="J23" s="54">
        <v>0</v>
      </c>
      <c r="K23" s="54">
        <v>542821749</v>
      </c>
      <c r="L23" s="54">
        <v>14004215</v>
      </c>
      <c r="M23" s="54">
        <v>103597166</v>
      </c>
      <c r="N23" s="54">
        <v>14060232</v>
      </c>
      <c r="O23" s="54">
        <v>101300147</v>
      </c>
      <c r="P23" s="54">
        <v>14060232</v>
      </c>
      <c r="Q23" s="54">
        <v>101300147</v>
      </c>
      <c r="R23" s="55">
        <f t="shared" si="9"/>
        <v>0.15283153350716133</v>
      </c>
      <c r="S23" s="56">
        <f t="shared" si="10"/>
        <v>0.14944286034340812</v>
      </c>
      <c r="T23" s="57"/>
      <c r="Y23" s="50">
        <v>1</v>
      </c>
      <c r="Z23" s="51">
        <v>0</v>
      </c>
      <c r="AA23" s="51">
        <v>1</v>
      </c>
      <c r="AB23" s="1">
        <v>5</v>
      </c>
      <c r="AC23" s="1">
        <v>15</v>
      </c>
      <c r="AD23" s="52" t="s">
        <v>22</v>
      </c>
      <c r="AE23" s="52" t="s">
        <v>174</v>
      </c>
      <c r="AF23" s="12" t="s">
        <v>68</v>
      </c>
      <c r="AG23" s="60">
        <v>677852035</v>
      </c>
      <c r="AH23" s="60">
        <v>0</v>
      </c>
      <c r="AI23" s="60">
        <v>542821749</v>
      </c>
      <c r="AJ23" s="60">
        <v>20491771</v>
      </c>
      <c r="AK23" s="60">
        <v>89592951</v>
      </c>
      <c r="AL23" s="60">
        <v>20573738</v>
      </c>
      <c r="AM23" s="60">
        <v>87239915</v>
      </c>
      <c r="AN23" s="60">
        <v>20573738</v>
      </c>
      <c r="AO23" s="60">
        <v>87239915</v>
      </c>
      <c r="AP23" s="61">
        <f t="shared" si="12"/>
        <v>0.13217184042237182</v>
      </c>
      <c r="AQ23" s="62">
        <f t="shared" si="13"/>
        <v>0.12870052827974471</v>
      </c>
    </row>
    <row r="24" spans="1:43" s="58" customFormat="1" ht="14.25" x14ac:dyDescent="0.2">
      <c r="A24" s="50">
        <v>1</v>
      </c>
      <c r="B24" s="51">
        <v>0</v>
      </c>
      <c r="C24" s="51">
        <v>1</v>
      </c>
      <c r="D24" s="1">
        <v>5</v>
      </c>
      <c r="E24" s="1">
        <v>16</v>
      </c>
      <c r="F24" s="52" t="s">
        <v>22</v>
      </c>
      <c r="G24" s="52" t="s">
        <v>175</v>
      </c>
      <c r="H24" s="18" t="s">
        <v>69</v>
      </c>
      <c r="I24" s="54">
        <v>1412414132</v>
      </c>
      <c r="J24" s="54">
        <v>0</v>
      </c>
      <c r="K24" s="54">
        <v>1131056735</v>
      </c>
      <c r="L24" s="54">
        <v>2220897</v>
      </c>
      <c r="M24" s="54">
        <v>13114696</v>
      </c>
      <c r="N24" s="54">
        <v>2229781</v>
      </c>
      <c r="O24" s="54">
        <v>7517499</v>
      </c>
      <c r="P24" s="54">
        <v>2229781</v>
      </c>
      <c r="Q24" s="54">
        <v>7517499</v>
      </c>
      <c r="R24" s="55">
        <f t="shared" si="9"/>
        <v>9.2853049986333612E-3</v>
      </c>
      <c r="S24" s="56">
        <f t="shared" si="10"/>
        <v>5.3224467453855803E-3</v>
      </c>
      <c r="T24" s="57"/>
      <c r="Y24" s="50">
        <v>1</v>
      </c>
      <c r="Z24" s="51">
        <v>0</v>
      </c>
      <c r="AA24" s="51">
        <v>1</v>
      </c>
      <c r="AB24" s="1">
        <v>5</v>
      </c>
      <c r="AC24" s="1">
        <v>16</v>
      </c>
      <c r="AD24" s="52" t="s">
        <v>22</v>
      </c>
      <c r="AE24" s="52" t="s">
        <v>175</v>
      </c>
      <c r="AF24" s="12" t="s">
        <v>69</v>
      </c>
      <c r="AG24" s="60">
        <v>1412414132</v>
      </c>
      <c r="AH24" s="60">
        <v>0</v>
      </c>
      <c r="AI24" s="60">
        <v>1131056735</v>
      </c>
      <c r="AJ24" s="60">
        <v>4414111</v>
      </c>
      <c r="AK24" s="60">
        <v>10893799</v>
      </c>
      <c r="AL24" s="60">
        <v>4431767</v>
      </c>
      <c r="AM24" s="60">
        <v>5287718</v>
      </c>
      <c r="AN24" s="60">
        <v>4431767</v>
      </c>
      <c r="AO24" s="60">
        <v>5287718</v>
      </c>
      <c r="AP24" s="61">
        <f t="shared" si="12"/>
        <v>7.7128929491623067E-3</v>
      </c>
      <c r="AQ24" s="62">
        <f t="shared" si="13"/>
        <v>3.7437447560174936E-3</v>
      </c>
    </row>
    <row r="25" spans="1:43" s="58" customFormat="1" ht="14.25" x14ac:dyDescent="0.2">
      <c r="A25" s="50">
        <v>1</v>
      </c>
      <c r="B25" s="51">
        <v>0</v>
      </c>
      <c r="C25" s="51">
        <v>1</v>
      </c>
      <c r="D25" s="1">
        <v>5</v>
      </c>
      <c r="E25" s="1">
        <v>47</v>
      </c>
      <c r="F25" s="52" t="s">
        <v>22</v>
      </c>
      <c r="G25" s="52"/>
      <c r="H25" s="18" t="s">
        <v>70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5">
        <f t="shared" si="9"/>
        <v>0</v>
      </c>
      <c r="S25" s="56">
        <f t="shared" si="10"/>
        <v>0</v>
      </c>
      <c r="T25" s="57"/>
      <c r="Y25" s="50">
        <v>1</v>
      </c>
      <c r="Z25" s="51">
        <v>0</v>
      </c>
      <c r="AA25" s="51">
        <v>1</v>
      </c>
      <c r="AB25" s="1">
        <v>5</v>
      </c>
      <c r="AC25" s="1">
        <v>47</v>
      </c>
      <c r="AD25" s="52" t="s">
        <v>22</v>
      </c>
      <c r="AE25" s="52"/>
      <c r="AF25" s="12" t="s">
        <v>70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1">
        <f t="shared" si="12"/>
        <v>0</v>
      </c>
      <c r="AQ25" s="62">
        <f t="shared" si="13"/>
        <v>0</v>
      </c>
    </row>
    <row r="26" spans="1:43" s="58" customFormat="1" ht="14.25" x14ac:dyDescent="0.2">
      <c r="A26" s="50">
        <v>1</v>
      </c>
      <c r="B26" s="51">
        <v>0</v>
      </c>
      <c r="C26" s="51">
        <v>1</v>
      </c>
      <c r="D26" s="1">
        <v>5</v>
      </c>
      <c r="E26" s="1">
        <v>92</v>
      </c>
      <c r="F26" s="52" t="s">
        <v>22</v>
      </c>
      <c r="G26" s="52" t="s">
        <v>176</v>
      </c>
      <c r="H26" s="18" t="s">
        <v>71</v>
      </c>
      <c r="I26" s="54">
        <v>78059732</v>
      </c>
      <c r="J26" s="54">
        <v>0</v>
      </c>
      <c r="K26" s="54">
        <v>62509985</v>
      </c>
      <c r="L26" s="54">
        <v>0</v>
      </c>
      <c r="M26" s="54">
        <v>5435479</v>
      </c>
      <c r="N26" s="54">
        <v>0</v>
      </c>
      <c r="O26" s="54">
        <v>5144982</v>
      </c>
      <c r="P26" s="54">
        <v>0</v>
      </c>
      <c r="Q26" s="54">
        <v>5144982</v>
      </c>
      <c r="R26" s="55">
        <f t="shared" si="9"/>
        <v>6.9632304143703694E-2</v>
      </c>
      <c r="S26" s="56">
        <f t="shared" si="10"/>
        <v>6.5910833514006936E-2</v>
      </c>
      <c r="T26" s="57"/>
      <c r="Y26" s="50">
        <v>1</v>
      </c>
      <c r="Z26" s="51">
        <v>0</v>
      </c>
      <c r="AA26" s="51">
        <v>1</v>
      </c>
      <c r="AB26" s="1">
        <v>5</v>
      </c>
      <c r="AC26" s="1">
        <v>92</v>
      </c>
      <c r="AD26" s="52" t="s">
        <v>22</v>
      </c>
      <c r="AE26" s="52" t="s">
        <v>176</v>
      </c>
      <c r="AF26" s="12" t="s">
        <v>71</v>
      </c>
      <c r="AG26" s="60">
        <v>78059732</v>
      </c>
      <c r="AH26" s="60">
        <v>0</v>
      </c>
      <c r="AI26" s="60">
        <v>62509985</v>
      </c>
      <c r="AJ26" s="60">
        <v>5124484</v>
      </c>
      <c r="AK26" s="60">
        <v>5435479</v>
      </c>
      <c r="AL26" s="60">
        <v>5144982</v>
      </c>
      <c r="AM26" s="60">
        <v>5144982</v>
      </c>
      <c r="AN26" s="60">
        <v>5144982</v>
      </c>
      <c r="AO26" s="60">
        <v>5144982</v>
      </c>
      <c r="AP26" s="61">
        <f t="shared" si="12"/>
        <v>6.9632304143703694E-2</v>
      </c>
      <c r="AQ26" s="62">
        <f t="shared" si="13"/>
        <v>6.5910833514006936E-2</v>
      </c>
    </row>
    <row r="27" spans="1:43" s="70" customFormat="1" ht="36" x14ac:dyDescent="0.25">
      <c r="A27" s="38">
        <v>1</v>
      </c>
      <c r="B27" s="39">
        <v>0</v>
      </c>
      <c r="C27" s="39">
        <v>1</v>
      </c>
      <c r="D27" s="63">
        <v>8</v>
      </c>
      <c r="E27" s="40"/>
      <c r="F27" s="40"/>
      <c r="G27" s="40"/>
      <c r="H27" s="17" t="s">
        <v>72</v>
      </c>
      <c r="I27" s="41">
        <f>+I28</f>
        <v>706549000</v>
      </c>
      <c r="J27" s="41">
        <f t="shared" ref="J27:Q27" si="41">+J28</f>
        <v>0</v>
      </c>
      <c r="K27" s="41">
        <f t="shared" si="41"/>
        <v>0</v>
      </c>
      <c r="L27" s="41">
        <f t="shared" si="41"/>
        <v>0</v>
      </c>
      <c r="M27" s="41">
        <f t="shared" si="41"/>
        <v>0</v>
      </c>
      <c r="N27" s="41">
        <f t="shared" si="41"/>
        <v>0</v>
      </c>
      <c r="O27" s="41">
        <f t="shared" si="41"/>
        <v>0</v>
      </c>
      <c r="P27" s="41">
        <f t="shared" si="41"/>
        <v>0</v>
      </c>
      <c r="Q27" s="41">
        <f t="shared" si="41"/>
        <v>0</v>
      </c>
      <c r="R27" s="64">
        <f t="shared" si="9"/>
        <v>0</v>
      </c>
      <c r="S27" s="68">
        <f t="shared" si="10"/>
        <v>0</v>
      </c>
      <c r="T27" s="69"/>
      <c r="Y27" s="38">
        <v>1</v>
      </c>
      <c r="Z27" s="39">
        <v>0</v>
      </c>
      <c r="AA27" s="39">
        <v>1</v>
      </c>
      <c r="AB27" s="63">
        <v>8</v>
      </c>
      <c r="AC27" s="40"/>
      <c r="AD27" s="40"/>
      <c r="AE27" s="40"/>
      <c r="AF27" s="17" t="s">
        <v>72</v>
      </c>
      <c r="AG27" s="71">
        <v>706549000</v>
      </c>
      <c r="AH27" s="71">
        <f t="shared" ref="AH27:AO27" si="42">+AH28</f>
        <v>0</v>
      </c>
      <c r="AI27" s="71">
        <f t="shared" si="42"/>
        <v>0</v>
      </c>
      <c r="AJ27" s="71">
        <f t="shared" si="42"/>
        <v>0</v>
      </c>
      <c r="AK27" s="71">
        <f t="shared" si="42"/>
        <v>0</v>
      </c>
      <c r="AL27" s="71">
        <f t="shared" si="42"/>
        <v>0</v>
      </c>
      <c r="AM27" s="71">
        <f t="shared" si="42"/>
        <v>0</v>
      </c>
      <c r="AN27" s="71">
        <f t="shared" si="42"/>
        <v>0</v>
      </c>
      <c r="AO27" s="71">
        <f t="shared" si="42"/>
        <v>0</v>
      </c>
      <c r="AP27" s="64">
        <f t="shared" si="12"/>
        <v>0</v>
      </c>
      <c r="AQ27" s="68">
        <f t="shared" si="13"/>
        <v>0</v>
      </c>
    </row>
    <row r="28" spans="1:43" s="58" customFormat="1" ht="14.25" x14ac:dyDescent="0.2">
      <c r="A28" s="50">
        <v>1</v>
      </c>
      <c r="B28" s="51">
        <v>0</v>
      </c>
      <c r="C28" s="51">
        <v>1</v>
      </c>
      <c r="D28" s="1">
        <v>8</v>
      </c>
      <c r="E28" s="1">
        <v>1</v>
      </c>
      <c r="F28" s="52" t="s">
        <v>22</v>
      </c>
      <c r="G28" s="52"/>
      <c r="H28" s="18" t="s">
        <v>73</v>
      </c>
      <c r="I28" s="54">
        <v>706549000</v>
      </c>
      <c r="J28" s="54">
        <f>+K28-AI28</f>
        <v>0</v>
      </c>
      <c r="K28" s="54">
        <v>0</v>
      </c>
      <c r="L28" s="54">
        <f>+M28-AK28</f>
        <v>0</v>
      </c>
      <c r="M28" s="54">
        <v>0</v>
      </c>
      <c r="N28" s="54">
        <f>+O28-AM28</f>
        <v>0</v>
      </c>
      <c r="O28" s="54">
        <v>0</v>
      </c>
      <c r="P28" s="54">
        <f>+Q28-AO28</f>
        <v>0</v>
      </c>
      <c r="Q28" s="54">
        <v>0</v>
      </c>
      <c r="R28" s="55">
        <f t="shared" si="9"/>
        <v>0</v>
      </c>
      <c r="S28" s="72">
        <f t="shared" si="10"/>
        <v>0</v>
      </c>
      <c r="T28" s="57"/>
      <c r="Y28" s="50">
        <v>1</v>
      </c>
      <c r="Z28" s="51">
        <v>0</v>
      </c>
      <c r="AA28" s="51">
        <v>1</v>
      </c>
      <c r="AB28" s="1">
        <v>8</v>
      </c>
      <c r="AC28" s="1">
        <v>1</v>
      </c>
      <c r="AD28" s="52" t="s">
        <v>22</v>
      </c>
      <c r="AE28" s="52"/>
      <c r="AF28" s="12" t="s">
        <v>73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1">
        <f t="shared" si="12"/>
        <v>0</v>
      </c>
      <c r="AQ28" s="73">
        <f t="shared" si="13"/>
        <v>0</v>
      </c>
    </row>
    <row r="29" spans="1:43" s="70" customFormat="1" ht="36" x14ac:dyDescent="0.25">
      <c r="A29" s="38">
        <v>1</v>
      </c>
      <c r="B29" s="39">
        <v>0</v>
      </c>
      <c r="C29" s="39">
        <v>1</v>
      </c>
      <c r="D29" s="63">
        <v>9</v>
      </c>
      <c r="E29" s="40"/>
      <c r="F29" s="40"/>
      <c r="G29" s="40"/>
      <c r="H29" s="17" t="s">
        <v>74</v>
      </c>
      <c r="I29" s="41">
        <f t="shared" ref="I29:J29" si="43">SUM(I30:I31)</f>
        <v>241993000</v>
      </c>
      <c r="J29" s="41">
        <f t="shared" si="43"/>
        <v>0</v>
      </c>
      <c r="K29" s="41">
        <f t="shared" ref="K29:L29" si="44">SUM(K30:K31)</f>
        <v>195371222</v>
      </c>
      <c r="L29" s="41">
        <f t="shared" si="44"/>
        <v>4081445</v>
      </c>
      <c r="M29" s="41">
        <f t="shared" ref="M29:N29" si="45">SUM(M30:M31)</f>
        <v>9525761</v>
      </c>
      <c r="N29" s="41">
        <f t="shared" si="45"/>
        <v>4097771</v>
      </c>
      <c r="O29" s="41">
        <f t="shared" ref="O29:P29" si="46">SUM(O30:O31)</f>
        <v>8595893</v>
      </c>
      <c r="P29" s="41">
        <f t="shared" si="46"/>
        <v>4097771</v>
      </c>
      <c r="Q29" s="41">
        <f t="shared" ref="Q29" si="47">SUM(Q30:Q31)</f>
        <v>8595893</v>
      </c>
      <c r="R29" s="64">
        <f t="shared" si="9"/>
        <v>3.936378738227965E-2</v>
      </c>
      <c r="S29" s="43">
        <f t="shared" si="10"/>
        <v>3.5521246482336268E-2</v>
      </c>
      <c r="T29" s="74"/>
      <c r="Y29" s="38">
        <v>1</v>
      </c>
      <c r="Z29" s="39">
        <v>0</v>
      </c>
      <c r="AA29" s="39">
        <v>1</v>
      </c>
      <c r="AB29" s="63">
        <v>9</v>
      </c>
      <c r="AC29" s="40"/>
      <c r="AD29" s="40"/>
      <c r="AE29" s="40"/>
      <c r="AF29" s="17" t="s">
        <v>74</v>
      </c>
      <c r="AG29" s="71">
        <f t="shared" ref="AG29:AO29" si="48">SUM(AG30:AG31)</f>
        <v>241993000</v>
      </c>
      <c r="AH29" s="71">
        <f t="shared" si="48"/>
        <v>0</v>
      </c>
      <c r="AI29" s="71">
        <f t="shared" si="48"/>
        <v>195371222</v>
      </c>
      <c r="AJ29" s="71">
        <f t="shared" si="48"/>
        <v>4480201</v>
      </c>
      <c r="AK29" s="71">
        <f t="shared" si="48"/>
        <v>5444316</v>
      </c>
      <c r="AL29" s="71">
        <f t="shared" si="48"/>
        <v>4498122</v>
      </c>
      <c r="AM29" s="71">
        <f t="shared" si="48"/>
        <v>4498122</v>
      </c>
      <c r="AN29" s="71">
        <f t="shared" si="48"/>
        <v>4498122</v>
      </c>
      <c r="AO29" s="71">
        <f t="shared" si="48"/>
        <v>4498122</v>
      </c>
      <c r="AP29" s="75">
        <f t="shared" si="12"/>
        <v>2.2497824317232316E-2</v>
      </c>
      <c r="AQ29" s="76">
        <f t="shared" si="13"/>
        <v>1.8587818655911536E-2</v>
      </c>
    </row>
    <row r="30" spans="1:43" s="58" customFormat="1" ht="14.25" x14ac:dyDescent="0.2">
      <c r="A30" s="50">
        <v>1</v>
      </c>
      <c r="B30" s="51">
        <v>0</v>
      </c>
      <c r="C30" s="51">
        <v>1</v>
      </c>
      <c r="D30" s="1">
        <v>9</v>
      </c>
      <c r="E30" s="1">
        <v>1</v>
      </c>
      <c r="F30" s="52" t="s">
        <v>22</v>
      </c>
      <c r="G30" s="52" t="s">
        <v>177</v>
      </c>
      <c r="H30" s="53" t="s">
        <v>75</v>
      </c>
      <c r="I30" s="54">
        <v>79857690</v>
      </c>
      <c r="J30" s="54">
        <v>0</v>
      </c>
      <c r="K30" s="54">
        <v>65533783</v>
      </c>
      <c r="L30" s="54">
        <v>4081445</v>
      </c>
      <c r="M30" s="54">
        <v>8879804</v>
      </c>
      <c r="N30" s="54">
        <v>4097771</v>
      </c>
      <c r="O30" s="54">
        <v>8595893</v>
      </c>
      <c r="P30" s="54">
        <v>4097771</v>
      </c>
      <c r="Q30" s="54">
        <v>8595893</v>
      </c>
      <c r="R30" s="55">
        <f t="shared" si="9"/>
        <v>0.11119535263291487</v>
      </c>
      <c r="S30" s="56">
        <f t="shared" si="10"/>
        <v>0.10764014085556445</v>
      </c>
      <c r="T30" s="57"/>
      <c r="Y30" s="50">
        <v>1</v>
      </c>
      <c r="Z30" s="51">
        <v>0</v>
      </c>
      <c r="AA30" s="51">
        <v>1</v>
      </c>
      <c r="AB30" s="1">
        <v>9</v>
      </c>
      <c r="AC30" s="1">
        <v>1</v>
      </c>
      <c r="AD30" s="52" t="s">
        <v>22</v>
      </c>
      <c r="AE30" s="52" t="s">
        <v>177</v>
      </c>
      <c r="AF30" s="59" t="s">
        <v>75</v>
      </c>
      <c r="AG30" s="60">
        <v>79857690</v>
      </c>
      <c r="AH30" s="60">
        <v>0</v>
      </c>
      <c r="AI30" s="60">
        <v>65533783</v>
      </c>
      <c r="AJ30" s="60">
        <v>4480201</v>
      </c>
      <c r="AK30" s="60">
        <v>4798359</v>
      </c>
      <c r="AL30" s="60">
        <v>4498122</v>
      </c>
      <c r="AM30" s="60">
        <v>4498122</v>
      </c>
      <c r="AN30" s="60">
        <v>4498122</v>
      </c>
      <c r="AO30" s="60">
        <v>4498122</v>
      </c>
      <c r="AP30" s="61">
        <f t="shared" si="12"/>
        <v>6.008637364792295E-2</v>
      </c>
      <c r="AQ30" s="62">
        <f t="shared" si="13"/>
        <v>5.6326723199731921E-2</v>
      </c>
    </row>
    <row r="31" spans="1:43" s="58" customFormat="1" ht="24" x14ac:dyDescent="0.2">
      <c r="A31" s="50">
        <v>1</v>
      </c>
      <c r="B31" s="51">
        <v>0</v>
      </c>
      <c r="C31" s="51">
        <v>1</v>
      </c>
      <c r="D31" s="1">
        <v>9</v>
      </c>
      <c r="E31" s="1">
        <v>3</v>
      </c>
      <c r="F31" s="52" t="s">
        <v>22</v>
      </c>
      <c r="G31" s="52" t="s">
        <v>178</v>
      </c>
      <c r="H31" s="53" t="s">
        <v>76</v>
      </c>
      <c r="I31" s="54">
        <v>162135310</v>
      </c>
      <c r="J31" s="54">
        <v>0</v>
      </c>
      <c r="K31" s="54">
        <v>129837439</v>
      </c>
      <c r="L31" s="54">
        <v>0</v>
      </c>
      <c r="M31" s="54">
        <v>645957</v>
      </c>
      <c r="N31" s="54">
        <v>0</v>
      </c>
      <c r="O31" s="54">
        <v>0</v>
      </c>
      <c r="P31" s="54">
        <v>0</v>
      </c>
      <c r="Q31" s="54">
        <v>0</v>
      </c>
      <c r="R31" s="55">
        <f t="shared" si="9"/>
        <v>3.984061214056334E-3</v>
      </c>
      <c r="S31" s="56">
        <f t="shared" si="10"/>
        <v>0</v>
      </c>
      <c r="T31" s="57"/>
      <c r="Y31" s="50">
        <v>1</v>
      </c>
      <c r="Z31" s="51">
        <v>0</v>
      </c>
      <c r="AA31" s="51">
        <v>1</v>
      </c>
      <c r="AB31" s="1">
        <v>9</v>
      </c>
      <c r="AC31" s="1">
        <v>3</v>
      </c>
      <c r="AD31" s="52" t="s">
        <v>22</v>
      </c>
      <c r="AE31" s="52" t="s">
        <v>178</v>
      </c>
      <c r="AF31" s="59" t="s">
        <v>76</v>
      </c>
      <c r="AG31" s="60">
        <v>162135310</v>
      </c>
      <c r="AH31" s="60">
        <v>0</v>
      </c>
      <c r="AI31" s="60">
        <v>129837439</v>
      </c>
      <c r="AJ31" s="60">
        <v>0</v>
      </c>
      <c r="AK31" s="60">
        <v>645957</v>
      </c>
      <c r="AL31" s="60">
        <v>0</v>
      </c>
      <c r="AM31" s="60">
        <v>0</v>
      </c>
      <c r="AN31" s="60">
        <v>0</v>
      </c>
      <c r="AO31" s="60"/>
      <c r="AP31" s="61">
        <f t="shared" si="12"/>
        <v>3.984061214056334E-3</v>
      </c>
      <c r="AQ31" s="62">
        <f t="shared" si="13"/>
        <v>0</v>
      </c>
    </row>
    <row r="32" spans="1:43" s="44" customFormat="1" ht="24" x14ac:dyDescent="0.2">
      <c r="A32" s="38">
        <v>1</v>
      </c>
      <c r="B32" s="39">
        <v>0</v>
      </c>
      <c r="C32" s="39">
        <v>2</v>
      </c>
      <c r="D32" s="40"/>
      <c r="E32" s="40"/>
      <c r="F32" s="63">
        <v>20</v>
      </c>
      <c r="G32" s="63"/>
      <c r="H32" s="48" t="s">
        <v>21</v>
      </c>
      <c r="I32" s="41">
        <f>SUM(I33:I35)</f>
        <v>1646504000</v>
      </c>
      <c r="J32" s="41">
        <f t="shared" ref="J32:Q32" si="49">SUM(J33:J35)</f>
        <v>121023695.51999998</v>
      </c>
      <c r="K32" s="41">
        <f t="shared" si="49"/>
        <v>767411159.51999998</v>
      </c>
      <c r="L32" s="41">
        <f t="shared" ref="L32:N32" si="50">SUM(L33:L35)</f>
        <v>2339140</v>
      </c>
      <c r="M32" s="41">
        <f t="shared" si="49"/>
        <v>582804309</v>
      </c>
      <c r="N32" s="41">
        <f t="shared" si="50"/>
        <v>69197789</v>
      </c>
      <c r="O32" s="41">
        <f t="shared" si="49"/>
        <v>70947894</v>
      </c>
      <c r="P32" s="41">
        <f t="shared" si="49"/>
        <v>69197789</v>
      </c>
      <c r="Q32" s="41">
        <f t="shared" si="49"/>
        <v>70947894</v>
      </c>
      <c r="R32" s="64">
        <f t="shared" si="9"/>
        <v>0.35396470886192805</v>
      </c>
      <c r="S32" s="43">
        <f t="shared" si="10"/>
        <v>4.3090022253210437E-2</v>
      </c>
      <c r="T32" s="66"/>
      <c r="Y32" s="38">
        <v>1</v>
      </c>
      <c r="Z32" s="39">
        <v>0</v>
      </c>
      <c r="AA32" s="39">
        <v>2</v>
      </c>
      <c r="AB32" s="40"/>
      <c r="AC32" s="40"/>
      <c r="AD32" s="63">
        <v>20</v>
      </c>
      <c r="AE32" s="63"/>
      <c r="AF32" s="49" t="s">
        <v>21</v>
      </c>
      <c r="AG32" s="45">
        <f>SUM(AG33:AG35)</f>
        <v>1646504000</v>
      </c>
      <c r="AH32" s="45">
        <f t="shared" ref="AH32:AO32" si="51">SUM(AH33:AH35)</f>
        <v>573155288</v>
      </c>
      <c r="AI32" s="45">
        <f t="shared" si="51"/>
        <v>646387464</v>
      </c>
      <c r="AJ32" s="45">
        <f t="shared" si="51"/>
        <v>573905393</v>
      </c>
      <c r="AK32" s="45">
        <f t="shared" si="51"/>
        <v>580465169</v>
      </c>
      <c r="AL32" s="45">
        <f t="shared" si="51"/>
        <v>1750105</v>
      </c>
      <c r="AM32" s="45">
        <f t="shared" si="51"/>
        <v>1750105</v>
      </c>
      <c r="AN32" s="45">
        <f t="shared" si="51"/>
        <v>1750105</v>
      </c>
      <c r="AO32" s="45">
        <f t="shared" si="51"/>
        <v>1750105</v>
      </c>
      <c r="AP32" s="65">
        <f t="shared" si="12"/>
        <v>0.352544038155996</v>
      </c>
      <c r="AQ32" s="67">
        <f t="shared" si="13"/>
        <v>1.0629218028015723E-3</v>
      </c>
    </row>
    <row r="33" spans="1:43" s="58" customFormat="1" ht="14.25" x14ac:dyDescent="0.2">
      <c r="A33" s="50">
        <v>1</v>
      </c>
      <c r="B33" s="51">
        <v>0</v>
      </c>
      <c r="C33" s="51">
        <v>2</v>
      </c>
      <c r="D33" s="1">
        <v>12</v>
      </c>
      <c r="E33" s="52"/>
      <c r="F33" s="1">
        <v>20</v>
      </c>
      <c r="G33" s="1" t="s">
        <v>179</v>
      </c>
      <c r="H33" s="53" t="s">
        <v>23</v>
      </c>
      <c r="I33" s="54">
        <v>1555902406</v>
      </c>
      <c r="J33" s="54">
        <v>121023695.51999998</v>
      </c>
      <c r="K33" s="54">
        <v>739381781.51999998</v>
      </c>
      <c r="L33" s="54">
        <v>2328940</v>
      </c>
      <c r="M33" s="54">
        <v>582433731</v>
      </c>
      <c r="N33" s="54">
        <v>69187589</v>
      </c>
      <c r="O33" s="54">
        <v>70934294</v>
      </c>
      <c r="P33" s="54">
        <v>69187589</v>
      </c>
      <c r="Q33" s="54">
        <v>70934294</v>
      </c>
      <c r="R33" s="55">
        <f t="shared" si="9"/>
        <v>0.37433821604360962</v>
      </c>
      <c r="S33" s="56">
        <f t="shared" si="10"/>
        <v>4.5590452027361929E-2</v>
      </c>
      <c r="T33" s="57"/>
      <c r="Y33" s="50">
        <v>1</v>
      </c>
      <c r="Z33" s="51">
        <v>0</v>
      </c>
      <c r="AA33" s="51">
        <v>2</v>
      </c>
      <c r="AB33" s="1">
        <v>12</v>
      </c>
      <c r="AC33" s="52"/>
      <c r="AD33" s="1">
        <v>20</v>
      </c>
      <c r="AE33" s="1" t="s">
        <v>179</v>
      </c>
      <c r="AF33" s="59" t="s">
        <v>23</v>
      </c>
      <c r="AG33" s="60">
        <v>1555902406</v>
      </c>
      <c r="AH33" s="60">
        <v>572155288</v>
      </c>
      <c r="AI33" s="60">
        <v>618358086</v>
      </c>
      <c r="AJ33" s="60">
        <v>573901993</v>
      </c>
      <c r="AK33" s="60">
        <v>580104791</v>
      </c>
      <c r="AL33" s="60">
        <v>1746705</v>
      </c>
      <c r="AM33" s="60">
        <v>1746705</v>
      </c>
      <c r="AN33" s="60">
        <v>1746705</v>
      </c>
      <c r="AO33" s="60">
        <v>1746705</v>
      </c>
      <c r="AP33" s="61">
        <f t="shared" si="12"/>
        <v>0.3728413740880866</v>
      </c>
      <c r="AQ33" s="62">
        <f t="shared" si="13"/>
        <v>1.1226314666422594E-3</v>
      </c>
    </row>
    <row r="34" spans="1:43" s="58" customFormat="1" ht="24" x14ac:dyDescent="0.2">
      <c r="A34" s="50">
        <v>1</v>
      </c>
      <c r="B34" s="51">
        <v>0</v>
      </c>
      <c r="C34" s="51">
        <v>2</v>
      </c>
      <c r="D34" s="1">
        <v>14</v>
      </c>
      <c r="E34" s="52"/>
      <c r="F34" s="1">
        <v>20</v>
      </c>
      <c r="G34" s="1" t="s">
        <v>180</v>
      </c>
      <c r="H34" s="53" t="s">
        <v>77</v>
      </c>
      <c r="I34" s="54">
        <v>89601594</v>
      </c>
      <c r="J34" s="54">
        <v>0</v>
      </c>
      <c r="K34" s="54">
        <v>27029378</v>
      </c>
      <c r="L34" s="54">
        <v>0</v>
      </c>
      <c r="M34" s="54">
        <v>356978</v>
      </c>
      <c r="N34" s="54">
        <v>0</v>
      </c>
      <c r="O34" s="54">
        <v>0</v>
      </c>
      <c r="P34" s="54">
        <v>0</v>
      </c>
      <c r="Q34" s="54">
        <v>0</v>
      </c>
      <c r="R34" s="55">
        <f t="shared" si="9"/>
        <v>3.9840585871720093E-3</v>
      </c>
      <c r="S34" s="56">
        <f t="shared" si="10"/>
        <v>0</v>
      </c>
      <c r="T34" s="57"/>
      <c r="Y34" s="50">
        <v>1</v>
      </c>
      <c r="Z34" s="51">
        <v>0</v>
      </c>
      <c r="AA34" s="51">
        <v>2</v>
      </c>
      <c r="AB34" s="1">
        <v>14</v>
      </c>
      <c r="AC34" s="52"/>
      <c r="AD34" s="1">
        <v>20</v>
      </c>
      <c r="AE34" s="1" t="s">
        <v>180</v>
      </c>
      <c r="AF34" s="59" t="s">
        <v>77</v>
      </c>
      <c r="AG34" s="60">
        <v>89601594</v>
      </c>
      <c r="AH34" s="60">
        <v>0</v>
      </c>
      <c r="AI34" s="60">
        <v>27029378</v>
      </c>
      <c r="AJ34" s="60">
        <v>0</v>
      </c>
      <c r="AK34" s="60">
        <v>356978</v>
      </c>
      <c r="AL34" s="60">
        <v>0</v>
      </c>
      <c r="AM34" s="60">
        <v>0</v>
      </c>
      <c r="AN34" s="60">
        <v>0</v>
      </c>
      <c r="AO34" s="60">
        <v>0</v>
      </c>
      <c r="AP34" s="61">
        <f t="shared" si="12"/>
        <v>3.9840585871720093E-3</v>
      </c>
      <c r="AQ34" s="62">
        <f t="shared" si="13"/>
        <v>0</v>
      </c>
    </row>
    <row r="35" spans="1:43" s="58" customFormat="1" ht="24" x14ac:dyDescent="0.2">
      <c r="A35" s="50">
        <v>1</v>
      </c>
      <c r="B35" s="51">
        <v>0</v>
      </c>
      <c r="C35" s="51">
        <v>2</v>
      </c>
      <c r="D35" s="1">
        <v>100</v>
      </c>
      <c r="E35" s="52"/>
      <c r="F35" s="1">
        <v>20</v>
      </c>
      <c r="G35" s="1" t="s">
        <v>255</v>
      </c>
      <c r="H35" s="53" t="s">
        <v>256</v>
      </c>
      <c r="I35" s="54">
        <v>1000000</v>
      </c>
      <c r="J35" s="54">
        <v>0</v>
      </c>
      <c r="K35" s="54">
        <v>1000000</v>
      </c>
      <c r="L35" s="54">
        <v>10200</v>
      </c>
      <c r="M35" s="54">
        <v>13600</v>
      </c>
      <c r="N35" s="54">
        <v>10200</v>
      </c>
      <c r="O35" s="54">
        <v>13600</v>
      </c>
      <c r="P35" s="54">
        <v>10200</v>
      </c>
      <c r="Q35" s="54">
        <v>13600</v>
      </c>
      <c r="R35" s="55">
        <f t="shared" ref="R35" si="52">IFERROR((M35/I35),0)</f>
        <v>1.3599999999999999E-2</v>
      </c>
      <c r="S35" s="56">
        <f t="shared" ref="S35" si="53">IFERROR((O35/I35),0)</f>
        <v>1.3599999999999999E-2</v>
      </c>
      <c r="T35" s="57"/>
      <c r="Y35" s="50">
        <v>1</v>
      </c>
      <c r="Z35" s="51">
        <v>0</v>
      </c>
      <c r="AA35" s="51">
        <v>2</v>
      </c>
      <c r="AB35" s="1">
        <v>100</v>
      </c>
      <c r="AC35" s="52"/>
      <c r="AD35" s="1">
        <v>20</v>
      </c>
      <c r="AE35" s="1" t="s">
        <v>255</v>
      </c>
      <c r="AF35" s="59" t="s">
        <v>256</v>
      </c>
      <c r="AG35" s="60">
        <v>1000000</v>
      </c>
      <c r="AH35" s="60">
        <v>1000000</v>
      </c>
      <c r="AI35" s="60">
        <v>1000000</v>
      </c>
      <c r="AJ35" s="60">
        <v>3400</v>
      </c>
      <c r="AK35" s="60">
        <v>3400</v>
      </c>
      <c r="AL35" s="60">
        <v>3400</v>
      </c>
      <c r="AM35" s="60">
        <v>3400</v>
      </c>
      <c r="AN35" s="60">
        <v>3400</v>
      </c>
      <c r="AO35" s="60">
        <v>3400</v>
      </c>
      <c r="AP35" s="61">
        <f t="shared" si="12"/>
        <v>3.3999999999999998E-3</v>
      </c>
      <c r="AQ35" s="62">
        <f t="shared" si="13"/>
        <v>3.3999999999999998E-3</v>
      </c>
    </row>
    <row r="36" spans="1:43" s="70" customFormat="1" ht="48" x14ac:dyDescent="0.25">
      <c r="A36" s="38">
        <v>1</v>
      </c>
      <c r="B36" s="39">
        <v>0</v>
      </c>
      <c r="C36" s="39">
        <v>5</v>
      </c>
      <c r="D36" s="40"/>
      <c r="E36" s="40"/>
      <c r="F36" s="40"/>
      <c r="G36" s="40"/>
      <c r="H36" s="48" t="s">
        <v>78</v>
      </c>
      <c r="I36" s="41">
        <f t="shared" ref="I36:J36" si="54">I37+I42+I45+I46</f>
        <v>6001906000</v>
      </c>
      <c r="J36" s="41">
        <f t="shared" si="54"/>
        <v>0</v>
      </c>
      <c r="K36" s="41">
        <f t="shared" ref="K36:L36" si="55">K37+K42+K45+K46</f>
        <v>4806307196</v>
      </c>
      <c r="L36" s="41">
        <f t="shared" si="55"/>
        <v>344753499</v>
      </c>
      <c r="M36" s="41">
        <f t="shared" ref="M36:N36" si="56">M37+M42+M45+M46</f>
        <v>1247418174</v>
      </c>
      <c r="N36" s="41">
        <f t="shared" si="56"/>
        <v>345838279</v>
      </c>
      <c r="O36" s="41">
        <f t="shared" ref="O36:P36" si="57">O37+O42+O45+O46</f>
        <v>1226952110</v>
      </c>
      <c r="P36" s="41">
        <f t="shared" si="57"/>
        <v>345838279</v>
      </c>
      <c r="Q36" s="41">
        <f t="shared" ref="Q36" si="58">Q37+Q42+Q45+Q46</f>
        <v>1226952110</v>
      </c>
      <c r="R36" s="64">
        <f t="shared" si="9"/>
        <v>0.20783700611105871</v>
      </c>
      <c r="S36" s="43">
        <f t="shared" si="10"/>
        <v>0.20442707866467752</v>
      </c>
      <c r="T36" s="74"/>
      <c r="Y36" s="38">
        <v>1</v>
      </c>
      <c r="Z36" s="39">
        <v>0</v>
      </c>
      <c r="AA36" s="39">
        <v>5</v>
      </c>
      <c r="AB36" s="40"/>
      <c r="AC36" s="40"/>
      <c r="AD36" s="40"/>
      <c r="AE36" s="40"/>
      <c r="AF36" s="48" t="s">
        <v>78</v>
      </c>
      <c r="AG36" s="71">
        <f t="shared" ref="AG36:AO36" si="59">AG37+AG42+AG45+AG46</f>
        <v>6001906000</v>
      </c>
      <c r="AH36" s="71">
        <f t="shared" si="59"/>
        <v>0</v>
      </c>
      <c r="AI36" s="71">
        <f t="shared" si="59"/>
        <v>4806307196</v>
      </c>
      <c r="AJ36" s="71">
        <f t="shared" si="59"/>
        <v>483993166</v>
      </c>
      <c r="AK36" s="71">
        <f t="shared" si="59"/>
        <v>902664675</v>
      </c>
      <c r="AL36" s="71">
        <f t="shared" si="59"/>
        <v>485117442</v>
      </c>
      <c r="AM36" s="71">
        <f t="shared" si="59"/>
        <v>881113831</v>
      </c>
      <c r="AN36" s="71">
        <f t="shared" si="59"/>
        <v>485117442</v>
      </c>
      <c r="AO36" s="71">
        <f t="shared" si="59"/>
        <v>881113831</v>
      </c>
      <c r="AP36" s="75">
        <f t="shared" si="12"/>
        <v>0.15039633659707433</v>
      </c>
      <c r="AQ36" s="76">
        <f t="shared" si="13"/>
        <v>0.14680566989886212</v>
      </c>
    </row>
    <row r="37" spans="1:43" s="44" customFormat="1" ht="24" x14ac:dyDescent="0.2">
      <c r="A37" s="38">
        <v>1</v>
      </c>
      <c r="B37" s="39">
        <v>0</v>
      </c>
      <c r="C37" s="39">
        <v>5</v>
      </c>
      <c r="D37" s="63">
        <v>1</v>
      </c>
      <c r="E37" s="40"/>
      <c r="F37" s="40"/>
      <c r="G37" s="40"/>
      <c r="H37" s="48" t="s">
        <v>79</v>
      </c>
      <c r="I37" s="41">
        <f t="shared" ref="I37:J37" si="60">SUM(I38:I41)</f>
        <v>3284843154</v>
      </c>
      <c r="J37" s="41">
        <f t="shared" si="60"/>
        <v>0</v>
      </c>
      <c r="K37" s="41">
        <f t="shared" ref="K37" si="61">SUM(K38:K41)</f>
        <v>2630491929</v>
      </c>
      <c r="L37" s="41">
        <f t="shared" ref="L37:N37" si="62">SUM(L38:L41)</f>
        <v>192784925</v>
      </c>
      <c r="M37" s="41">
        <f t="shared" ref="M37" si="63">SUM(M38:M41)</f>
        <v>622799886</v>
      </c>
      <c r="N37" s="41">
        <f t="shared" si="62"/>
        <v>193556065</v>
      </c>
      <c r="O37" s="41">
        <f t="shared" ref="O37" si="64">SUM(O38:O41)</f>
        <v>612151713</v>
      </c>
      <c r="P37" s="41">
        <f t="shared" ref="P37" si="65">SUM(P38:P41)</f>
        <v>193556065</v>
      </c>
      <c r="Q37" s="41">
        <f t="shared" ref="Q37" si="66">SUM(Q38:Q41)</f>
        <v>612151713</v>
      </c>
      <c r="R37" s="64">
        <f t="shared" si="9"/>
        <v>0.18959805896412674</v>
      </c>
      <c r="S37" s="43">
        <f t="shared" si="10"/>
        <v>0.18635645122190209</v>
      </c>
      <c r="T37" s="66"/>
      <c r="Y37" s="38">
        <v>1</v>
      </c>
      <c r="Z37" s="39">
        <v>0</v>
      </c>
      <c r="AA37" s="39">
        <v>5</v>
      </c>
      <c r="AB37" s="63">
        <v>1</v>
      </c>
      <c r="AC37" s="40"/>
      <c r="AD37" s="40"/>
      <c r="AE37" s="40"/>
      <c r="AF37" s="49" t="s">
        <v>79</v>
      </c>
      <c r="AG37" s="45">
        <f t="shared" ref="AG37:AH37" si="67">SUM(AG38:AG41)</f>
        <v>3284843154</v>
      </c>
      <c r="AH37" s="45">
        <f t="shared" si="67"/>
        <v>0</v>
      </c>
      <c r="AI37" s="45">
        <f t="shared" ref="AI37:AO37" si="68">SUM(AI38:AI41)</f>
        <v>2630491929</v>
      </c>
      <c r="AJ37" s="45">
        <f t="shared" si="68"/>
        <v>200415307</v>
      </c>
      <c r="AK37" s="45">
        <f t="shared" si="68"/>
        <v>430014961</v>
      </c>
      <c r="AL37" s="45">
        <f t="shared" si="68"/>
        <v>201216968</v>
      </c>
      <c r="AM37" s="45">
        <f t="shared" si="68"/>
        <v>418595648</v>
      </c>
      <c r="AN37" s="45">
        <f t="shared" si="68"/>
        <v>201216968</v>
      </c>
      <c r="AO37" s="45">
        <f t="shared" si="68"/>
        <v>418595648</v>
      </c>
      <c r="AP37" s="65">
        <f t="shared" si="12"/>
        <v>0.13090882603522933</v>
      </c>
      <c r="AQ37" s="67">
        <f t="shared" si="13"/>
        <v>0.12743246126996052</v>
      </c>
    </row>
    <row r="38" spans="1:43" s="58" customFormat="1" ht="24" x14ac:dyDescent="0.2">
      <c r="A38" s="50">
        <v>1</v>
      </c>
      <c r="B38" s="51">
        <v>0</v>
      </c>
      <c r="C38" s="51">
        <v>5</v>
      </c>
      <c r="D38" s="1">
        <v>1</v>
      </c>
      <c r="E38" s="1">
        <v>1</v>
      </c>
      <c r="F38" s="1">
        <v>20</v>
      </c>
      <c r="G38" s="1" t="s">
        <v>181</v>
      </c>
      <c r="H38" s="53" t="s">
        <v>80</v>
      </c>
      <c r="I38" s="54">
        <v>626598986</v>
      </c>
      <c r="J38" s="54">
        <v>0</v>
      </c>
      <c r="K38" s="54">
        <v>501778472</v>
      </c>
      <c r="L38" s="54">
        <v>35183700</v>
      </c>
      <c r="M38" s="54">
        <v>117036211</v>
      </c>
      <c r="N38" s="54">
        <v>35324435</v>
      </c>
      <c r="O38" s="54">
        <v>114997960</v>
      </c>
      <c r="P38" s="54">
        <v>35324435</v>
      </c>
      <c r="Q38" s="54">
        <v>114997960</v>
      </c>
      <c r="R38" s="55">
        <f t="shared" si="9"/>
        <v>0.18678008361794571</v>
      </c>
      <c r="S38" s="56">
        <f t="shared" si="10"/>
        <v>0.18352720411200921</v>
      </c>
      <c r="T38" s="57"/>
      <c r="Y38" s="50">
        <v>1</v>
      </c>
      <c r="Z38" s="51">
        <v>0</v>
      </c>
      <c r="AA38" s="51">
        <v>5</v>
      </c>
      <c r="AB38" s="1">
        <v>1</v>
      </c>
      <c r="AC38" s="1">
        <v>1</v>
      </c>
      <c r="AD38" s="1">
        <v>20</v>
      </c>
      <c r="AE38" s="1" t="s">
        <v>181</v>
      </c>
      <c r="AF38" s="59" t="s">
        <v>80</v>
      </c>
      <c r="AG38" s="60">
        <v>626598986</v>
      </c>
      <c r="AH38" s="60">
        <v>0</v>
      </c>
      <c r="AI38" s="60">
        <v>501778472</v>
      </c>
      <c r="AJ38" s="60">
        <v>35924700</v>
      </c>
      <c r="AK38" s="60">
        <v>81852511</v>
      </c>
      <c r="AL38" s="60">
        <v>36068399</v>
      </c>
      <c r="AM38" s="60">
        <v>79673525</v>
      </c>
      <c r="AN38" s="60">
        <v>36068399</v>
      </c>
      <c r="AO38" s="60">
        <v>79673525</v>
      </c>
      <c r="AP38" s="61">
        <f t="shared" si="12"/>
        <v>0.13062981720177888</v>
      </c>
      <c r="AQ38" s="62">
        <f t="shared" si="13"/>
        <v>0.12715233631099429</v>
      </c>
    </row>
    <row r="39" spans="1:43" s="58" customFormat="1" ht="24" x14ac:dyDescent="0.2">
      <c r="A39" s="50">
        <v>1</v>
      </c>
      <c r="B39" s="51">
        <v>0</v>
      </c>
      <c r="C39" s="51">
        <v>5</v>
      </c>
      <c r="D39" s="1">
        <v>1</v>
      </c>
      <c r="E39" s="1">
        <v>3</v>
      </c>
      <c r="F39" s="1">
        <v>20</v>
      </c>
      <c r="G39" s="1" t="s">
        <v>182</v>
      </c>
      <c r="H39" s="53" t="s">
        <v>81</v>
      </c>
      <c r="I39" s="54">
        <v>1213585393</v>
      </c>
      <c r="J39" s="54">
        <v>0</v>
      </c>
      <c r="K39" s="54">
        <v>971835315</v>
      </c>
      <c r="L39" s="54">
        <v>65334835</v>
      </c>
      <c r="M39" s="54">
        <v>209843982</v>
      </c>
      <c r="N39" s="54">
        <v>65596174</v>
      </c>
      <c r="O39" s="54">
        <v>205829016</v>
      </c>
      <c r="P39" s="54">
        <v>65596174</v>
      </c>
      <c r="Q39" s="54">
        <v>205829016</v>
      </c>
      <c r="R39" s="55">
        <f t="shared" si="9"/>
        <v>0.17291241573142435</v>
      </c>
      <c r="S39" s="56">
        <f t="shared" si="10"/>
        <v>0.1696040651010044</v>
      </c>
      <c r="T39" s="57"/>
      <c r="Y39" s="50">
        <v>1</v>
      </c>
      <c r="Z39" s="51">
        <v>0</v>
      </c>
      <c r="AA39" s="51">
        <v>5</v>
      </c>
      <c r="AB39" s="1">
        <v>1</v>
      </c>
      <c r="AC39" s="1">
        <v>3</v>
      </c>
      <c r="AD39" s="1">
        <v>20</v>
      </c>
      <c r="AE39" s="1" t="s">
        <v>182</v>
      </c>
      <c r="AF39" s="59" t="s">
        <v>81</v>
      </c>
      <c r="AG39" s="60">
        <v>1213585393</v>
      </c>
      <c r="AH39" s="60">
        <v>0</v>
      </c>
      <c r="AI39" s="60">
        <v>971835315</v>
      </c>
      <c r="AJ39" s="60">
        <v>67688453</v>
      </c>
      <c r="AK39" s="60">
        <v>144509147</v>
      </c>
      <c r="AL39" s="60">
        <v>67959207</v>
      </c>
      <c r="AM39" s="60">
        <v>140232842</v>
      </c>
      <c r="AN39" s="60">
        <v>67959207</v>
      </c>
      <c r="AO39" s="60">
        <v>140232842</v>
      </c>
      <c r="AP39" s="61">
        <f t="shared" si="12"/>
        <v>0.11907620826151456</v>
      </c>
      <c r="AQ39" s="62">
        <f t="shared" si="13"/>
        <v>0.11555251308137655</v>
      </c>
    </row>
    <row r="40" spans="1:43" s="58" customFormat="1" ht="24" x14ac:dyDescent="0.2">
      <c r="A40" s="50">
        <v>1</v>
      </c>
      <c r="B40" s="51">
        <v>0</v>
      </c>
      <c r="C40" s="51">
        <v>5</v>
      </c>
      <c r="D40" s="1">
        <v>1</v>
      </c>
      <c r="E40" s="1">
        <v>4</v>
      </c>
      <c r="F40" s="1">
        <v>20</v>
      </c>
      <c r="G40" s="1" t="s">
        <v>183</v>
      </c>
      <c r="H40" s="53" t="s">
        <v>82</v>
      </c>
      <c r="I40" s="54">
        <v>1227989968</v>
      </c>
      <c r="J40" s="54">
        <v>0</v>
      </c>
      <c r="K40" s="54">
        <v>983370452</v>
      </c>
      <c r="L40" s="54">
        <v>72901950</v>
      </c>
      <c r="M40" s="54">
        <v>234363419</v>
      </c>
      <c r="N40" s="54">
        <v>73193558</v>
      </c>
      <c r="O40" s="54">
        <v>230388913</v>
      </c>
      <c r="P40" s="54">
        <v>73193558</v>
      </c>
      <c r="Q40" s="54">
        <v>230388913</v>
      </c>
      <c r="R40" s="55">
        <f t="shared" si="9"/>
        <v>0.19085124887600058</v>
      </c>
      <c r="S40" s="56">
        <f t="shared" si="10"/>
        <v>0.18761465403111502</v>
      </c>
      <c r="T40" s="57"/>
      <c r="Y40" s="50">
        <v>1</v>
      </c>
      <c r="Z40" s="51">
        <v>0</v>
      </c>
      <c r="AA40" s="51">
        <v>5</v>
      </c>
      <c r="AB40" s="1">
        <v>1</v>
      </c>
      <c r="AC40" s="1">
        <v>4</v>
      </c>
      <c r="AD40" s="1">
        <v>20</v>
      </c>
      <c r="AE40" s="1" t="s">
        <v>183</v>
      </c>
      <c r="AF40" s="59" t="s">
        <v>82</v>
      </c>
      <c r="AG40" s="60">
        <v>1227989968</v>
      </c>
      <c r="AH40" s="60">
        <v>0</v>
      </c>
      <c r="AI40" s="60">
        <v>983370452</v>
      </c>
      <c r="AJ40" s="60">
        <v>76451345</v>
      </c>
      <c r="AK40" s="60">
        <v>161461469</v>
      </c>
      <c r="AL40" s="60">
        <v>76757150</v>
      </c>
      <c r="AM40" s="60">
        <v>157195355</v>
      </c>
      <c r="AN40" s="60">
        <v>76757150</v>
      </c>
      <c r="AO40" s="60">
        <v>157195355</v>
      </c>
      <c r="AP40" s="61">
        <f t="shared" si="12"/>
        <v>0.13148435509043183</v>
      </c>
      <c r="AQ40" s="62">
        <f t="shared" si="13"/>
        <v>0.12801029250753618</v>
      </c>
    </row>
    <row r="41" spans="1:43" s="58" customFormat="1" ht="24" x14ac:dyDescent="0.2">
      <c r="A41" s="50">
        <v>1</v>
      </c>
      <c r="B41" s="51">
        <v>0</v>
      </c>
      <c r="C41" s="51">
        <v>5</v>
      </c>
      <c r="D41" s="1">
        <v>1</v>
      </c>
      <c r="E41" s="1">
        <v>5</v>
      </c>
      <c r="F41" s="1">
        <v>20</v>
      </c>
      <c r="G41" s="1" t="s">
        <v>184</v>
      </c>
      <c r="H41" s="53" t="s">
        <v>83</v>
      </c>
      <c r="I41" s="54">
        <v>216668807</v>
      </c>
      <c r="J41" s="54">
        <v>0</v>
      </c>
      <c r="K41" s="54">
        <v>173507690</v>
      </c>
      <c r="L41" s="54">
        <v>19364440</v>
      </c>
      <c r="M41" s="54">
        <v>61556274</v>
      </c>
      <c r="N41" s="54">
        <v>19441898</v>
      </c>
      <c r="O41" s="54">
        <v>60935824</v>
      </c>
      <c r="P41" s="54">
        <v>19441898</v>
      </c>
      <c r="Q41" s="54">
        <v>60935824</v>
      </c>
      <c r="R41" s="55">
        <f t="shared" si="9"/>
        <v>0.2841030734987155</v>
      </c>
      <c r="S41" s="56">
        <f t="shared" si="10"/>
        <v>0.28123948640193508</v>
      </c>
      <c r="T41" s="57"/>
      <c r="Y41" s="50">
        <v>1</v>
      </c>
      <c r="Z41" s="51">
        <v>0</v>
      </c>
      <c r="AA41" s="51">
        <v>5</v>
      </c>
      <c r="AB41" s="1">
        <v>1</v>
      </c>
      <c r="AC41" s="1">
        <v>5</v>
      </c>
      <c r="AD41" s="1">
        <v>20</v>
      </c>
      <c r="AE41" s="1" t="s">
        <v>184</v>
      </c>
      <c r="AF41" s="59" t="s">
        <v>83</v>
      </c>
      <c r="AG41" s="60">
        <v>216668807</v>
      </c>
      <c r="AH41" s="60">
        <v>0</v>
      </c>
      <c r="AI41" s="60">
        <v>173507690</v>
      </c>
      <c r="AJ41" s="60">
        <v>20350809</v>
      </c>
      <c r="AK41" s="60">
        <v>42191834</v>
      </c>
      <c r="AL41" s="60">
        <v>20432212</v>
      </c>
      <c r="AM41" s="60">
        <v>41493926</v>
      </c>
      <c r="AN41" s="60">
        <v>20432212</v>
      </c>
      <c r="AO41" s="60">
        <v>41493926</v>
      </c>
      <c r="AP41" s="61">
        <f t="shared" si="12"/>
        <v>0.19472961790942062</v>
      </c>
      <c r="AQ41" s="62">
        <f t="shared" si="13"/>
        <v>0.19150853588260169</v>
      </c>
    </row>
    <row r="42" spans="1:43" s="44" customFormat="1" ht="24" x14ac:dyDescent="0.2">
      <c r="A42" s="38">
        <v>1</v>
      </c>
      <c r="B42" s="39">
        <v>0</v>
      </c>
      <c r="C42" s="39">
        <v>5</v>
      </c>
      <c r="D42" s="63">
        <v>2</v>
      </c>
      <c r="E42" s="40"/>
      <c r="F42" s="40"/>
      <c r="G42" s="40"/>
      <c r="H42" s="48" t="s">
        <v>84</v>
      </c>
      <c r="I42" s="41">
        <f>+I43+I44</f>
        <v>1933814114</v>
      </c>
      <c r="J42" s="41">
        <f t="shared" ref="J42:L42" si="69">+J43+J44</f>
        <v>0</v>
      </c>
      <c r="K42" s="41">
        <f t="shared" ref="K42" si="70">+K43+K44</f>
        <v>1548592179</v>
      </c>
      <c r="L42" s="41">
        <f t="shared" si="69"/>
        <v>107990334</v>
      </c>
      <c r="M42" s="41">
        <f t="shared" ref="M42:N42" si="71">+M43+M44</f>
        <v>478326235</v>
      </c>
      <c r="N42" s="41">
        <f t="shared" si="71"/>
        <v>108128061</v>
      </c>
      <c r="O42" s="41">
        <f t="shared" ref="O42:P42" si="72">+O43+O44</f>
        <v>471056171</v>
      </c>
      <c r="P42" s="41">
        <f t="shared" si="72"/>
        <v>108128061</v>
      </c>
      <c r="Q42" s="41">
        <f t="shared" ref="Q42" si="73">+Q43+Q44</f>
        <v>471056171</v>
      </c>
      <c r="R42" s="64">
        <f t="shared" si="9"/>
        <v>0.24734861098443714</v>
      </c>
      <c r="S42" s="43">
        <f t="shared" si="10"/>
        <v>0.2435891679504</v>
      </c>
      <c r="T42" s="66"/>
      <c r="Y42" s="38">
        <v>1</v>
      </c>
      <c r="Z42" s="39">
        <v>0</v>
      </c>
      <c r="AA42" s="39">
        <v>5</v>
      </c>
      <c r="AB42" s="63">
        <v>2</v>
      </c>
      <c r="AC42" s="40"/>
      <c r="AD42" s="40"/>
      <c r="AE42" s="40"/>
      <c r="AF42" s="49" t="s">
        <v>84</v>
      </c>
      <c r="AG42" s="45">
        <f>+AG43+AG44</f>
        <v>1933814114</v>
      </c>
      <c r="AH42" s="45">
        <f t="shared" ref="AH42:AO42" si="74">+AH43+AH44</f>
        <v>0</v>
      </c>
      <c r="AI42" s="45">
        <f t="shared" si="74"/>
        <v>1548592179</v>
      </c>
      <c r="AJ42" s="45">
        <f t="shared" si="74"/>
        <v>238672839</v>
      </c>
      <c r="AK42" s="45">
        <f t="shared" si="74"/>
        <v>370335901</v>
      </c>
      <c r="AL42" s="45">
        <f t="shared" si="74"/>
        <v>238815834</v>
      </c>
      <c r="AM42" s="45">
        <f t="shared" si="74"/>
        <v>362928110</v>
      </c>
      <c r="AN42" s="45">
        <f t="shared" si="74"/>
        <v>238815834</v>
      </c>
      <c r="AO42" s="45">
        <f t="shared" si="74"/>
        <v>362928110</v>
      </c>
      <c r="AP42" s="65">
        <f t="shared" si="12"/>
        <v>0.19150542873739726</v>
      </c>
      <c r="AQ42" s="67">
        <f t="shared" si="13"/>
        <v>0.18767476531097446</v>
      </c>
    </row>
    <row r="43" spans="1:43" s="58" customFormat="1" ht="14.25" x14ac:dyDescent="0.2">
      <c r="A43" s="50">
        <v>1</v>
      </c>
      <c r="B43" s="51">
        <v>0</v>
      </c>
      <c r="C43" s="51">
        <v>5</v>
      </c>
      <c r="D43" s="1">
        <v>2</v>
      </c>
      <c r="E43" s="1">
        <v>2</v>
      </c>
      <c r="F43" s="1">
        <v>20</v>
      </c>
      <c r="G43" s="1" t="s">
        <v>185</v>
      </c>
      <c r="H43" s="53" t="s">
        <v>85</v>
      </c>
      <c r="I43" s="54">
        <v>1414049054</v>
      </c>
      <c r="J43" s="54">
        <v>0</v>
      </c>
      <c r="K43" s="54">
        <v>1132365976</v>
      </c>
      <c r="L43" s="54">
        <v>73558522</v>
      </c>
      <c r="M43" s="54">
        <v>367661758</v>
      </c>
      <c r="N43" s="54">
        <v>73558522</v>
      </c>
      <c r="O43" s="54">
        <v>362028096</v>
      </c>
      <c r="P43" s="54">
        <v>73558522</v>
      </c>
      <c r="Q43" s="54">
        <v>362028096</v>
      </c>
      <c r="R43" s="55">
        <f t="shared" si="9"/>
        <v>0.26000636750187311</v>
      </c>
      <c r="S43" s="56">
        <f t="shared" si="10"/>
        <v>0.25602230345256466</v>
      </c>
      <c r="T43" s="57"/>
      <c r="Y43" s="50">
        <v>1</v>
      </c>
      <c r="Z43" s="51">
        <v>0</v>
      </c>
      <c r="AA43" s="51">
        <v>5</v>
      </c>
      <c r="AB43" s="1">
        <v>2</v>
      </c>
      <c r="AC43" s="1">
        <v>2</v>
      </c>
      <c r="AD43" s="1">
        <v>20</v>
      </c>
      <c r="AE43" s="1" t="s">
        <v>185</v>
      </c>
      <c r="AF43" s="59" t="s">
        <v>85</v>
      </c>
      <c r="AG43" s="60">
        <v>1414049054</v>
      </c>
      <c r="AH43" s="60">
        <v>0</v>
      </c>
      <c r="AI43" s="60">
        <v>1132365976</v>
      </c>
      <c r="AJ43" s="60">
        <v>202924154</v>
      </c>
      <c r="AK43" s="60">
        <v>294103236</v>
      </c>
      <c r="AL43" s="60">
        <v>202924154</v>
      </c>
      <c r="AM43" s="60">
        <v>288469574</v>
      </c>
      <c r="AN43" s="60">
        <v>202924154</v>
      </c>
      <c r="AO43" s="60">
        <v>288469574</v>
      </c>
      <c r="AP43" s="61">
        <f t="shared" si="12"/>
        <v>0.20798658658131672</v>
      </c>
      <c r="AQ43" s="62">
        <f t="shared" si="13"/>
        <v>0.20400252253200829</v>
      </c>
    </row>
    <row r="44" spans="1:43" s="58" customFormat="1" ht="24" x14ac:dyDescent="0.2">
      <c r="A44" s="50">
        <v>1</v>
      </c>
      <c r="B44" s="51">
        <v>0</v>
      </c>
      <c r="C44" s="51">
        <v>5</v>
      </c>
      <c r="D44" s="1">
        <v>2</v>
      </c>
      <c r="E44" s="1">
        <v>3</v>
      </c>
      <c r="F44" s="1">
        <v>20</v>
      </c>
      <c r="G44" s="1" t="s">
        <v>186</v>
      </c>
      <c r="H44" s="53" t="s">
        <v>86</v>
      </c>
      <c r="I44" s="54">
        <v>519765060</v>
      </c>
      <c r="J44" s="54">
        <v>0</v>
      </c>
      <c r="K44" s="54">
        <v>416226203</v>
      </c>
      <c r="L44" s="54">
        <v>34431812</v>
      </c>
      <c r="M44" s="54">
        <v>110664477</v>
      </c>
      <c r="N44" s="54">
        <v>34569539</v>
      </c>
      <c r="O44" s="54">
        <v>109028075</v>
      </c>
      <c r="P44" s="54">
        <v>34569539</v>
      </c>
      <c r="Q44" s="54">
        <v>109028075</v>
      </c>
      <c r="R44" s="55">
        <f t="shared" si="9"/>
        <v>0.21291249742720297</v>
      </c>
      <c r="S44" s="56">
        <f t="shared" si="10"/>
        <v>0.20976414805566193</v>
      </c>
      <c r="T44" s="57"/>
      <c r="Y44" s="50">
        <v>1</v>
      </c>
      <c r="Z44" s="51">
        <v>0</v>
      </c>
      <c r="AA44" s="51">
        <v>5</v>
      </c>
      <c r="AB44" s="1">
        <v>2</v>
      </c>
      <c r="AC44" s="1">
        <v>3</v>
      </c>
      <c r="AD44" s="1">
        <v>20</v>
      </c>
      <c r="AE44" s="1" t="s">
        <v>186</v>
      </c>
      <c r="AF44" s="59" t="s">
        <v>86</v>
      </c>
      <c r="AG44" s="60">
        <v>519765060</v>
      </c>
      <c r="AH44" s="60">
        <v>0</v>
      </c>
      <c r="AI44" s="60">
        <v>416226203</v>
      </c>
      <c r="AJ44" s="60">
        <v>35748685</v>
      </c>
      <c r="AK44" s="60">
        <v>76232665</v>
      </c>
      <c r="AL44" s="60">
        <v>35891680</v>
      </c>
      <c r="AM44" s="60">
        <v>74458536</v>
      </c>
      <c r="AN44" s="60">
        <v>35891680</v>
      </c>
      <c r="AO44" s="60">
        <v>74458536</v>
      </c>
      <c r="AP44" s="61">
        <f t="shared" si="12"/>
        <v>0.14666754437091251</v>
      </c>
      <c r="AQ44" s="62">
        <f t="shared" si="13"/>
        <v>0.14325421566428492</v>
      </c>
    </row>
    <row r="45" spans="1:43" s="44" customFormat="1" ht="14.25" x14ac:dyDescent="0.2">
      <c r="A45" s="38">
        <v>1</v>
      </c>
      <c r="B45" s="39">
        <v>0</v>
      </c>
      <c r="C45" s="39">
        <v>5</v>
      </c>
      <c r="D45" s="63">
        <v>6</v>
      </c>
      <c r="E45" s="40"/>
      <c r="F45" s="63">
        <v>20</v>
      </c>
      <c r="G45" s="63" t="s">
        <v>187</v>
      </c>
      <c r="H45" s="48" t="s">
        <v>87</v>
      </c>
      <c r="I45" s="41">
        <v>469949240</v>
      </c>
      <c r="J45" s="41">
        <v>0</v>
      </c>
      <c r="K45" s="41">
        <v>376333854</v>
      </c>
      <c r="L45" s="41">
        <v>26386700</v>
      </c>
      <c r="M45" s="41">
        <v>87774708</v>
      </c>
      <c r="N45" s="41">
        <v>26492246</v>
      </c>
      <c r="O45" s="41">
        <v>86246008</v>
      </c>
      <c r="P45" s="41">
        <v>26492246</v>
      </c>
      <c r="Q45" s="41">
        <v>86246008</v>
      </c>
      <c r="R45" s="64">
        <f t="shared" si="9"/>
        <v>0.1867748695582527</v>
      </c>
      <c r="S45" s="43">
        <f t="shared" si="10"/>
        <v>0.1835219650530768</v>
      </c>
      <c r="T45" s="33"/>
      <c r="Y45" s="38">
        <v>1</v>
      </c>
      <c r="Z45" s="39">
        <v>0</v>
      </c>
      <c r="AA45" s="39">
        <v>5</v>
      </c>
      <c r="AB45" s="63">
        <v>6</v>
      </c>
      <c r="AC45" s="40"/>
      <c r="AD45" s="63">
        <v>20</v>
      </c>
      <c r="AE45" s="63" t="s">
        <v>187</v>
      </c>
      <c r="AF45" s="49" t="s">
        <v>87</v>
      </c>
      <c r="AG45" s="45">
        <v>469949240</v>
      </c>
      <c r="AH45" s="45">
        <v>0</v>
      </c>
      <c r="AI45" s="45">
        <v>376333854</v>
      </c>
      <c r="AJ45" s="45">
        <v>26942620</v>
      </c>
      <c r="AK45" s="45">
        <v>61388008</v>
      </c>
      <c r="AL45" s="45">
        <v>27050390</v>
      </c>
      <c r="AM45" s="45">
        <v>59753762</v>
      </c>
      <c r="AN45" s="45">
        <v>27050390</v>
      </c>
      <c r="AO45" s="45">
        <v>59753762</v>
      </c>
      <c r="AP45" s="77">
        <f t="shared" si="12"/>
        <v>0.13062689068291716</v>
      </c>
      <c r="AQ45" s="47">
        <f t="shared" si="13"/>
        <v>0.12714939596455141</v>
      </c>
    </row>
    <row r="46" spans="1:43" s="44" customFormat="1" ht="14.25" x14ac:dyDescent="0.2">
      <c r="A46" s="38">
        <v>1</v>
      </c>
      <c r="B46" s="39">
        <v>0</v>
      </c>
      <c r="C46" s="39">
        <v>5</v>
      </c>
      <c r="D46" s="63">
        <v>7</v>
      </c>
      <c r="E46" s="40"/>
      <c r="F46" s="63">
        <v>20</v>
      </c>
      <c r="G46" s="63" t="s">
        <v>188</v>
      </c>
      <c r="H46" s="48" t="s">
        <v>88</v>
      </c>
      <c r="I46" s="41">
        <v>313299492</v>
      </c>
      <c r="J46" s="41">
        <v>0</v>
      </c>
      <c r="K46" s="41">
        <v>250889234</v>
      </c>
      <c r="L46" s="41">
        <v>17591540</v>
      </c>
      <c r="M46" s="41">
        <v>58517345</v>
      </c>
      <c r="N46" s="41">
        <v>17661907</v>
      </c>
      <c r="O46" s="41">
        <v>57498218</v>
      </c>
      <c r="P46" s="41">
        <v>17661907</v>
      </c>
      <c r="Q46" s="41">
        <v>57498218</v>
      </c>
      <c r="R46" s="64">
        <f t="shared" si="9"/>
        <v>0.18677765682428876</v>
      </c>
      <c r="S46" s="43">
        <f t="shared" si="10"/>
        <v>0.18352477252021845</v>
      </c>
      <c r="T46" s="33"/>
      <c r="Y46" s="38">
        <v>1</v>
      </c>
      <c r="Z46" s="39">
        <v>0</v>
      </c>
      <c r="AA46" s="39">
        <v>5</v>
      </c>
      <c r="AB46" s="63">
        <v>7</v>
      </c>
      <c r="AC46" s="40"/>
      <c r="AD46" s="63">
        <v>20</v>
      </c>
      <c r="AE46" s="63" t="s">
        <v>188</v>
      </c>
      <c r="AF46" s="49" t="s">
        <v>88</v>
      </c>
      <c r="AG46" s="45">
        <v>313299492</v>
      </c>
      <c r="AH46" s="45">
        <v>0</v>
      </c>
      <c r="AI46" s="45">
        <v>250889234</v>
      </c>
      <c r="AJ46" s="45">
        <v>17962400</v>
      </c>
      <c r="AK46" s="45">
        <v>40925805</v>
      </c>
      <c r="AL46" s="45">
        <v>18034250</v>
      </c>
      <c r="AM46" s="45">
        <v>39836311</v>
      </c>
      <c r="AN46" s="45">
        <v>18034250</v>
      </c>
      <c r="AO46" s="45">
        <v>39836311</v>
      </c>
      <c r="AP46" s="77">
        <f t="shared" si="12"/>
        <v>0.13062837969746852</v>
      </c>
      <c r="AQ46" s="47">
        <f t="shared" si="13"/>
        <v>0.12715089560375029</v>
      </c>
    </row>
    <row r="47" spans="1:43" s="44" customFormat="1" ht="14.25" x14ac:dyDescent="0.2">
      <c r="A47" s="38">
        <v>2</v>
      </c>
      <c r="B47" s="39"/>
      <c r="C47" s="39"/>
      <c r="D47" s="40"/>
      <c r="E47" s="40"/>
      <c r="F47" s="40"/>
      <c r="G47" s="40"/>
      <c r="H47" s="48" t="s">
        <v>24</v>
      </c>
      <c r="I47" s="41">
        <f>I48+I56</f>
        <v>10072990000</v>
      </c>
      <c r="J47" s="41">
        <f t="shared" ref="J47:L47" si="75">J48+J56</f>
        <v>698950127</v>
      </c>
      <c r="K47" s="41">
        <f t="shared" ref="K47" si="76">K48+K56</f>
        <v>7214196374.7399998</v>
      </c>
      <c r="L47" s="41">
        <f t="shared" si="75"/>
        <v>695936460</v>
      </c>
      <c r="M47" s="41">
        <f t="shared" ref="M47:N47" si="77">M48+M56</f>
        <v>5953987651.7399998</v>
      </c>
      <c r="N47" s="41">
        <f t="shared" si="77"/>
        <v>392045784.39999998</v>
      </c>
      <c r="O47" s="41">
        <f t="shared" ref="O47:P47" si="78">O48+O56</f>
        <v>1048788250.79</v>
      </c>
      <c r="P47" s="41">
        <f t="shared" si="78"/>
        <v>695984640.39999998</v>
      </c>
      <c r="Q47" s="41">
        <f t="shared" ref="Q47" si="79">Q48+Q56</f>
        <v>1047834764.79</v>
      </c>
      <c r="R47" s="42">
        <f t="shared" si="9"/>
        <v>0.59108443984755266</v>
      </c>
      <c r="S47" s="43">
        <f t="shared" si="10"/>
        <v>0.10411886150884692</v>
      </c>
      <c r="T47" s="66"/>
      <c r="Y47" s="38">
        <v>2</v>
      </c>
      <c r="Z47" s="39"/>
      <c r="AA47" s="39"/>
      <c r="AB47" s="40"/>
      <c r="AC47" s="40"/>
      <c r="AD47" s="40"/>
      <c r="AE47" s="40"/>
      <c r="AF47" s="49" t="s">
        <v>24</v>
      </c>
      <c r="AG47" s="45">
        <f>AG48+AG56</f>
        <v>10072990000</v>
      </c>
      <c r="AH47" s="45">
        <f t="shared" ref="AH47:AO47" si="80">AH48+AH56</f>
        <v>327716315</v>
      </c>
      <c r="AI47" s="45">
        <f t="shared" si="80"/>
        <v>6515246247.7399998</v>
      </c>
      <c r="AJ47" s="45">
        <f t="shared" si="80"/>
        <v>273305615</v>
      </c>
      <c r="AK47" s="45">
        <f t="shared" si="80"/>
        <v>5258051191.7399998</v>
      </c>
      <c r="AL47" s="45">
        <f t="shared" si="80"/>
        <v>606765889.20000005</v>
      </c>
      <c r="AM47" s="45">
        <f t="shared" si="80"/>
        <v>656742466.38999999</v>
      </c>
      <c r="AN47" s="45">
        <f t="shared" si="80"/>
        <v>302734905.19999999</v>
      </c>
      <c r="AO47" s="45">
        <f t="shared" si="80"/>
        <v>351850124.38999999</v>
      </c>
      <c r="AP47" s="78">
        <f t="shared" si="12"/>
        <v>0.52199507710620185</v>
      </c>
      <c r="AQ47" s="67">
        <f t="shared" si="13"/>
        <v>6.519836378175696E-2</v>
      </c>
    </row>
    <row r="48" spans="1:43" s="44" customFormat="1" ht="14.25" x14ac:dyDescent="0.2">
      <c r="A48" s="38">
        <v>2</v>
      </c>
      <c r="B48" s="39">
        <v>0</v>
      </c>
      <c r="C48" s="39">
        <v>3</v>
      </c>
      <c r="D48" s="40"/>
      <c r="E48" s="40"/>
      <c r="F48" s="40"/>
      <c r="G48" s="40"/>
      <c r="H48" s="48" t="s">
        <v>89</v>
      </c>
      <c r="I48" s="41">
        <f>+I49+I54</f>
        <v>879440000</v>
      </c>
      <c r="J48" s="41">
        <f t="shared" ref="J48:L48" si="81">+J49+J54</f>
        <v>14802744</v>
      </c>
      <c r="K48" s="41">
        <f t="shared" ref="K48" si="82">+K49+K54</f>
        <v>265542210</v>
      </c>
      <c r="L48" s="41">
        <f t="shared" si="81"/>
        <v>14802744</v>
      </c>
      <c r="M48" s="41">
        <f t="shared" ref="M48:N48" si="83">+M49+M54</f>
        <v>265542210</v>
      </c>
      <c r="N48" s="41">
        <f t="shared" si="83"/>
        <v>15776879</v>
      </c>
      <c r="O48" s="41">
        <f t="shared" ref="O48:P48" si="84">+O49+O54</f>
        <v>263074175</v>
      </c>
      <c r="P48" s="41">
        <f t="shared" si="84"/>
        <v>244559599</v>
      </c>
      <c r="Q48" s="41">
        <f t="shared" ref="Q48" si="85">+Q49+Q54</f>
        <v>263074175</v>
      </c>
      <c r="R48" s="42">
        <f t="shared" si="9"/>
        <v>0.30194465796415904</v>
      </c>
      <c r="S48" s="43">
        <f t="shared" si="10"/>
        <v>0.29913828686436822</v>
      </c>
      <c r="T48" s="66"/>
      <c r="Y48" s="38">
        <v>2</v>
      </c>
      <c r="Z48" s="39">
        <v>0</v>
      </c>
      <c r="AA48" s="39">
        <v>3</v>
      </c>
      <c r="AB48" s="40"/>
      <c r="AC48" s="40"/>
      <c r="AD48" s="40"/>
      <c r="AE48" s="40"/>
      <c r="AF48" s="49" t="s">
        <v>89</v>
      </c>
      <c r="AG48" s="45">
        <f>+AG49+AG54</f>
        <v>879440000</v>
      </c>
      <c r="AH48" s="45">
        <f t="shared" ref="AH48:AO48" si="86">+AH49+AH54</f>
        <v>231141720</v>
      </c>
      <c r="AI48" s="45">
        <f t="shared" si="86"/>
        <v>250739466</v>
      </c>
      <c r="AJ48" s="45">
        <f t="shared" si="86"/>
        <v>231841720</v>
      </c>
      <c r="AK48" s="45">
        <f t="shared" si="86"/>
        <v>250739466</v>
      </c>
      <c r="AL48" s="45">
        <f t="shared" si="86"/>
        <v>231841720</v>
      </c>
      <c r="AM48" s="45">
        <f t="shared" si="86"/>
        <v>247297296</v>
      </c>
      <c r="AN48" s="45">
        <f t="shared" si="86"/>
        <v>3059000</v>
      </c>
      <c r="AO48" s="45">
        <f t="shared" si="86"/>
        <v>18514576</v>
      </c>
      <c r="AP48" s="78">
        <f t="shared" si="12"/>
        <v>0.28511264668425362</v>
      </c>
      <c r="AQ48" s="67">
        <f t="shared" si="13"/>
        <v>0.28119859910852363</v>
      </c>
    </row>
    <row r="49" spans="1:43" s="44" customFormat="1" ht="14.25" x14ac:dyDescent="0.2">
      <c r="A49" s="38">
        <v>2</v>
      </c>
      <c r="B49" s="39">
        <v>0</v>
      </c>
      <c r="C49" s="39">
        <v>3</v>
      </c>
      <c r="D49" s="63">
        <v>50</v>
      </c>
      <c r="E49" s="40"/>
      <c r="F49" s="40"/>
      <c r="G49" s="40"/>
      <c r="H49" s="48" t="s">
        <v>90</v>
      </c>
      <c r="I49" s="41">
        <f t="shared" ref="I49:J49" si="87">SUM(I50:I53)</f>
        <v>869440000</v>
      </c>
      <c r="J49" s="41">
        <f t="shared" si="87"/>
        <v>14802744</v>
      </c>
      <c r="K49" s="41">
        <f t="shared" ref="K49:L49" si="88">SUM(K50:K53)</f>
        <v>265502369</v>
      </c>
      <c r="L49" s="41">
        <f t="shared" si="88"/>
        <v>14802744</v>
      </c>
      <c r="M49" s="41">
        <f t="shared" ref="M49:N49" si="89">SUM(M50:M53)</f>
        <v>265502369</v>
      </c>
      <c r="N49" s="41">
        <f t="shared" si="89"/>
        <v>15776879</v>
      </c>
      <c r="O49" s="41">
        <f t="shared" ref="O49:P49" si="90">SUM(O50:O53)</f>
        <v>263074175</v>
      </c>
      <c r="P49" s="41">
        <f t="shared" si="90"/>
        <v>244559599</v>
      </c>
      <c r="Q49" s="41">
        <f t="shared" ref="Q49" si="91">SUM(Q50:Q53)</f>
        <v>263074175</v>
      </c>
      <c r="R49" s="42">
        <f t="shared" si="9"/>
        <v>0.30537169787449392</v>
      </c>
      <c r="S49" s="43">
        <f t="shared" si="10"/>
        <v>0.30257887260765548</v>
      </c>
      <c r="T49" s="66"/>
      <c r="Y49" s="38">
        <v>2</v>
      </c>
      <c r="Z49" s="39">
        <v>0</v>
      </c>
      <c r="AA49" s="39">
        <v>3</v>
      </c>
      <c r="AB49" s="63">
        <v>50</v>
      </c>
      <c r="AC49" s="40"/>
      <c r="AD49" s="40"/>
      <c r="AE49" s="40"/>
      <c r="AF49" s="49" t="s">
        <v>90</v>
      </c>
      <c r="AG49" s="45">
        <f t="shared" ref="AG49:AO49" si="92">SUM(AG50:AG53)</f>
        <v>869440000</v>
      </c>
      <c r="AH49" s="45">
        <f t="shared" si="92"/>
        <v>231141720</v>
      </c>
      <c r="AI49" s="45">
        <f t="shared" si="92"/>
        <v>250699625</v>
      </c>
      <c r="AJ49" s="45">
        <f t="shared" si="92"/>
        <v>231841720</v>
      </c>
      <c r="AK49" s="45">
        <f t="shared" si="92"/>
        <v>250699625</v>
      </c>
      <c r="AL49" s="45">
        <f t="shared" si="92"/>
        <v>231841720</v>
      </c>
      <c r="AM49" s="45">
        <f t="shared" si="92"/>
        <v>247297296</v>
      </c>
      <c r="AN49" s="45">
        <f t="shared" si="92"/>
        <v>3059000</v>
      </c>
      <c r="AO49" s="45">
        <f t="shared" si="92"/>
        <v>18514576</v>
      </c>
      <c r="AP49" s="78">
        <f t="shared" si="12"/>
        <v>0.28834609058704452</v>
      </c>
      <c r="AQ49" s="67">
        <f t="shared" si="13"/>
        <v>0.28443284873021712</v>
      </c>
    </row>
    <row r="50" spans="1:43" s="58" customFormat="1" ht="14.25" x14ac:dyDescent="0.2">
      <c r="A50" s="50">
        <v>2</v>
      </c>
      <c r="B50" s="51">
        <v>0</v>
      </c>
      <c r="C50" s="51">
        <v>3</v>
      </c>
      <c r="D50" s="1">
        <v>50</v>
      </c>
      <c r="E50" s="1">
        <v>2</v>
      </c>
      <c r="F50" s="1">
        <v>20</v>
      </c>
      <c r="G50" s="1" t="s">
        <v>189</v>
      </c>
      <c r="H50" s="53" t="s">
        <v>91</v>
      </c>
      <c r="I50" s="54">
        <v>1000000</v>
      </c>
      <c r="J50" s="54">
        <v>0</v>
      </c>
      <c r="K50" s="54">
        <v>304984</v>
      </c>
      <c r="L50" s="54">
        <v>0</v>
      </c>
      <c r="M50" s="54">
        <v>304984</v>
      </c>
      <c r="N50" s="54">
        <v>1204</v>
      </c>
      <c r="O50" s="54">
        <v>302204</v>
      </c>
      <c r="P50" s="54">
        <v>302204</v>
      </c>
      <c r="Q50" s="54">
        <v>302204</v>
      </c>
      <c r="R50" s="55">
        <f t="shared" si="9"/>
        <v>0.30498399999999998</v>
      </c>
      <c r="S50" s="56">
        <f t="shared" si="10"/>
        <v>0.30220399999999997</v>
      </c>
      <c r="T50" s="57"/>
      <c r="Y50" s="50">
        <v>2</v>
      </c>
      <c r="Z50" s="51">
        <v>0</v>
      </c>
      <c r="AA50" s="51">
        <v>3</v>
      </c>
      <c r="AB50" s="1">
        <v>50</v>
      </c>
      <c r="AC50" s="1">
        <v>2</v>
      </c>
      <c r="AD50" s="1">
        <v>20</v>
      </c>
      <c r="AE50" s="1" t="s">
        <v>189</v>
      </c>
      <c r="AF50" s="59" t="s">
        <v>91</v>
      </c>
      <c r="AG50" s="60">
        <v>1000000</v>
      </c>
      <c r="AH50" s="60">
        <v>301000</v>
      </c>
      <c r="AI50" s="60">
        <v>304984</v>
      </c>
      <c r="AJ50" s="60">
        <v>301000</v>
      </c>
      <c r="AK50" s="60">
        <v>304984</v>
      </c>
      <c r="AL50" s="60">
        <v>301000</v>
      </c>
      <c r="AM50" s="60">
        <v>301000</v>
      </c>
      <c r="AN50" s="60">
        <v>0</v>
      </c>
      <c r="AO50" s="60">
        <v>0</v>
      </c>
      <c r="AP50" s="61">
        <f t="shared" si="12"/>
        <v>0.30498399999999998</v>
      </c>
      <c r="AQ50" s="62">
        <f t="shared" si="13"/>
        <v>0.30099999999999999</v>
      </c>
    </row>
    <row r="51" spans="1:43" s="58" customFormat="1" ht="14.25" x14ac:dyDescent="0.2">
      <c r="A51" s="50">
        <v>2</v>
      </c>
      <c r="B51" s="51">
        <v>0</v>
      </c>
      <c r="C51" s="51">
        <v>3</v>
      </c>
      <c r="D51" s="1">
        <v>50</v>
      </c>
      <c r="E51" s="1">
        <v>3</v>
      </c>
      <c r="F51" s="1">
        <v>20</v>
      </c>
      <c r="G51" s="1" t="s">
        <v>190</v>
      </c>
      <c r="H51" s="53" t="s">
        <v>92</v>
      </c>
      <c r="I51" s="54">
        <v>387400000</v>
      </c>
      <c r="J51" s="54">
        <v>0</v>
      </c>
      <c r="K51" s="54">
        <v>230027537</v>
      </c>
      <c r="L51" s="54">
        <v>0</v>
      </c>
      <c r="M51" s="54">
        <v>230027537</v>
      </c>
      <c r="N51" s="54">
        <v>913887</v>
      </c>
      <c r="O51" s="54">
        <v>229395607</v>
      </c>
      <c r="P51" s="54">
        <v>229395607</v>
      </c>
      <c r="Q51" s="54">
        <v>229395607</v>
      </c>
      <c r="R51" s="55">
        <f t="shared" si="9"/>
        <v>0.59377268198244704</v>
      </c>
      <c r="S51" s="56">
        <f t="shared" si="10"/>
        <v>0.59214147392875582</v>
      </c>
      <c r="T51" s="57"/>
      <c r="Y51" s="50">
        <v>2</v>
      </c>
      <c r="Z51" s="51">
        <v>0</v>
      </c>
      <c r="AA51" s="51">
        <v>3</v>
      </c>
      <c r="AB51" s="1">
        <v>50</v>
      </c>
      <c r="AC51" s="1">
        <v>3</v>
      </c>
      <c r="AD51" s="1">
        <v>20</v>
      </c>
      <c r="AE51" s="1" t="s">
        <v>190</v>
      </c>
      <c r="AF51" s="59" t="s">
        <v>92</v>
      </c>
      <c r="AG51" s="60">
        <v>388000000</v>
      </c>
      <c r="AH51" s="60">
        <v>228481720</v>
      </c>
      <c r="AI51" s="60">
        <v>230027537</v>
      </c>
      <c r="AJ51" s="60">
        <v>228481720</v>
      </c>
      <c r="AK51" s="60">
        <v>230027537</v>
      </c>
      <c r="AL51" s="60">
        <v>228481720</v>
      </c>
      <c r="AM51" s="60">
        <v>228481720</v>
      </c>
      <c r="AN51" s="60">
        <v>0</v>
      </c>
      <c r="AO51" s="60">
        <v>0</v>
      </c>
      <c r="AP51" s="61">
        <f t="shared" si="12"/>
        <v>0.59285447680412373</v>
      </c>
      <c r="AQ51" s="62">
        <f t="shared" si="13"/>
        <v>0.58887041237113402</v>
      </c>
    </row>
    <row r="52" spans="1:43" s="58" customFormat="1" ht="14.25" x14ac:dyDescent="0.2">
      <c r="A52" s="50">
        <v>2</v>
      </c>
      <c r="B52" s="51">
        <v>0</v>
      </c>
      <c r="C52" s="51">
        <v>3</v>
      </c>
      <c r="D52" s="1">
        <v>50</v>
      </c>
      <c r="E52" s="1">
        <v>8</v>
      </c>
      <c r="F52" s="1">
        <v>20</v>
      </c>
      <c r="G52" s="1" t="s">
        <v>191</v>
      </c>
      <c r="H52" s="53" t="s">
        <v>93</v>
      </c>
      <c r="I52" s="54">
        <v>10000000</v>
      </c>
      <c r="J52" s="54">
        <v>9744</v>
      </c>
      <c r="K52" s="54">
        <v>249585</v>
      </c>
      <c r="L52" s="54">
        <v>9744</v>
      </c>
      <c r="M52" s="54">
        <v>249585</v>
      </c>
      <c r="N52" s="54">
        <v>9744</v>
      </c>
      <c r="O52" s="54">
        <v>209744</v>
      </c>
      <c r="P52" s="54">
        <v>9744</v>
      </c>
      <c r="Q52" s="54">
        <v>209744</v>
      </c>
      <c r="R52" s="55">
        <f t="shared" si="9"/>
        <v>2.4958500000000002E-2</v>
      </c>
      <c r="S52" s="56">
        <f t="shared" si="10"/>
        <v>2.0974400000000001E-2</v>
      </c>
      <c r="T52" s="57"/>
      <c r="Y52" s="50">
        <v>2</v>
      </c>
      <c r="Z52" s="51">
        <v>0</v>
      </c>
      <c r="AA52" s="51">
        <v>3</v>
      </c>
      <c r="AB52" s="1">
        <v>50</v>
      </c>
      <c r="AC52" s="1">
        <v>8</v>
      </c>
      <c r="AD52" s="1">
        <v>20</v>
      </c>
      <c r="AE52" s="1" t="s">
        <v>191</v>
      </c>
      <c r="AF52" s="59" t="s">
        <v>93</v>
      </c>
      <c r="AG52" s="60">
        <v>10000000</v>
      </c>
      <c r="AH52" s="60">
        <v>0</v>
      </c>
      <c r="AI52" s="60">
        <v>239841</v>
      </c>
      <c r="AJ52" s="60">
        <v>200000</v>
      </c>
      <c r="AK52" s="60">
        <v>239841</v>
      </c>
      <c r="AL52" s="60">
        <v>200000</v>
      </c>
      <c r="AM52" s="60">
        <v>200000</v>
      </c>
      <c r="AN52" s="60">
        <v>200000</v>
      </c>
      <c r="AO52" s="60">
        <v>200000</v>
      </c>
      <c r="AP52" s="61">
        <f t="shared" si="12"/>
        <v>2.3984100000000001E-2</v>
      </c>
      <c r="AQ52" s="62">
        <f t="shared" si="13"/>
        <v>0.02</v>
      </c>
    </row>
    <row r="53" spans="1:43" s="58" customFormat="1" ht="14.25" x14ac:dyDescent="0.2">
      <c r="A53" s="50">
        <v>2</v>
      </c>
      <c r="B53" s="51">
        <v>0</v>
      </c>
      <c r="C53" s="51">
        <v>3</v>
      </c>
      <c r="D53" s="1">
        <v>50</v>
      </c>
      <c r="E53" s="1">
        <v>90</v>
      </c>
      <c r="F53" s="1">
        <v>20</v>
      </c>
      <c r="G53" s="1" t="s">
        <v>192</v>
      </c>
      <c r="H53" s="53" t="s">
        <v>94</v>
      </c>
      <c r="I53" s="54">
        <v>471040000</v>
      </c>
      <c r="J53" s="54">
        <v>14793000</v>
      </c>
      <c r="K53" s="54">
        <v>34920263</v>
      </c>
      <c r="L53" s="54">
        <v>14793000</v>
      </c>
      <c r="M53" s="54">
        <v>34920263</v>
      </c>
      <c r="N53" s="54">
        <v>14852044</v>
      </c>
      <c r="O53" s="54">
        <v>33166620</v>
      </c>
      <c r="P53" s="54">
        <v>14852044</v>
      </c>
      <c r="Q53" s="54">
        <v>33166620</v>
      </c>
      <c r="R53" s="55">
        <f t="shared" si="9"/>
        <v>7.4134389860733702E-2</v>
      </c>
      <c r="S53" s="56">
        <f t="shared" si="10"/>
        <v>7.0411472486413038E-2</v>
      </c>
      <c r="T53" s="57"/>
      <c r="Y53" s="50">
        <v>2</v>
      </c>
      <c r="Z53" s="51">
        <v>0</v>
      </c>
      <c r="AA53" s="51">
        <v>3</v>
      </c>
      <c r="AB53" s="1">
        <v>50</v>
      </c>
      <c r="AC53" s="1">
        <v>90</v>
      </c>
      <c r="AD53" s="1">
        <v>20</v>
      </c>
      <c r="AE53" s="1" t="s">
        <v>192</v>
      </c>
      <c r="AF53" s="59" t="s">
        <v>94</v>
      </c>
      <c r="AG53" s="60">
        <v>470440000</v>
      </c>
      <c r="AH53" s="60">
        <v>2359000</v>
      </c>
      <c r="AI53" s="60">
        <v>20127263</v>
      </c>
      <c r="AJ53" s="60">
        <v>2859000</v>
      </c>
      <c r="AK53" s="60">
        <v>20127263</v>
      </c>
      <c r="AL53" s="60">
        <v>2859000</v>
      </c>
      <c r="AM53" s="60">
        <v>18314576</v>
      </c>
      <c r="AN53" s="60">
        <v>2859000</v>
      </c>
      <c r="AO53" s="60">
        <v>18314576</v>
      </c>
      <c r="AP53" s="61">
        <f t="shared" si="12"/>
        <v>4.2783910806904177E-2</v>
      </c>
      <c r="AQ53" s="62">
        <f t="shared" si="13"/>
        <v>3.8930737182212398E-2</v>
      </c>
    </row>
    <row r="54" spans="1:43" s="44" customFormat="1" ht="14.25" x14ac:dyDescent="0.2">
      <c r="A54" s="38">
        <v>2</v>
      </c>
      <c r="B54" s="39">
        <v>0</v>
      </c>
      <c r="C54" s="39">
        <v>3</v>
      </c>
      <c r="D54" s="63">
        <v>51</v>
      </c>
      <c r="E54" s="40"/>
      <c r="F54" s="40"/>
      <c r="G54" s="40"/>
      <c r="H54" s="48" t="s">
        <v>95</v>
      </c>
      <c r="I54" s="41">
        <f>+I55</f>
        <v>10000000</v>
      </c>
      <c r="J54" s="41">
        <f t="shared" ref="J54:Q54" si="93">+J55</f>
        <v>0</v>
      </c>
      <c r="K54" s="41">
        <f t="shared" si="93"/>
        <v>39841</v>
      </c>
      <c r="L54" s="41">
        <f t="shared" si="93"/>
        <v>0</v>
      </c>
      <c r="M54" s="41">
        <f t="shared" si="93"/>
        <v>39841</v>
      </c>
      <c r="N54" s="41">
        <f t="shared" si="93"/>
        <v>0</v>
      </c>
      <c r="O54" s="41">
        <f t="shared" si="93"/>
        <v>0</v>
      </c>
      <c r="P54" s="41">
        <f t="shared" si="93"/>
        <v>0</v>
      </c>
      <c r="Q54" s="41">
        <f t="shared" si="93"/>
        <v>0</v>
      </c>
      <c r="R54" s="42">
        <f t="shared" si="9"/>
        <v>3.9841E-3</v>
      </c>
      <c r="S54" s="43">
        <f t="shared" si="10"/>
        <v>0</v>
      </c>
      <c r="T54" s="66"/>
      <c r="Y54" s="38">
        <v>2</v>
      </c>
      <c r="Z54" s="39">
        <v>0</v>
      </c>
      <c r="AA54" s="39">
        <v>3</v>
      </c>
      <c r="AB54" s="63">
        <v>51</v>
      </c>
      <c r="AC54" s="40"/>
      <c r="AD54" s="40"/>
      <c r="AE54" s="40"/>
      <c r="AF54" s="49" t="s">
        <v>95</v>
      </c>
      <c r="AG54" s="45">
        <f>+AG55</f>
        <v>10000000</v>
      </c>
      <c r="AH54" s="45">
        <f t="shared" ref="AH54:AO54" si="94">+AH55</f>
        <v>0</v>
      </c>
      <c r="AI54" s="45">
        <f t="shared" si="94"/>
        <v>39841</v>
      </c>
      <c r="AJ54" s="45">
        <f t="shared" si="94"/>
        <v>0</v>
      </c>
      <c r="AK54" s="45">
        <f t="shared" si="94"/>
        <v>39841</v>
      </c>
      <c r="AL54" s="45">
        <f t="shared" si="94"/>
        <v>0</v>
      </c>
      <c r="AM54" s="45">
        <f t="shared" si="94"/>
        <v>0</v>
      </c>
      <c r="AN54" s="45">
        <f t="shared" si="94"/>
        <v>0</v>
      </c>
      <c r="AO54" s="45">
        <f t="shared" si="94"/>
        <v>0</v>
      </c>
      <c r="AP54" s="78">
        <f t="shared" si="12"/>
        <v>3.9841E-3</v>
      </c>
      <c r="AQ54" s="67">
        <f t="shared" si="13"/>
        <v>0</v>
      </c>
    </row>
    <row r="55" spans="1:43" s="58" customFormat="1" ht="14.25" x14ac:dyDescent="0.2">
      <c r="A55" s="50">
        <v>2</v>
      </c>
      <c r="B55" s="51">
        <v>0</v>
      </c>
      <c r="C55" s="51">
        <v>3</v>
      </c>
      <c r="D55" s="1">
        <v>51</v>
      </c>
      <c r="E55" s="1">
        <v>1</v>
      </c>
      <c r="F55" s="1">
        <v>20</v>
      </c>
      <c r="G55" s="1" t="s">
        <v>193</v>
      </c>
      <c r="H55" s="53" t="s">
        <v>96</v>
      </c>
      <c r="I55" s="54">
        <v>10000000</v>
      </c>
      <c r="J55" s="54">
        <v>0</v>
      </c>
      <c r="K55" s="54">
        <v>39841</v>
      </c>
      <c r="L55" s="54">
        <v>0</v>
      </c>
      <c r="M55" s="54">
        <v>39841</v>
      </c>
      <c r="N55" s="54">
        <v>0</v>
      </c>
      <c r="O55" s="54">
        <v>0</v>
      </c>
      <c r="P55" s="54">
        <v>0</v>
      </c>
      <c r="Q55" s="54">
        <v>0</v>
      </c>
      <c r="R55" s="55">
        <f t="shared" si="9"/>
        <v>3.9841E-3</v>
      </c>
      <c r="S55" s="56">
        <f t="shared" si="10"/>
        <v>0</v>
      </c>
      <c r="T55" s="57"/>
      <c r="Y55" s="50">
        <v>2</v>
      </c>
      <c r="Z55" s="51">
        <v>0</v>
      </c>
      <c r="AA55" s="51">
        <v>3</v>
      </c>
      <c r="AB55" s="1">
        <v>51</v>
      </c>
      <c r="AC55" s="1">
        <v>1</v>
      </c>
      <c r="AD55" s="1">
        <v>20</v>
      </c>
      <c r="AE55" s="1" t="s">
        <v>193</v>
      </c>
      <c r="AF55" s="59" t="s">
        <v>96</v>
      </c>
      <c r="AG55" s="60">
        <v>10000000</v>
      </c>
      <c r="AH55" s="60">
        <v>0</v>
      </c>
      <c r="AI55" s="60">
        <v>39841</v>
      </c>
      <c r="AJ55" s="60">
        <v>0</v>
      </c>
      <c r="AK55" s="60">
        <v>39841</v>
      </c>
      <c r="AL55" s="60">
        <v>0</v>
      </c>
      <c r="AM55" s="60">
        <v>0</v>
      </c>
      <c r="AN55" s="60">
        <v>0</v>
      </c>
      <c r="AO55" s="60"/>
      <c r="AP55" s="61">
        <f t="shared" si="12"/>
        <v>3.9841E-3</v>
      </c>
      <c r="AQ55" s="62">
        <f t="shared" si="13"/>
        <v>0</v>
      </c>
    </row>
    <row r="56" spans="1:43" s="44" customFormat="1" ht="24" x14ac:dyDescent="0.2">
      <c r="A56" s="38">
        <v>2</v>
      </c>
      <c r="B56" s="39">
        <v>0</v>
      </c>
      <c r="C56" s="39">
        <v>4</v>
      </c>
      <c r="D56" s="40"/>
      <c r="E56" s="40"/>
      <c r="F56" s="40"/>
      <c r="G56" s="40"/>
      <c r="H56" s="48" t="s">
        <v>97</v>
      </c>
      <c r="I56" s="41">
        <f t="shared" ref="I56:J56" si="95">I57+I59+I61+I67+I76+I82+I85+I91+I94+I97+I103+I108+I110+I100+I99</f>
        <v>9193550000</v>
      </c>
      <c r="J56" s="41">
        <f t="shared" si="95"/>
        <v>684147383</v>
      </c>
      <c r="K56" s="41">
        <f t="shared" ref="K56:L56" si="96">K57+K59+K61+K67+K76+K82+K85+K91+K94+K97+K103+K108+K110+K100+K99</f>
        <v>6948654164.7399998</v>
      </c>
      <c r="L56" s="41">
        <f t="shared" si="96"/>
        <v>681133716</v>
      </c>
      <c r="M56" s="41">
        <f t="shared" ref="M56:N56" si="97">M57+M59+M61+M67+M76+M82+M85+M91+M94+M97+M103+M108+M110+M100+M99</f>
        <v>5688445441.7399998</v>
      </c>
      <c r="N56" s="41">
        <f t="shared" si="97"/>
        <v>376268905.39999998</v>
      </c>
      <c r="O56" s="41">
        <f t="shared" ref="O56:P56" si="98">O57+O59+O61+O67+O76+O82+O85+O91+O94+O97+O103+O108+O110+O100+O99</f>
        <v>785714075.78999996</v>
      </c>
      <c r="P56" s="41">
        <f t="shared" si="98"/>
        <v>451425041.39999998</v>
      </c>
      <c r="Q56" s="41">
        <f t="shared" ref="Q56" si="99">Q57+Q59+Q61+Q67+Q76+Q82+Q85+Q91+Q94+Q97+Q103+Q108+Q110+Q100+Q99</f>
        <v>784760589.78999996</v>
      </c>
      <c r="R56" s="42">
        <f t="shared" si="9"/>
        <v>0.61874307984837196</v>
      </c>
      <c r="S56" s="43">
        <f t="shared" si="10"/>
        <v>8.5463621320382224E-2</v>
      </c>
      <c r="T56" s="66"/>
      <c r="Y56" s="38">
        <v>2</v>
      </c>
      <c r="Z56" s="39">
        <v>0</v>
      </c>
      <c r="AA56" s="39">
        <v>4</v>
      </c>
      <c r="AB56" s="40"/>
      <c r="AC56" s="40"/>
      <c r="AD56" s="40"/>
      <c r="AE56" s="40"/>
      <c r="AF56" s="49" t="s">
        <v>97</v>
      </c>
      <c r="AG56" s="45">
        <f t="shared" ref="AG56:AO56" si="100">AG57+AG59+AG61+AG67+AG76+AG82+AG85+AG91+AG94+AG97+AG103+AG108+AG110+AG100+AG99</f>
        <v>9193550000</v>
      </c>
      <c r="AH56" s="45">
        <f t="shared" si="100"/>
        <v>96574595</v>
      </c>
      <c r="AI56" s="45">
        <f t="shared" si="100"/>
        <v>6264506781.7399998</v>
      </c>
      <c r="AJ56" s="45">
        <f t="shared" si="100"/>
        <v>41463895</v>
      </c>
      <c r="AK56" s="45">
        <f t="shared" si="100"/>
        <v>5007311725.7399998</v>
      </c>
      <c r="AL56" s="45">
        <f t="shared" si="100"/>
        <v>374924169.19999999</v>
      </c>
      <c r="AM56" s="45">
        <f t="shared" si="100"/>
        <v>409445170.38999999</v>
      </c>
      <c r="AN56" s="45">
        <f t="shared" si="100"/>
        <v>299675905.19999999</v>
      </c>
      <c r="AO56" s="45">
        <f t="shared" si="100"/>
        <v>333335548.38999999</v>
      </c>
      <c r="AP56" s="78">
        <f t="shared" si="12"/>
        <v>0.5446548640884098</v>
      </c>
      <c r="AQ56" s="67">
        <f t="shared" si="13"/>
        <v>4.4536133527309903E-2</v>
      </c>
    </row>
    <row r="57" spans="1:43" s="44" customFormat="1" ht="14.25" x14ac:dyDescent="0.2">
      <c r="A57" s="38">
        <v>2</v>
      </c>
      <c r="B57" s="39">
        <v>0</v>
      </c>
      <c r="C57" s="39">
        <v>4</v>
      </c>
      <c r="D57" s="63">
        <v>1</v>
      </c>
      <c r="E57" s="40"/>
      <c r="F57" s="40"/>
      <c r="G57" s="40"/>
      <c r="H57" s="48" t="s">
        <v>98</v>
      </c>
      <c r="I57" s="41">
        <f t="shared" ref="I57:Q57" si="101">SUM(I58:I58)</f>
        <v>16038023</v>
      </c>
      <c r="J57" s="41">
        <f t="shared" si="101"/>
        <v>2500000</v>
      </c>
      <c r="K57" s="41">
        <f t="shared" si="101"/>
        <v>8287220</v>
      </c>
      <c r="L57" s="41">
        <f t="shared" si="101"/>
        <v>0</v>
      </c>
      <c r="M57" s="41">
        <f t="shared" si="101"/>
        <v>1183418</v>
      </c>
      <c r="N57" s="41">
        <f t="shared" si="101"/>
        <v>0</v>
      </c>
      <c r="O57" s="41">
        <f t="shared" si="101"/>
        <v>1000000</v>
      </c>
      <c r="P57" s="41">
        <f t="shared" si="101"/>
        <v>0</v>
      </c>
      <c r="Q57" s="41">
        <f t="shared" si="101"/>
        <v>1000000</v>
      </c>
      <c r="R57" s="42">
        <f t="shared" si="9"/>
        <v>7.3788271783872608E-2</v>
      </c>
      <c r="S57" s="43">
        <f t="shared" si="10"/>
        <v>6.2351824785386575E-2</v>
      </c>
      <c r="T57" s="66"/>
      <c r="Y57" s="38">
        <v>2</v>
      </c>
      <c r="Z57" s="39">
        <v>0</v>
      </c>
      <c r="AA57" s="39">
        <v>4</v>
      </c>
      <c r="AB57" s="63">
        <v>1</v>
      </c>
      <c r="AC57" s="40"/>
      <c r="AD57" s="40"/>
      <c r="AE57" s="40"/>
      <c r="AF57" s="49" t="s">
        <v>98</v>
      </c>
      <c r="AG57" s="45">
        <f t="shared" ref="AG57:AO57" si="102">SUM(AG58:AG58)</f>
        <v>46038023</v>
      </c>
      <c r="AH57" s="45">
        <f t="shared" si="102"/>
        <v>0</v>
      </c>
      <c r="AI57" s="45">
        <f t="shared" si="102"/>
        <v>5787220</v>
      </c>
      <c r="AJ57" s="45">
        <f t="shared" si="102"/>
        <v>1000000</v>
      </c>
      <c r="AK57" s="45">
        <f t="shared" si="102"/>
        <v>1183418</v>
      </c>
      <c r="AL57" s="45">
        <f t="shared" si="102"/>
        <v>1000000</v>
      </c>
      <c r="AM57" s="45">
        <f t="shared" si="102"/>
        <v>1000000</v>
      </c>
      <c r="AN57" s="45">
        <f t="shared" si="102"/>
        <v>1000000</v>
      </c>
      <c r="AO57" s="45">
        <f t="shared" si="102"/>
        <v>1000000</v>
      </c>
      <c r="AP57" s="78">
        <f t="shared" si="12"/>
        <v>2.5705230652497829E-2</v>
      </c>
      <c r="AQ57" s="67">
        <f t="shared" si="13"/>
        <v>2.1721175994025635E-2</v>
      </c>
    </row>
    <row r="58" spans="1:43" s="58" customFormat="1" ht="14.25" x14ac:dyDescent="0.2">
      <c r="A58" s="50">
        <v>2</v>
      </c>
      <c r="B58" s="51">
        <v>0</v>
      </c>
      <c r="C58" s="51">
        <v>4</v>
      </c>
      <c r="D58" s="1">
        <v>1</v>
      </c>
      <c r="E58" s="1">
        <v>25</v>
      </c>
      <c r="F58" s="1">
        <v>20</v>
      </c>
      <c r="G58" s="1" t="s">
        <v>194</v>
      </c>
      <c r="H58" s="53" t="s">
        <v>99</v>
      </c>
      <c r="I58" s="54">
        <v>16038023</v>
      </c>
      <c r="J58" s="54">
        <v>2500000</v>
      </c>
      <c r="K58" s="54">
        <v>8287220</v>
      </c>
      <c r="L58" s="54">
        <v>0</v>
      </c>
      <c r="M58" s="54">
        <v>1183418</v>
      </c>
      <c r="N58" s="54">
        <v>0</v>
      </c>
      <c r="O58" s="54">
        <v>1000000</v>
      </c>
      <c r="P58" s="54">
        <v>0</v>
      </c>
      <c r="Q58" s="54">
        <v>1000000</v>
      </c>
      <c r="R58" s="55">
        <f t="shared" si="9"/>
        <v>7.3788271783872608E-2</v>
      </c>
      <c r="S58" s="72">
        <f t="shared" si="10"/>
        <v>6.2351824785386575E-2</v>
      </c>
      <c r="T58" s="57"/>
      <c r="Y58" s="50">
        <v>2</v>
      </c>
      <c r="Z58" s="51">
        <v>0</v>
      </c>
      <c r="AA58" s="51">
        <v>4</v>
      </c>
      <c r="AB58" s="1">
        <v>1</v>
      </c>
      <c r="AC58" s="1">
        <v>25</v>
      </c>
      <c r="AD58" s="1">
        <v>20</v>
      </c>
      <c r="AE58" s="1" t="s">
        <v>194</v>
      </c>
      <c r="AF58" s="59" t="s">
        <v>99</v>
      </c>
      <c r="AG58" s="60">
        <v>46038023</v>
      </c>
      <c r="AH58" s="60">
        <v>0</v>
      </c>
      <c r="AI58" s="60">
        <v>5787220</v>
      </c>
      <c r="AJ58" s="60">
        <v>1000000</v>
      </c>
      <c r="AK58" s="60">
        <v>1183418</v>
      </c>
      <c r="AL58" s="60">
        <v>1000000</v>
      </c>
      <c r="AM58" s="60">
        <v>1000000</v>
      </c>
      <c r="AN58" s="60">
        <v>1000000</v>
      </c>
      <c r="AO58" s="60">
        <v>1000000</v>
      </c>
      <c r="AP58" s="61">
        <f t="shared" si="12"/>
        <v>2.5705230652497829E-2</v>
      </c>
      <c r="AQ58" s="73">
        <f t="shared" si="13"/>
        <v>2.1721175994025635E-2</v>
      </c>
    </row>
    <row r="59" spans="1:43" s="44" customFormat="1" ht="14.25" x14ac:dyDescent="0.2">
      <c r="A59" s="38">
        <v>2</v>
      </c>
      <c r="B59" s="39">
        <v>0</v>
      </c>
      <c r="C59" s="39">
        <v>4</v>
      </c>
      <c r="D59" s="63">
        <v>2</v>
      </c>
      <c r="E59" s="40"/>
      <c r="F59" s="40"/>
      <c r="G59" s="40"/>
      <c r="H59" s="48" t="s">
        <v>100</v>
      </c>
      <c r="I59" s="41">
        <f>SUM(I60:I60)</f>
        <v>154951752</v>
      </c>
      <c r="J59" s="41">
        <f t="shared" ref="J59:Q59" si="103">SUM(J60:J60)</f>
        <v>-15567200</v>
      </c>
      <c r="K59" s="41">
        <f t="shared" si="103"/>
        <v>40366125</v>
      </c>
      <c r="L59" s="41">
        <f t="shared" si="103"/>
        <v>29556800</v>
      </c>
      <c r="M59" s="41">
        <f t="shared" si="103"/>
        <v>29970950</v>
      </c>
      <c r="N59" s="41">
        <f t="shared" si="103"/>
        <v>0</v>
      </c>
      <c r="O59" s="41">
        <f t="shared" si="103"/>
        <v>0</v>
      </c>
      <c r="P59" s="41">
        <f t="shared" si="103"/>
        <v>0</v>
      </c>
      <c r="Q59" s="41">
        <f t="shared" si="103"/>
        <v>0</v>
      </c>
      <c r="R59" s="42">
        <f t="shared" si="9"/>
        <v>0.1934211753862583</v>
      </c>
      <c r="S59" s="43">
        <f t="shared" si="10"/>
        <v>0</v>
      </c>
      <c r="T59" s="66"/>
      <c r="Y59" s="38">
        <v>2</v>
      </c>
      <c r="Z59" s="39">
        <v>0</v>
      </c>
      <c r="AA59" s="39">
        <v>4</v>
      </c>
      <c r="AB59" s="63">
        <v>2</v>
      </c>
      <c r="AC59" s="40"/>
      <c r="AD59" s="40"/>
      <c r="AE59" s="40"/>
      <c r="AF59" s="49" t="s">
        <v>100</v>
      </c>
      <c r="AG59" s="45">
        <f>SUM(AG60:AG60)</f>
        <v>103951752</v>
      </c>
      <c r="AH59" s="45">
        <f t="shared" ref="AH59:AO59" si="104">SUM(AH60:AH60)</f>
        <v>45124000</v>
      </c>
      <c r="AI59" s="45">
        <f t="shared" si="104"/>
        <v>55933325</v>
      </c>
      <c r="AJ59" s="45">
        <f t="shared" si="104"/>
        <v>0</v>
      </c>
      <c r="AK59" s="45">
        <f t="shared" si="104"/>
        <v>414150</v>
      </c>
      <c r="AL59" s="45">
        <f t="shared" si="104"/>
        <v>0</v>
      </c>
      <c r="AM59" s="45">
        <f t="shared" si="104"/>
        <v>0</v>
      </c>
      <c r="AN59" s="45">
        <f t="shared" si="104"/>
        <v>0</v>
      </c>
      <c r="AO59" s="45">
        <f t="shared" si="104"/>
        <v>0</v>
      </c>
      <c r="AP59" s="78">
        <f t="shared" si="12"/>
        <v>3.9840598357591891E-3</v>
      </c>
      <c r="AQ59" s="67">
        <f t="shared" si="13"/>
        <v>0</v>
      </c>
    </row>
    <row r="60" spans="1:43" s="58" customFormat="1" ht="14.25" x14ac:dyDescent="0.2">
      <c r="A60" s="50">
        <v>2</v>
      </c>
      <c r="B60" s="51">
        <v>0</v>
      </c>
      <c r="C60" s="51">
        <v>4</v>
      </c>
      <c r="D60" s="1">
        <v>2</v>
      </c>
      <c r="E60" s="1">
        <v>2</v>
      </c>
      <c r="F60" s="1">
        <v>20</v>
      </c>
      <c r="G60" s="1" t="s">
        <v>200</v>
      </c>
      <c r="H60" s="53" t="s">
        <v>101</v>
      </c>
      <c r="I60" s="54">
        <v>154951752</v>
      </c>
      <c r="J60" s="54">
        <v>-15567200</v>
      </c>
      <c r="K60" s="54">
        <v>40366125</v>
      </c>
      <c r="L60" s="54">
        <v>29556800</v>
      </c>
      <c r="M60" s="54">
        <v>29970950</v>
      </c>
      <c r="N60" s="54">
        <v>0</v>
      </c>
      <c r="O60" s="54">
        <v>0</v>
      </c>
      <c r="P60" s="54">
        <v>0</v>
      </c>
      <c r="Q60" s="54">
        <v>0</v>
      </c>
      <c r="R60" s="55">
        <f t="shared" si="9"/>
        <v>0.1934211753862583</v>
      </c>
      <c r="S60" s="56">
        <f t="shared" si="10"/>
        <v>0</v>
      </c>
      <c r="T60" s="57"/>
      <c r="Y60" s="50">
        <v>2</v>
      </c>
      <c r="Z60" s="51">
        <v>0</v>
      </c>
      <c r="AA60" s="51">
        <v>4</v>
      </c>
      <c r="AB60" s="1">
        <v>2</v>
      </c>
      <c r="AC60" s="1">
        <v>2</v>
      </c>
      <c r="AD60" s="1">
        <v>20</v>
      </c>
      <c r="AE60" s="1" t="s">
        <v>200</v>
      </c>
      <c r="AF60" s="59" t="s">
        <v>101</v>
      </c>
      <c r="AG60" s="60">
        <v>103951752</v>
      </c>
      <c r="AH60" s="60">
        <v>45124000</v>
      </c>
      <c r="AI60" s="60">
        <v>55933325</v>
      </c>
      <c r="AJ60" s="60">
        <v>0</v>
      </c>
      <c r="AK60" s="60">
        <v>414150</v>
      </c>
      <c r="AL60" s="60">
        <v>0</v>
      </c>
      <c r="AM60" s="60">
        <v>0</v>
      </c>
      <c r="AN60" s="60">
        <v>0</v>
      </c>
      <c r="AO60" s="60">
        <v>0</v>
      </c>
      <c r="AP60" s="61">
        <f t="shared" si="12"/>
        <v>3.9840598357591891E-3</v>
      </c>
      <c r="AQ60" s="62">
        <f t="shared" si="13"/>
        <v>0</v>
      </c>
    </row>
    <row r="61" spans="1:43" s="44" customFormat="1" ht="14.25" x14ac:dyDescent="0.2">
      <c r="A61" s="38">
        <v>2</v>
      </c>
      <c r="B61" s="39">
        <v>0</v>
      </c>
      <c r="C61" s="39">
        <v>4</v>
      </c>
      <c r="D61" s="63">
        <v>4</v>
      </c>
      <c r="E61" s="40"/>
      <c r="F61" s="40"/>
      <c r="G61" s="40"/>
      <c r="H61" s="48" t="s">
        <v>102</v>
      </c>
      <c r="I61" s="41">
        <f>SUM(I62:I66)</f>
        <v>420918121</v>
      </c>
      <c r="J61" s="41">
        <f t="shared" ref="J61:L61" si="105">SUM(J62:J66)</f>
        <v>1179230</v>
      </c>
      <c r="K61" s="41">
        <f t="shared" ref="K61" si="106">SUM(K62:K66)</f>
        <v>199321912</v>
      </c>
      <c r="L61" s="41">
        <f t="shared" si="105"/>
        <v>1179230</v>
      </c>
      <c r="M61" s="41">
        <f t="shared" ref="M61:N61" si="107">SUM(M62:M66)</f>
        <v>125580099</v>
      </c>
      <c r="N61" s="41">
        <f t="shared" si="107"/>
        <v>2484814</v>
      </c>
      <c r="O61" s="41">
        <f t="shared" ref="O61:P61" si="108">SUM(O62:O66)</f>
        <v>11113252</v>
      </c>
      <c r="P61" s="41">
        <f t="shared" si="108"/>
        <v>3850415</v>
      </c>
      <c r="Q61" s="41">
        <f t="shared" ref="Q61" si="109">SUM(Q62:Q66)</f>
        <v>11113252</v>
      </c>
      <c r="R61" s="42">
        <f t="shared" si="9"/>
        <v>0.29834804617499466</v>
      </c>
      <c r="S61" s="43">
        <f t="shared" si="10"/>
        <v>2.6402408082592387E-2</v>
      </c>
      <c r="T61" s="66"/>
      <c r="Y61" s="38">
        <v>2</v>
      </c>
      <c r="Z61" s="39">
        <v>0</v>
      </c>
      <c r="AA61" s="39">
        <v>4</v>
      </c>
      <c r="AB61" s="63">
        <v>4</v>
      </c>
      <c r="AC61" s="40"/>
      <c r="AD61" s="40"/>
      <c r="AE61" s="40"/>
      <c r="AF61" s="49" t="s">
        <v>102</v>
      </c>
      <c r="AG61" s="45">
        <f>SUM(AG62:AG66)</f>
        <v>426918121</v>
      </c>
      <c r="AH61" s="45">
        <f t="shared" ref="AH61:AO61" si="110">SUM(AH62:AH66)</f>
        <v>0</v>
      </c>
      <c r="AI61" s="45">
        <f t="shared" si="110"/>
        <v>198142682</v>
      </c>
      <c r="AJ61" s="45">
        <f t="shared" si="110"/>
        <v>4700000</v>
      </c>
      <c r="AK61" s="45">
        <f t="shared" si="110"/>
        <v>124400869</v>
      </c>
      <c r="AL61" s="45">
        <f t="shared" si="110"/>
        <v>7806738</v>
      </c>
      <c r="AM61" s="45">
        <f t="shared" si="110"/>
        <v>8628438</v>
      </c>
      <c r="AN61" s="45">
        <f t="shared" si="110"/>
        <v>7262837</v>
      </c>
      <c r="AO61" s="45">
        <f t="shared" si="110"/>
        <v>7262837</v>
      </c>
      <c r="AP61" s="78">
        <f t="shared" si="12"/>
        <v>0.29139280550707752</v>
      </c>
      <c r="AQ61" s="67">
        <f t="shared" si="13"/>
        <v>2.0210990294319223E-2</v>
      </c>
    </row>
    <row r="62" spans="1:43" s="58" customFormat="1" ht="14.25" x14ac:dyDescent="0.2">
      <c r="A62" s="50">
        <v>2</v>
      </c>
      <c r="B62" s="51">
        <v>0</v>
      </c>
      <c r="C62" s="51">
        <v>4</v>
      </c>
      <c r="D62" s="1">
        <v>4</v>
      </c>
      <c r="E62" s="1">
        <v>1</v>
      </c>
      <c r="F62" s="1">
        <v>20</v>
      </c>
      <c r="G62" s="1" t="s">
        <v>204</v>
      </c>
      <c r="H62" s="53" t="s">
        <v>103</v>
      </c>
      <c r="I62" s="54">
        <v>46353034</v>
      </c>
      <c r="J62" s="54">
        <v>0</v>
      </c>
      <c r="K62" s="54">
        <v>40213881</v>
      </c>
      <c r="L62" s="54">
        <v>0</v>
      </c>
      <c r="M62" s="54">
        <v>25708578</v>
      </c>
      <c r="N62" s="54">
        <v>1305584</v>
      </c>
      <c r="O62" s="54">
        <v>5734022</v>
      </c>
      <c r="P62" s="54">
        <v>2671185</v>
      </c>
      <c r="Q62" s="54">
        <v>5734022</v>
      </c>
      <c r="R62" s="55">
        <f t="shared" si="9"/>
        <v>0.55462557208229346</v>
      </c>
      <c r="S62" s="56">
        <f t="shared" si="10"/>
        <v>0.12370327258405567</v>
      </c>
      <c r="T62" s="57"/>
      <c r="Y62" s="50">
        <v>2</v>
      </c>
      <c r="Z62" s="51">
        <v>0</v>
      </c>
      <c r="AA62" s="51">
        <v>4</v>
      </c>
      <c r="AB62" s="1">
        <v>4</v>
      </c>
      <c r="AC62" s="1">
        <v>1</v>
      </c>
      <c r="AD62" s="1">
        <v>20</v>
      </c>
      <c r="AE62" s="1" t="s">
        <v>204</v>
      </c>
      <c r="AF62" s="59" t="s">
        <v>103</v>
      </c>
      <c r="AG62" s="60">
        <v>52353034</v>
      </c>
      <c r="AH62" s="60">
        <v>0</v>
      </c>
      <c r="AI62" s="60">
        <v>40213881</v>
      </c>
      <c r="AJ62" s="60">
        <v>500000</v>
      </c>
      <c r="AK62" s="60">
        <v>25708578</v>
      </c>
      <c r="AL62" s="60">
        <v>3606738</v>
      </c>
      <c r="AM62" s="60">
        <v>4428438</v>
      </c>
      <c r="AN62" s="60">
        <v>3062837</v>
      </c>
      <c r="AO62" s="60">
        <v>3062837</v>
      </c>
      <c r="AP62" s="61">
        <f t="shared" si="12"/>
        <v>0.49106185517347478</v>
      </c>
      <c r="AQ62" s="62">
        <f t="shared" si="13"/>
        <v>8.4587991595673331E-2</v>
      </c>
    </row>
    <row r="63" spans="1:43" s="58" customFormat="1" ht="24" x14ac:dyDescent="0.2">
      <c r="A63" s="50">
        <v>2</v>
      </c>
      <c r="B63" s="51">
        <v>0</v>
      </c>
      <c r="C63" s="51">
        <v>4</v>
      </c>
      <c r="D63" s="1">
        <v>4</v>
      </c>
      <c r="E63" s="1">
        <v>15</v>
      </c>
      <c r="F63" s="1">
        <v>20</v>
      </c>
      <c r="G63" s="1" t="s">
        <v>205</v>
      </c>
      <c r="H63" s="53" t="s">
        <v>104</v>
      </c>
      <c r="I63" s="54">
        <v>241993695</v>
      </c>
      <c r="J63" s="54">
        <v>30000</v>
      </c>
      <c r="K63" s="54">
        <v>72273488</v>
      </c>
      <c r="L63" s="54">
        <v>30000</v>
      </c>
      <c r="M63" s="54">
        <v>26294118</v>
      </c>
      <c r="N63" s="54">
        <v>30000</v>
      </c>
      <c r="O63" s="54">
        <v>330000</v>
      </c>
      <c r="P63" s="54">
        <v>30000</v>
      </c>
      <c r="Q63" s="54">
        <v>330000</v>
      </c>
      <c r="R63" s="55">
        <f t="shared" si="9"/>
        <v>0.10865621106368081</v>
      </c>
      <c r="S63" s="56">
        <f t="shared" si="10"/>
        <v>1.3636718923606666E-3</v>
      </c>
      <c r="T63" s="57"/>
      <c r="Y63" s="50">
        <v>2</v>
      </c>
      <c r="Z63" s="51">
        <v>0</v>
      </c>
      <c r="AA63" s="51">
        <v>4</v>
      </c>
      <c r="AB63" s="1">
        <v>4</v>
      </c>
      <c r="AC63" s="1">
        <v>15</v>
      </c>
      <c r="AD63" s="1">
        <v>20</v>
      </c>
      <c r="AE63" s="1" t="s">
        <v>205</v>
      </c>
      <c r="AF63" s="59" t="s">
        <v>104</v>
      </c>
      <c r="AG63" s="60">
        <v>241993695</v>
      </c>
      <c r="AH63" s="60">
        <v>0</v>
      </c>
      <c r="AI63" s="60">
        <v>72243488</v>
      </c>
      <c r="AJ63" s="60">
        <v>300000</v>
      </c>
      <c r="AK63" s="60">
        <v>26264118</v>
      </c>
      <c r="AL63" s="60">
        <v>300000</v>
      </c>
      <c r="AM63" s="60">
        <v>300000</v>
      </c>
      <c r="AN63" s="60">
        <v>300000</v>
      </c>
      <c r="AO63" s="60">
        <v>300000</v>
      </c>
      <c r="AP63" s="61">
        <f t="shared" si="12"/>
        <v>0.10853224089164802</v>
      </c>
      <c r="AQ63" s="62">
        <f t="shared" si="13"/>
        <v>1.2397017203278789E-3</v>
      </c>
    </row>
    <row r="64" spans="1:43" s="58" customFormat="1" ht="14.25" x14ac:dyDescent="0.2">
      <c r="A64" s="50">
        <v>2</v>
      </c>
      <c r="B64" s="51">
        <v>0</v>
      </c>
      <c r="C64" s="51">
        <v>4</v>
      </c>
      <c r="D64" s="1">
        <v>4</v>
      </c>
      <c r="E64" s="1">
        <v>17</v>
      </c>
      <c r="F64" s="1">
        <v>20</v>
      </c>
      <c r="G64" s="1" t="s">
        <v>206</v>
      </c>
      <c r="H64" s="53" t="s">
        <v>105</v>
      </c>
      <c r="I64" s="54">
        <v>48131015</v>
      </c>
      <c r="J64" s="54">
        <v>0</v>
      </c>
      <c r="K64" s="54">
        <v>37554859</v>
      </c>
      <c r="L64" s="54">
        <v>0</v>
      </c>
      <c r="M64" s="54">
        <v>32741757</v>
      </c>
      <c r="N64" s="54">
        <v>0</v>
      </c>
      <c r="O64" s="54">
        <v>200000</v>
      </c>
      <c r="P64" s="54">
        <v>0</v>
      </c>
      <c r="Q64" s="54">
        <v>200000</v>
      </c>
      <c r="R64" s="55">
        <f t="shared" si="9"/>
        <v>0.68026317334051656</v>
      </c>
      <c r="S64" s="56">
        <f t="shared" si="10"/>
        <v>4.1553247942101371E-3</v>
      </c>
      <c r="T64" s="57"/>
      <c r="Y64" s="50">
        <v>2</v>
      </c>
      <c r="Z64" s="51">
        <v>0</v>
      </c>
      <c r="AA64" s="51">
        <v>4</v>
      </c>
      <c r="AB64" s="1">
        <v>4</v>
      </c>
      <c r="AC64" s="1">
        <v>17</v>
      </c>
      <c r="AD64" s="1">
        <v>20</v>
      </c>
      <c r="AE64" s="1" t="s">
        <v>206</v>
      </c>
      <c r="AF64" s="59" t="s">
        <v>105</v>
      </c>
      <c r="AG64" s="60">
        <v>48131015</v>
      </c>
      <c r="AH64" s="60">
        <v>0</v>
      </c>
      <c r="AI64" s="60">
        <v>37554859</v>
      </c>
      <c r="AJ64" s="60">
        <v>200000</v>
      </c>
      <c r="AK64" s="60">
        <v>32741757</v>
      </c>
      <c r="AL64" s="60">
        <v>200000</v>
      </c>
      <c r="AM64" s="60">
        <v>200000</v>
      </c>
      <c r="AN64" s="60">
        <v>200000</v>
      </c>
      <c r="AO64" s="60">
        <v>200000</v>
      </c>
      <c r="AP64" s="61">
        <f t="shared" si="12"/>
        <v>0.68026317334051656</v>
      </c>
      <c r="AQ64" s="62">
        <f t="shared" si="13"/>
        <v>4.1553247942101371E-3</v>
      </c>
    </row>
    <row r="65" spans="1:43" s="58" customFormat="1" ht="24" x14ac:dyDescent="0.2">
      <c r="A65" s="50">
        <v>2</v>
      </c>
      <c r="B65" s="51">
        <v>0</v>
      </c>
      <c r="C65" s="51">
        <v>4</v>
      </c>
      <c r="D65" s="1">
        <v>4</v>
      </c>
      <c r="E65" s="1">
        <v>18</v>
      </c>
      <c r="F65" s="1">
        <v>20</v>
      </c>
      <c r="G65" s="1" t="s">
        <v>207</v>
      </c>
      <c r="H65" s="53" t="s">
        <v>106</v>
      </c>
      <c r="I65" s="54">
        <v>47286611</v>
      </c>
      <c r="J65" s="54">
        <v>0</v>
      </c>
      <c r="K65" s="54">
        <v>35767054</v>
      </c>
      <c r="L65" s="54">
        <v>0</v>
      </c>
      <c r="M65" s="54">
        <v>31038393</v>
      </c>
      <c r="N65" s="54">
        <v>0</v>
      </c>
      <c r="O65" s="54">
        <v>200000</v>
      </c>
      <c r="P65" s="54">
        <v>0</v>
      </c>
      <c r="Q65" s="54">
        <v>200000</v>
      </c>
      <c r="R65" s="55">
        <f t="shared" si="9"/>
        <v>0.6563886128358829</v>
      </c>
      <c r="S65" s="56">
        <f t="shared" si="10"/>
        <v>4.229527043077796E-3</v>
      </c>
      <c r="T65" s="57"/>
      <c r="Y65" s="50">
        <v>2</v>
      </c>
      <c r="Z65" s="51">
        <v>0</v>
      </c>
      <c r="AA65" s="51">
        <v>4</v>
      </c>
      <c r="AB65" s="1">
        <v>4</v>
      </c>
      <c r="AC65" s="1">
        <v>18</v>
      </c>
      <c r="AD65" s="1">
        <v>20</v>
      </c>
      <c r="AE65" s="1" t="s">
        <v>207</v>
      </c>
      <c r="AF65" s="59" t="s">
        <v>106</v>
      </c>
      <c r="AG65" s="60">
        <v>47286611</v>
      </c>
      <c r="AH65" s="60">
        <v>0</v>
      </c>
      <c r="AI65" s="60">
        <v>35767054</v>
      </c>
      <c r="AJ65" s="60">
        <v>200000</v>
      </c>
      <c r="AK65" s="60">
        <v>31038393</v>
      </c>
      <c r="AL65" s="60">
        <v>200000</v>
      </c>
      <c r="AM65" s="60">
        <v>200000</v>
      </c>
      <c r="AN65" s="60">
        <v>200000</v>
      </c>
      <c r="AO65" s="60">
        <v>200000</v>
      </c>
      <c r="AP65" s="61">
        <f t="shared" si="12"/>
        <v>0.6563886128358829</v>
      </c>
      <c r="AQ65" s="62">
        <f t="shared" si="13"/>
        <v>4.229527043077796E-3</v>
      </c>
    </row>
    <row r="66" spans="1:43" s="58" customFormat="1" ht="24" x14ac:dyDescent="0.2">
      <c r="A66" s="50">
        <v>2</v>
      </c>
      <c r="B66" s="51">
        <v>0</v>
      </c>
      <c r="C66" s="51">
        <v>4</v>
      </c>
      <c r="D66" s="1">
        <v>4</v>
      </c>
      <c r="E66" s="1">
        <v>23</v>
      </c>
      <c r="F66" s="1">
        <v>20</v>
      </c>
      <c r="G66" s="1" t="s">
        <v>208</v>
      </c>
      <c r="H66" s="53" t="s">
        <v>107</v>
      </c>
      <c r="I66" s="54">
        <v>37153766</v>
      </c>
      <c r="J66" s="54">
        <v>1149230</v>
      </c>
      <c r="K66" s="54">
        <v>13512630</v>
      </c>
      <c r="L66" s="54">
        <v>1149230</v>
      </c>
      <c r="M66" s="54">
        <v>9797253</v>
      </c>
      <c r="N66" s="54">
        <v>1149230</v>
      </c>
      <c r="O66" s="54">
        <v>4649230</v>
      </c>
      <c r="P66" s="54">
        <v>1149230</v>
      </c>
      <c r="Q66" s="54">
        <v>4649230</v>
      </c>
      <c r="R66" s="55">
        <f t="shared" si="9"/>
        <v>0.2636947490060631</v>
      </c>
      <c r="S66" s="56">
        <f t="shared" si="10"/>
        <v>0.1251348248250258</v>
      </c>
      <c r="T66" s="57"/>
      <c r="Y66" s="50">
        <v>2</v>
      </c>
      <c r="Z66" s="51">
        <v>0</v>
      </c>
      <c r="AA66" s="51">
        <v>4</v>
      </c>
      <c r="AB66" s="1">
        <v>4</v>
      </c>
      <c r="AC66" s="1">
        <v>23</v>
      </c>
      <c r="AD66" s="1">
        <v>20</v>
      </c>
      <c r="AE66" s="1" t="s">
        <v>208</v>
      </c>
      <c r="AF66" s="59" t="s">
        <v>107</v>
      </c>
      <c r="AG66" s="60">
        <v>37153766</v>
      </c>
      <c r="AH66" s="60">
        <v>0</v>
      </c>
      <c r="AI66" s="60">
        <v>12363400</v>
      </c>
      <c r="AJ66" s="60">
        <v>3500000</v>
      </c>
      <c r="AK66" s="60">
        <v>8648023</v>
      </c>
      <c r="AL66" s="60">
        <v>3500000</v>
      </c>
      <c r="AM66" s="60">
        <v>3500000</v>
      </c>
      <c r="AN66" s="60">
        <v>3500000</v>
      </c>
      <c r="AO66" s="60">
        <v>3500000</v>
      </c>
      <c r="AP66" s="61">
        <f t="shared" si="12"/>
        <v>0.23276302596081377</v>
      </c>
      <c r="AQ66" s="62">
        <f t="shared" si="13"/>
        <v>9.4203101779776505E-2</v>
      </c>
    </row>
    <row r="67" spans="1:43" s="44" customFormat="1" ht="14.25" x14ac:dyDescent="0.2">
      <c r="A67" s="38">
        <v>2</v>
      </c>
      <c r="B67" s="39">
        <v>0</v>
      </c>
      <c r="C67" s="39">
        <v>4</v>
      </c>
      <c r="D67" s="63">
        <v>5</v>
      </c>
      <c r="E67" s="40"/>
      <c r="F67" s="40"/>
      <c r="G67" s="40"/>
      <c r="H67" s="48" t="s">
        <v>108</v>
      </c>
      <c r="I67" s="41">
        <f t="shared" ref="I67:J67" si="111">SUM(I68:I75)</f>
        <v>2008693204</v>
      </c>
      <c r="J67" s="41">
        <f t="shared" si="111"/>
        <v>105202785</v>
      </c>
      <c r="K67" s="41">
        <f t="shared" ref="K67:L67" si="112">SUM(K68:K75)</f>
        <v>1328742790.74</v>
      </c>
      <c r="L67" s="41">
        <f t="shared" si="112"/>
        <v>59033494</v>
      </c>
      <c r="M67" s="41">
        <f t="shared" ref="M67:N67" si="113">SUM(M68:M75)</f>
        <v>1014942595.74</v>
      </c>
      <c r="N67" s="41">
        <f t="shared" si="113"/>
        <v>92603324</v>
      </c>
      <c r="O67" s="41">
        <f t="shared" ref="O67:P67" si="114">SUM(O68:O75)</f>
        <v>163911490</v>
      </c>
      <c r="P67" s="41">
        <f t="shared" si="114"/>
        <v>116226032</v>
      </c>
      <c r="Q67" s="41">
        <f t="shared" ref="Q67" si="115">SUM(Q68:Q75)</f>
        <v>163911490</v>
      </c>
      <c r="R67" s="42">
        <f t="shared" si="9"/>
        <v>0.50527506824780399</v>
      </c>
      <c r="S67" s="43">
        <f t="shared" si="10"/>
        <v>8.160105767948822E-2</v>
      </c>
      <c r="T67" s="66"/>
      <c r="Y67" s="38">
        <v>2</v>
      </c>
      <c r="Z67" s="39">
        <v>0</v>
      </c>
      <c r="AA67" s="39">
        <v>4</v>
      </c>
      <c r="AB67" s="63">
        <v>5</v>
      </c>
      <c r="AC67" s="40"/>
      <c r="AD67" s="40"/>
      <c r="AE67" s="40"/>
      <c r="AF67" s="49" t="s">
        <v>108</v>
      </c>
      <c r="AG67" s="45">
        <f t="shared" ref="AG67:AO67" si="116">SUM(AG68:AG75)</f>
        <v>2008693204</v>
      </c>
      <c r="AH67" s="45">
        <f t="shared" si="116"/>
        <v>20000000</v>
      </c>
      <c r="AI67" s="45">
        <f t="shared" si="116"/>
        <v>1223540005.74</v>
      </c>
      <c r="AJ67" s="45">
        <f t="shared" si="116"/>
        <v>13771711</v>
      </c>
      <c r="AK67" s="45">
        <f t="shared" si="116"/>
        <v>955909101.74000001</v>
      </c>
      <c r="AL67" s="45">
        <f t="shared" si="116"/>
        <v>69800473</v>
      </c>
      <c r="AM67" s="45">
        <f t="shared" si="116"/>
        <v>71308166</v>
      </c>
      <c r="AN67" s="45">
        <f t="shared" si="116"/>
        <v>46177765</v>
      </c>
      <c r="AO67" s="45">
        <f t="shared" si="116"/>
        <v>47685458</v>
      </c>
      <c r="AP67" s="78">
        <f t="shared" si="12"/>
        <v>0.4758860635543824</v>
      </c>
      <c r="AQ67" s="67">
        <f t="shared" si="13"/>
        <v>3.5499779587047378E-2</v>
      </c>
    </row>
    <row r="68" spans="1:43" s="58" customFormat="1" ht="24" x14ac:dyDescent="0.2">
      <c r="A68" s="50">
        <v>2</v>
      </c>
      <c r="B68" s="51">
        <v>0</v>
      </c>
      <c r="C68" s="51">
        <v>4</v>
      </c>
      <c r="D68" s="1">
        <v>5</v>
      </c>
      <c r="E68" s="1">
        <v>1</v>
      </c>
      <c r="F68" s="1">
        <v>20</v>
      </c>
      <c r="G68" s="1" t="s">
        <v>211</v>
      </c>
      <c r="H68" s="53" t="s">
        <v>109</v>
      </c>
      <c r="I68" s="54">
        <v>946539356</v>
      </c>
      <c r="J68" s="54">
        <v>35315801</v>
      </c>
      <c r="K68" s="54">
        <v>641659980</v>
      </c>
      <c r="L68" s="54">
        <v>0</v>
      </c>
      <c r="M68" s="54">
        <v>511723237</v>
      </c>
      <c r="N68" s="54">
        <v>41085720</v>
      </c>
      <c r="O68" s="54">
        <v>82771162</v>
      </c>
      <c r="P68" s="54">
        <v>41085720</v>
      </c>
      <c r="Q68" s="54">
        <v>82771162</v>
      </c>
      <c r="R68" s="55">
        <f t="shared" si="9"/>
        <v>0.54062542012252046</v>
      </c>
      <c r="S68" s="56">
        <f t="shared" si="10"/>
        <v>8.7446086076953367E-2</v>
      </c>
      <c r="T68" s="57"/>
      <c r="Y68" s="50">
        <v>2</v>
      </c>
      <c r="Z68" s="51">
        <v>0</v>
      </c>
      <c r="AA68" s="51">
        <v>4</v>
      </c>
      <c r="AB68" s="1">
        <v>5</v>
      </c>
      <c r="AC68" s="1">
        <v>1</v>
      </c>
      <c r="AD68" s="1">
        <v>20</v>
      </c>
      <c r="AE68" s="1" t="s">
        <v>211</v>
      </c>
      <c r="AF68" s="59" t="s">
        <v>109</v>
      </c>
      <c r="AG68" s="60">
        <v>946209415</v>
      </c>
      <c r="AH68" s="60">
        <v>0</v>
      </c>
      <c r="AI68" s="60">
        <v>606344179</v>
      </c>
      <c r="AJ68" s="60">
        <v>2000000</v>
      </c>
      <c r="AK68" s="60">
        <v>511723237</v>
      </c>
      <c r="AL68" s="60">
        <v>40177749</v>
      </c>
      <c r="AM68" s="60">
        <v>41685442</v>
      </c>
      <c r="AN68" s="60">
        <v>40177749</v>
      </c>
      <c r="AO68" s="60">
        <v>41685442</v>
      </c>
      <c r="AP68" s="61">
        <f t="shared" si="12"/>
        <v>0.54081393493637986</v>
      </c>
      <c r="AQ68" s="62">
        <f t="shared" si="13"/>
        <v>4.4055196808626136E-2</v>
      </c>
    </row>
    <row r="69" spans="1:43" s="58" customFormat="1" ht="24" x14ac:dyDescent="0.2">
      <c r="A69" s="50">
        <v>2</v>
      </c>
      <c r="B69" s="51">
        <v>0</v>
      </c>
      <c r="C69" s="51">
        <v>4</v>
      </c>
      <c r="D69" s="1">
        <v>5</v>
      </c>
      <c r="E69" s="1">
        <v>2</v>
      </c>
      <c r="F69" s="1">
        <v>20</v>
      </c>
      <c r="G69" s="1" t="s">
        <v>212</v>
      </c>
      <c r="H69" s="53" t="s">
        <v>110</v>
      </c>
      <c r="I69" s="54">
        <v>320977346</v>
      </c>
      <c r="J69" s="54">
        <v>30613460</v>
      </c>
      <c r="K69" s="54">
        <v>127535235</v>
      </c>
      <c r="L69" s="54">
        <v>52075043</v>
      </c>
      <c r="M69" s="54">
        <v>60137500</v>
      </c>
      <c r="N69" s="54">
        <v>32480</v>
      </c>
      <c r="O69" s="54">
        <v>1032480</v>
      </c>
      <c r="P69" s="54">
        <v>32480</v>
      </c>
      <c r="Q69" s="54">
        <v>1032480</v>
      </c>
      <c r="R69" s="55">
        <f t="shared" si="9"/>
        <v>0.18735745917719687</v>
      </c>
      <c r="S69" s="56">
        <f t="shared" si="10"/>
        <v>3.2166756092500059E-3</v>
      </c>
      <c r="T69" s="57"/>
      <c r="Y69" s="50">
        <v>2</v>
      </c>
      <c r="Z69" s="51">
        <v>0</v>
      </c>
      <c r="AA69" s="51">
        <v>4</v>
      </c>
      <c r="AB69" s="1">
        <v>5</v>
      </c>
      <c r="AC69" s="1">
        <v>2</v>
      </c>
      <c r="AD69" s="1">
        <v>20</v>
      </c>
      <c r="AE69" s="1" t="s">
        <v>212</v>
      </c>
      <c r="AF69" s="59" t="s">
        <v>110</v>
      </c>
      <c r="AG69" s="60">
        <v>320977346</v>
      </c>
      <c r="AH69" s="60">
        <v>10000000</v>
      </c>
      <c r="AI69" s="60">
        <v>96921775</v>
      </c>
      <c r="AJ69" s="60">
        <v>6771711</v>
      </c>
      <c r="AK69" s="60">
        <v>8062457</v>
      </c>
      <c r="AL69" s="60">
        <v>1000000</v>
      </c>
      <c r="AM69" s="60">
        <v>1000000</v>
      </c>
      <c r="AN69" s="60">
        <v>1000000</v>
      </c>
      <c r="AO69" s="60">
        <v>1000000</v>
      </c>
      <c r="AP69" s="61">
        <f t="shared" si="12"/>
        <v>2.5118461163922766E-2</v>
      </c>
      <c r="AQ69" s="62">
        <f t="shared" si="13"/>
        <v>3.1154846672574832E-3</v>
      </c>
    </row>
    <row r="70" spans="1:43" s="58" customFormat="1" ht="24" x14ac:dyDescent="0.2">
      <c r="A70" s="50">
        <v>2</v>
      </c>
      <c r="B70" s="51">
        <v>0</v>
      </c>
      <c r="C70" s="51">
        <v>4</v>
      </c>
      <c r="D70" s="1">
        <v>5</v>
      </c>
      <c r="E70" s="1">
        <v>5</v>
      </c>
      <c r="F70" s="1">
        <v>20</v>
      </c>
      <c r="G70" s="1" t="s">
        <v>213</v>
      </c>
      <c r="H70" s="53" t="s">
        <v>111</v>
      </c>
      <c r="I70" s="54">
        <v>39533211</v>
      </c>
      <c r="J70" s="54">
        <v>0</v>
      </c>
      <c r="K70" s="54">
        <v>4110824</v>
      </c>
      <c r="L70" s="54">
        <v>0</v>
      </c>
      <c r="M70" s="54">
        <v>157503</v>
      </c>
      <c r="N70" s="54">
        <v>0</v>
      </c>
      <c r="O70" s="54">
        <v>0</v>
      </c>
      <c r="P70" s="54">
        <v>0</v>
      </c>
      <c r="Q70" s="54">
        <v>0</v>
      </c>
      <c r="R70" s="55">
        <f t="shared" si="9"/>
        <v>3.9840679776808417E-3</v>
      </c>
      <c r="S70" s="56">
        <f t="shared" si="10"/>
        <v>0</v>
      </c>
      <c r="T70" s="57"/>
      <c r="Y70" s="50">
        <v>2</v>
      </c>
      <c r="Z70" s="51">
        <v>0</v>
      </c>
      <c r="AA70" s="51">
        <v>4</v>
      </c>
      <c r="AB70" s="1">
        <v>5</v>
      </c>
      <c r="AC70" s="1">
        <v>5</v>
      </c>
      <c r="AD70" s="1">
        <v>20</v>
      </c>
      <c r="AE70" s="1" t="s">
        <v>213</v>
      </c>
      <c r="AF70" s="59" t="s">
        <v>111</v>
      </c>
      <c r="AG70" s="60">
        <v>39533211</v>
      </c>
      <c r="AH70" s="60">
        <v>0</v>
      </c>
      <c r="AI70" s="60">
        <v>4110824</v>
      </c>
      <c r="AJ70" s="60">
        <v>0</v>
      </c>
      <c r="AK70" s="60">
        <v>157503</v>
      </c>
      <c r="AL70" s="60">
        <v>0</v>
      </c>
      <c r="AM70" s="60">
        <v>0</v>
      </c>
      <c r="AN70" s="60">
        <v>0</v>
      </c>
      <c r="AO70" s="60">
        <v>0</v>
      </c>
      <c r="AP70" s="61">
        <f t="shared" si="12"/>
        <v>3.9840679776808417E-3</v>
      </c>
      <c r="AQ70" s="62">
        <f t="shared" si="13"/>
        <v>0</v>
      </c>
    </row>
    <row r="71" spans="1:43" s="58" customFormat="1" ht="24" x14ac:dyDescent="0.2">
      <c r="A71" s="50">
        <v>2</v>
      </c>
      <c r="B71" s="51">
        <v>0</v>
      </c>
      <c r="C71" s="51">
        <v>4</v>
      </c>
      <c r="D71" s="1">
        <v>5</v>
      </c>
      <c r="E71" s="1">
        <v>6</v>
      </c>
      <c r="F71" s="1">
        <v>20</v>
      </c>
      <c r="G71" s="1" t="s">
        <v>214</v>
      </c>
      <c r="H71" s="53" t="s">
        <v>112</v>
      </c>
      <c r="I71" s="54">
        <v>50664226</v>
      </c>
      <c r="J71" s="54">
        <v>30000000</v>
      </c>
      <c r="K71" s="54">
        <v>46268273</v>
      </c>
      <c r="L71" s="54">
        <v>0</v>
      </c>
      <c r="M71" s="54">
        <v>1201850</v>
      </c>
      <c r="N71" s="54">
        <v>0</v>
      </c>
      <c r="O71" s="54">
        <v>1000000</v>
      </c>
      <c r="P71" s="54">
        <v>0</v>
      </c>
      <c r="Q71" s="54">
        <v>1000000</v>
      </c>
      <c r="R71" s="55">
        <f t="shared" si="9"/>
        <v>2.3721866391484991E-2</v>
      </c>
      <c r="S71" s="56">
        <f t="shared" si="10"/>
        <v>1.9737792895523559E-2</v>
      </c>
      <c r="T71" s="57"/>
      <c r="Y71" s="50">
        <v>2</v>
      </c>
      <c r="Z71" s="51">
        <v>0</v>
      </c>
      <c r="AA71" s="51">
        <v>4</v>
      </c>
      <c r="AB71" s="1">
        <v>5</v>
      </c>
      <c r="AC71" s="1">
        <v>6</v>
      </c>
      <c r="AD71" s="1">
        <v>20</v>
      </c>
      <c r="AE71" s="1" t="s">
        <v>214</v>
      </c>
      <c r="AF71" s="59" t="s">
        <v>112</v>
      </c>
      <c r="AG71" s="60">
        <v>50664226</v>
      </c>
      <c r="AH71" s="60">
        <v>10000000</v>
      </c>
      <c r="AI71" s="60">
        <v>16268273</v>
      </c>
      <c r="AJ71" s="60">
        <v>1000000</v>
      </c>
      <c r="AK71" s="60">
        <v>1201850</v>
      </c>
      <c r="AL71" s="60">
        <v>1000000</v>
      </c>
      <c r="AM71" s="60">
        <v>1000000</v>
      </c>
      <c r="AN71" s="60">
        <v>1000000</v>
      </c>
      <c r="AO71" s="60">
        <v>1000000</v>
      </c>
      <c r="AP71" s="61">
        <f t="shared" si="12"/>
        <v>2.3721866391484991E-2</v>
      </c>
      <c r="AQ71" s="62">
        <f t="shared" si="13"/>
        <v>1.9737792895523559E-2</v>
      </c>
    </row>
    <row r="72" spans="1:43" s="58" customFormat="1" ht="14.25" x14ac:dyDescent="0.2">
      <c r="A72" s="50">
        <v>2</v>
      </c>
      <c r="B72" s="51">
        <v>0</v>
      </c>
      <c r="C72" s="51">
        <v>4</v>
      </c>
      <c r="D72" s="1">
        <v>5</v>
      </c>
      <c r="E72" s="1">
        <v>8</v>
      </c>
      <c r="F72" s="1">
        <v>20</v>
      </c>
      <c r="G72" s="1" t="s">
        <v>215</v>
      </c>
      <c r="H72" s="53" t="s">
        <v>113</v>
      </c>
      <c r="I72" s="54">
        <v>129148748</v>
      </c>
      <c r="J72" s="54">
        <v>525674</v>
      </c>
      <c r="K72" s="54">
        <v>129092970</v>
      </c>
      <c r="L72" s="54">
        <v>0</v>
      </c>
      <c r="M72" s="54">
        <v>115704989</v>
      </c>
      <c r="N72" s="54">
        <v>19496992</v>
      </c>
      <c r="O72" s="54">
        <v>19496992</v>
      </c>
      <c r="P72" s="54">
        <v>19496992</v>
      </c>
      <c r="Q72" s="54">
        <v>19496992</v>
      </c>
      <c r="R72" s="55">
        <f t="shared" si="9"/>
        <v>0.89590484454406016</v>
      </c>
      <c r="S72" s="56">
        <f t="shared" si="10"/>
        <v>0.15096539689258157</v>
      </c>
      <c r="T72" s="57"/>
      <c r="Y72" s="50">
        <v>2</v>
      </c>
      <c r="Z72" s="51">
        <v>0</v>
      </c>
      <c r="AA72" s="51">
        <v>4</v>
      </c>
      <c r="AB72" s="1">
        <v>5</v>
      </c>
      <c r="AC72" s="1">
        <v>8</v>
      </c>
      <c r="AD72" s="1">
        <v>20</v>
      </c>
      <c r="AE72" s="1" t="s">
        <v>215</v>
      </c>
      <c r="AF72" s="59" t="s">
        <v>113</v>
      </c>
      <c r="AG72" s="60">
        <v>128623074</v>
      </c>
      <c r="AH72" s="60">
        <v>0</v>
      </c>
      <c r="AI72" s="60">
        <v>128567296</v>
      </c>
      <c r="AJ72" s="60">
        <v>0</v>
      </c>
      <c r="AK72" s="60">
        <v>115704989</v>
      </c>
      <c r="AL72" s="60">
        <v>0</v>
      </c>
      <c r="AM72" s="60">
        <v>0</v>
      </c>
      <c r="AN72" s="60">
        <v>0</v>
      </c>
      <c r="AO72" s="60">
        <v>0</v>
      </c>
      <c r="AP72" s="61">
        <f t="shared" si="12"/>
        <v>0.89956634841428218</v>
      </c>
      <c r="AQ72" s="62">
        <f t="shared" si="13"/>
        <v>0</v>
      </c>
    </row>
    <row r="73" spans="1:43" s="58" customFormat="1" ht="14.25" x14ac:dyDescent="0.2">
      <c r="A73" s="50">
        <v>2</v>
      </c>
      <c r="B73" s="51">
        <v>0</v>
      </c>
      <c r="C73" s="51">
        <v>4</v>
      </c>
      <c r="D73" s="1">
        <v>5</v>
      </c>
      <c r="E73" s="1">
        <v>9</v>
      </c>
      <c r="F73" s="1">
        <v>20</v>
      </c>
      <c r="G73" s="1" t="s">
        <v>216</v>
      </c>
      <c r="H73" s="53" t="s">
        <v>114</v>
      </c>
      <c r="I73" s="54">
        <v>87918583</v>
      </c>
      <c r="J73" s="54">
        <v>4272167</v>
      </c>
      <c r="K73" s="54">
        <v>50568487</v>
      </c>
      <c r="L73" s="54">
        <v>2482768</v>
      </c>
      <c r="M73" s="54">
        <v>40166170</v>
      </c>
      <c r="N73" s="54">
        <v>8210424</v>
      </c>
      <c r="O73" s="54">
        <v>11710424</v>
      </c>
      <c r="P73" s="54">
        <v>8210424</v>
      </c>
      <c r="Q73" s="54">
        <v>11710424</v>
      </c>
      <c r="R73" s="55">
        <f t="shared" ref="R73:R137" si="117">IFERROR((M73/I73),0)</f>
        <v>0.45685643045452634</v>
      </c>
      <c r="S73" s="56">
        <f t="shared" ref="S73:S137" si="118">IFERROR((O73/I73),0)</f>
        <v>0.13319623224591778</v>
      </c>
      <c r="T73" s="57"/>
      <c r="Y73" s="50">
        <v>2</v>
      </c>
      <c r="Z73" s="51">
        <v>0</v>
      </c>
      <c r="AA73" s="51">
        <v>4</v>
      </c>
      <c r="AB73" s="1">
        <v>5</v>
      </c>
      <c r="AC73" s="1">
        <v>9</v>
      </c>
      <c r="AD73" s="1">
        <v>20</v>
      </c>
      <c r="AE73" s="1" t="s">
        <v>216</v>
      </c>
      <c r="AF73" s="59" t="s">
        <v>114</v>
      </c>
      <c r="AG73" s="60">
        <v>86129184</v>
      </c>
      <c r="AH73" s="60">
        <v>0</v>
      </c>
      <c r="AI73" s="60">
        <v>46296320</v>
      </c>
      <c r="AJ73" s="60">
        <v>3500000</v>
      </c>
      <c r="AK73" s="60">
        <v>37683402</v>
      </c>
      <c r="AL73" s="60">
        <v>3500000</v>
      </c>
      <c r="AM73" s="60">
        <v>3500000</v>
      </c>
      <c r="AN73" s="60">
        <v>3500000</v>
      </c>
      <c r="AO73" s="60">
        <v>3500000</v>
      </c>
      <c r="AP73" s="61">
        <f t="shared" ref="AP73:AP99" si="119">IFERROR((AK73/AG73),0)</f>
        <v>0.43752187411876559</v>
      </c>
      <c r="AQ73" s="62">
        <f t="shared" ref="AQ73:AQ99" si="120">IFERROR((AM73/AG73),0)</f>
        <v>4.0636632526322318E-2</v>
      </c>
    </row>
    <row r="74" spans="1:43" s="58" customFormat="1" ht="24" x14ac:dyDescent="0.2">
      <c r="A74" s="50">
        <v>2</v>
      </c>
      <c r="B74" s="51">
        <v>0</v>
      </c>
      <c r="C74" s="51">
        <v>4</v>
      </c>
      <c r="D74" s="1">
        <v>5</v>
      </c>
      <c r="E74" s="1">
        <v>10</v>
      </c>
      <c r="F74" s="1">
        <v>20</v>
      </c>
      <c r="G74" s="1" t="s">
        <v>217</v>
      </c>
      <c r="H74" s="53" t="s">
        <v>115</v>
      </c>
      <c r="I74" s="54">
        <v>408579621</v>
      </c>
      <c r="J74" s="54">
        <v>4320683</v>
      </c>
      <c r="K74" s="54">
        <v>326217885.74000001</v>
      </c>
      <c r="L74" s="54">
        <v>4320683</v>
      </c>
      <c r="M74" s="54">
        <v>285095421.74000001</v>
      </c>
      <c r="N74" s="54">
        <v>23622708</v>
      </c>
      <c r="O74" s="54">
        <v>47245432</v>
      </c>
      <c r="P74" s="54">
        <v>47245416</v>
      </c>
      <c r="Q74" s="54">
        <v>47245432</v>
      </c>
      <c r="R74" s="55">
        <f t="shared" si="117"/>
        <v>0.69777200596110989</v>
      </c>
      <c r="S74" s="56">
        <f t="shared" si="118"/>
        <v>0.11563335411679772</v>
      </c>
      <c r="T74" s="57"/>
      <c r="Y74" s="50">
        <v>2</v>
      </c>
      <c r="Z74" s="51">
        <v>0</v>
      </c>
      <c r="AA74" s="51">
        <v>4</v>
      </c>
      <c r="AB74" s="1">
        <v>5</v>
      </c>
      <c r="AC74" s="1">
        <v>10</v>
      </c>
      <c r="AD74" s="1">
        <v>20</v>
      </c>
      <c r="AE74" s="1" t="s">
        <v>217</v>
      </c>
      <c r="AF74" s="59" t="s">
        <v>115</v>
      </c>
      <c r="AG74" s="60">
        <v>411224635</v>
      </c>
      <c r="AH74" s="60">
        <v>0</v>
      </c>
      <c r="AI74" s="60">
        <v>321897202.74000001</v>
      </c>
      <c r="AJ74" s="60">
        <v>0</v>
      </c>
      <c r="AK74" s="60">
        <v>280774738.74000001</v>
      </c>
      <c r="AL74" s="60">
        <v>23622724</v>
      </c>
      <c r="AM74" s="60">
        <v>23622724</v>
      </c>
      <c r="AN74" s="60">
        <v>16</v>
      </c>
      <c r="AO74" s="60">
        <v>16</v>
      </c>
      <c r="AP74" s="61">
        <f t="shared" si="119"/>
        <v>0.68277703922091149</v>
      </c>
      <c r="AQ74" s="62">
        <f t="shared" si="120"/>
        <v>5.7444817234745676E-2</v>
      </c>
    </row>
    <row r="75" spans="1:43" s="58" customFormat="1" ht="24" x14ac:dyDescent="0.2">
      <c r="A75" s="50">
        <v>2</v>
      </c>
      <c r="B75" s="51">
        <v>0</v>
      </c>
      <c r="C75" s="51">
        <v>4</v>
      </c>
      <c r="D75" s="1">
        <v>5</v>
      </c>
      <c r="E75" s="1">
        <v>12</v>
      </c>
      <c r="F75" s="1">
        <v>20</v>
      </c>
      <c r="G75" s="1" t="s">
        <v>218</v>
      </c>
      <c r="H75" s="53" t="s">
        <v>116</v>
      </c>
      <c r="I75" s="54">
        <v>25332113</v>
      </c>
      <c r="J75" s="54">
        <v>155000</v>
      </c>
      <c r="K75" s="54">
        <v>3289136</v>
      </c>
      <c r="L75" s="54">
        <v>155000</v>
      </c>
      <c r="M75" s="54">
        <v>755925</v>
      </c>
      <c r="N75" s="54">
        <v>155000</v>
      </c>
      <c r="O75" s="54">
        <v>655000</v>
      </c>
      <c r="P75" s="54">
        <v>155000</v>
      </c>
      <c r="Q75" s="54">
        <v>655000</v>
      </c>
      <c r="R75" s="55">
        <f t="shared" si="117"/>
        <v>2.9840582189097294E-2</v>
      </c>
      <c r="S75" s="56">
        <f t="shared" si="118"/>
        <v>2.5856508693135861E-2</v>
      </c>
      <c r="T75" s="57"/>
      <c r="Y75" s="50">
        <v>2</v>
      </c>
      <c r="Z75" s="51">
        <v>0</v>
      </c>
      <c r="AA75" s="51">
        <v>4</v>
      </c>
      <c r="AB75" s="1">
        <v>5</v>
      </c>
      <c r="AC75" s="1">
        <v>12</v>
      </c>
      <c r="AD75" s="1">
        <v>20</v>
      </c>
      <c r="AE75" s="1" t="s">
        <v>218</v>
      </c>
      <c r="AF75" s="59" t="s">
        <v>116</v>
      </c>
      <c r="AG75" s="60">
        <v>25332113</v>
      </c>
      <c r="AH75" s="60">
        <v>0</v>
      </c>
      <c r="AI75" s="60">
        <v>3134136</v>
      </c>
      <c r="AJ75" s="60">
        <v>500000</v>
      </c>
      <c r="AK75" s="60">
        <v>600925</v>
      </c>
      <c r="AL75" s="60">
        <v>500000</v>
      </c>
      <c r="AM75" s="60">
        <v>500000</v>
      </c>
      <c r="AN75" s="60">
        <v>500000</v>
      </c>
      <c r="AO75" s="60">
        <v>500000</v>
      </c>
      <c r="AP75" s="61">
        <f t="shared" si="119"/>
        <v>2.3721866391484991E-2</v>
      </c>
      <c r="AQ75" s="62">
        <f t="shared" si="120"/>
        <v>1.9737792895523559E-2</v>
      </c>
    </row>
    <row r="76" spans="1:43" s="44" customFormat="1" ht="24" x14ac:dyDescent="0.2">
      <c r="A76" s="38">
        <v>2</v>
      </c>
      <c r="B76" s="39">
        <v>0</v>
      </c>
      <c r="C76" s="39">
        <v>4</v>
      </c>
      <c r="D76" s="63">
        <v>6</v>
      </c>
      <c r="E76" s="40"/>
      <c r="F76" s="40"/>
      <c r="G76" s="40"/>
      <c r="H76" s="48" t="s">
        <v>117</v>
      </c>
      <c r="I76" s="41">
        <f t="shared" ref="I76:J76" si="121">SUM(I77:I81)</f>
        <v>435067209</v>
      </c>
      <c r="J76" s="41">
        <f t="shared" si="121"/>
        <v>254300</v>
      </c>
      <c r="K76" s="41">
        <f t="shared" ref="K76" si="122">SUM(K77:K81)</f>
        <v>304707688</v>
      </c>
      <c r="L76" s="41">
        <f t="shared" ref="L76:N76" si="123">SUM(L77:L81)</f>
        <v>254300</v>
      </c>
      <c r="M76" s="41">
        <f t="shared" ref="M76" si="124">SUM(M77:M81)</f>
        <v>259700967</v>
      </c>
      <c r="N76" s="41">
        <f t="shared" si="123"/>
        <v>254300</v>
      </c>
      <c r="O76" s="41">
        <f t="shared" ref="O76" si="125">SUM(O77:O81)</f>
        <v>22382715</v>
      </c>
      <c r="P76" s="41">
        <f t="shared" ref="P76" si="126">SUM(P77:P81)</f>
        <v>19282715</v>
      </c>
      <c r="Q76" s="41">
        <f t="shared" ref="Q76" si="127">SUM(Q77:Q81)</f>
        <v>22382715</v>
      </c>
      <c r="R76" s="42">
        <f t="shared" si="117"/>
        <v>0.59692149081269874</v>
      </c>
      <c r="S76" s="43">
        <f t="shared" si="118"/>
        <v>5.1446568569133419E-2</v>
      </c>
      <c r="T76" s="66"/>
      <c r="Y76" s="38">
        <v>2</v>
      </c>
      <c r="Z76" s="39">
        <v>0</v>
      </c>
      <c r="AA76" s="39">
        <v>4</v>
      </c>
      <c r="AB76" s="63">
        <v>6</v>
      </c>
      <c r="AC76" s="40"/>
      <c r="AD76" s="40"/>
      <c r="AE76" s="40"/>
      <c r="AF76" s="49" t="s">
        <v>117</v>
      </c>
      <c r="AG76" s="45">
        <f t="shared" ref="AG76:AH76" si="128">SUM(AG77:AG81)</f>
        <v>450067209</v>
      </c>
      <c r="AH76" s="45">
        <f t="shared" si="128"/>
        <v>0</v>
      </c>
      <c r="AI76" s="45">
        <f t="shared" ref="AI76:AO76" si="129">SUM(AI77:AI81)</f>
        <v>304453388</v>
      </c>
      <c r="AJ76" s="45">
        <f t="shared" si="129"/>
        <v>3100000</v>
      </c>
      <c r="AK76" s="45">
        <f t="shared" si="129"/>
        <v>259446667</v>
      </c>
      <c r="AL76" s="45">
        <f t="shared" si="129"/>
        <v>22128415</v>
      </c>
      <c r="AM76" s="45">
        <f t="shared" si="129"/>
        <v>22128415</v>
      </c>
      <c r="AN76" s="45">
        <f t="shared" si="129"/>
        <v>3100000</v>
      </c>
      <c r="AO76" s="45">
        <f t="shared" si="129"/>
        <v>3100000</v>
      </c>
      <c r="AP76" s="78">
        <f t="shared" si="119"/>
        <v>0.57646205235982872</v>
      </c>
      <c r="AQ76" s="67">
        <f t="shared" si="120"/>
        <v>4.9166912313311856E-2</v>
      </c>
    </row>
    <row r="77" spans="1:43" s="58" customFormat="1" ht="14.25" x14ac:dyDescent="0.2">
      <c r="A77" s="50">
        <v>2</v>
      </c>
      <c r="B77" s="51">
        <v>0</v>
      </c>
      <c r="C77" s="51">
        <v>4</v>
      </c>
      <c r="D77" s="1">
        <v>6</v>
      </c>
      <c r="E77" s="1">
        <v>2</v>
      </c>
      <c r="F77" s="1">
        <v>20</v>
      </c>
      <c r="G77" s="1" t="s">
        <v>219</v>
      </c>
      <c r="H77" s="53" t="s">
        <v>118</v>
      </c>
      <c r="I77" s="54">
        <v>398757847</v>
      </c>
      <c r="J77" s="54">
        <v>0</v>
      </c>
      <c r="K77" s="54">
        <v>298077793</v>
      </c>
      <c r="L77" s="54">
        <v>0</v>
      </c>
      <c r="M77" s="54">
        <v>256702008</v>
      </c>
      <c r="N77" s="54">
        <v>0</v>
      </c>
      <c r="O77" s="54">
        <v>19528415</v>
      </c>
      <c r="P77" s="54">
        <v>19028415</v>
      </c>
      <c r="Q77" s="54">
        <v>19528415</v>
      </c>
      <c r="R77" s="55">
        <f t="shared" si="117"/>
        <v>0.64375412278720623</v>
      </c>
      <c r="S77" s="56">
        <f t="shared" si="118"/>
        <v>4.8973117762871263E-2</v>
      </c>
      <c r="T77" s="57"/>
      <c r="Y77" s="50">
        <v>2</v>
      </c>
      <c r="Z77" s="51">
        <v>0</v>
      </c>
      <c r="AA77" s="51">
        <v>4</v>
      </c>
      <c r="AB77" s="1">
        <v>6</v>
      </c>
      <c r="AC77" s="1">
        <v>2</v>
      </c>
      <c r="AD77" s="1">
        <v>20</v>
      </c>
      <c r="AE77" s="1" t="s">
        <v>219</v>
      </c>
      <c r="AF77" s="59" t="s">
        <v>118</v>
      </c>
      <c r="AG77" s="60">
        <v>413757847</v>
      </c>
      <c r="AH77" s="60">
        <v>0</v>
      </c>
      <c r="AI77" s="60">
        <v>298077793</v>
      </c>
      <c r="AJ77" s="60">
        <v>500000</v>
      </c>
      <c r="AK77" s="60">
        <v>256702008</v>
      </c>
      <c r="AL77" s="60">
        <v>19528415</v>
      </c>
      <c r="AM77" s="60">
        <v>19528415</v>
      </c>
      <c r="AN77" s="60">
        <v>500000</v>
      </c>
      <c r="AO77" s="60">
        <v>500000</v>
      </c>
      <c r="AP77" s="61">
        <f t="shared" si="119"/>
        <v>0.62041604736018452</v>
      </c>
      <c r="AQ77" s="62">
        <f t="shared" si="120"/>
        <v>4.719769097213037E-2</v>
      </c>
    </row>
    <row r="78" spans="1:43" s="58" customFormat="1" ht="14.25" x14ac:dyDescent="0.2">
      <c r="A78" s="50">
        <v>2</v>
      </c>
      <c r="B78" s="51">
        <v>0</v>
      </c>
      <c r="C78" s="51">
        <v>4</v>
      </c>
      <c r="D78" s="1">
        <v>6</v>
      </c>
      <c r="E78" s="1">
        <v>3</v>
      </c>
      <c r="F78" s="1">
        <v>20</v>
      </c>
      <c r="G78" s="1" t="s">
        <v>220</v>
      </c>
      <c r="H78" s="53" t="s">
        <v>119</v>
      </c>
      <c r="I78" s="54">
        <v>4222019</v>
      </c>
      <c r="J78" s="54">
        <v>0</v>
      </c>
      <c r="K78" s="54">
        <v>1639023</v>
      </c>
      <c r="L78" s="54">
        <v>0</v>
      </c>
      <c r="M78" s="54">
        <v>1216821</v>
      </c>
      <c r="N78" s="54">
        <v>0</v>
      </c>
      <c r="O78" s="54">
        <v>1200000</v>
      </c>
      <c r="P78" s="54">
        <v>0</v>
      </c>
      <c r="Q78" s="54">
        <v>1200000</v>
      </c>
      <c r="R78" s="55">
        <f t="shared" si="117"/>
        <v>0.28820831928989427</v>
      </c>
      <c r="S78" s="56">
        <f t="shared" si="118"/>
        <v>0.28422420647562219</v>
      </c>
      <c r="T78" s="57"/>
      <c r="Y78" s="50">
        <v>2</v>
      </c>
      <c r="Z78" s="51">
        <v>0</v>
      </c>
      <c r="AA78" s="51">
        <v>4</v>
      </c>
      <c r="AB78" s="1">
        <v>6</v>
      </c>
      <c r="AC78" s="1">
        <v>3</v>
      </c>
      <c r="AD78" s="1">
        <v>20</v>
      </c>
      <c r="AE78" s="1" t="s">
        <v>220</v>
      </c>
      <c r="AF78" s="59" t="s">
        <v>119</v>
      </c>
      <c r="AG78" s="60">
        <v>4222019</v>
      </c>
      <c r="AH78" s="60">
        <v>0</v>
      </c>
      <c r="AI78" s="60">
        <v>1639023</v>
      </c>
      <c r="AJ78" s="60">
        <v>1200000</v>
      </c>
      <c r="AK78" s="60">
        <v>1216821</v>
      </c>
      <c r="AL78" s="60">
        <v>1200000</v>
      </c>
      <c r="AM78" s="60">
        <v>1200000</v>
      </c>
      <c r="AN78" s="60">
        <v>1200000</v>
      </c>
      <c r="AO78" s="60">
        <v>1200000</v>
      </c>
      <c r="AP78" s="61">
        <f t="shared" si="119"/>
        <v>0.28820831928989427</v>
      </c>
      <c r="AQ78" s="62">
        <f t="shared" si="120"/>
        <v>0.28422420647562219</v>
      </c>
    </row>
    <row r="79" spans="1:43" s="58" customFormat="1" ht="24" x14ac:dyDescent="0.2">
      <c r="A79" s="50">
        <v>2</v>
      </c>
      <c r="B79" s="51">
        <v>0</v>
      </c>
      <c r="C79" s="51">
        <v>4</v>
      </c>
      <c r="D79" s="1">
        <v>6</v>
      </c>
      <c r="E79" s="1">
        <v>5</v>
      </c>
      <c r="F79" s="1">
        <v>20</v>
      </c>
      <c r="G79" s="1" t="s">
        <v>221</v>
      </c>
      <c r="H79" s="53" t="s">
        <v>120</v>
      </c>
      <c r="I79" s="54">
        <v>2533211</v>
      </c>
      <c r="J79" s="54">
        <v>0</v>
      </c>
      <c r="K79" s="54">
        <v>463413</v>
      </c>
      <c r="L79" s="54">
        <v>0</v>
      </c>
      <c r="M79" s="54">
        <v>210092</v>
      </c>
      <c r="N79" s="54">
        <v>0</v>
      </c>
      <c r="O79" s="54">
        <v>200000</v>
      </c>
      <c r="P79" s="54">
        <v>0</v>
      </c>
      <c r="Q79" s="54">
        <v>200000</v>
      </c>
      <c r="R79" s="55">
        <f t="shared" si="117"/>
        <v>8.2935057521856648E-2</v>
      </c>
      <c r="S79" s="56">
        <f t="shared" si="118"/>
        <v>7.8951180932026591E-2</v>
      </c>
      <c r="T79" s="57"/>
      <c r="Y79" s="50">
        <v>2</v>
      </c>
      <c r="Z79" s="51">
        <v>0</v>
      </c>
      <c r="AA79" s="51">
        <v>4</v>
      </c>
      <c r="AB79" s="1">
        <v>6</v>
      </c>
      <c r="AC79" s="1">
        <v>5</v>
      </c>
      <c r="AD79" s="1">
        <v>20</v>
      </c>
      <c r="AE79" s="1" t="s">
        <v>221</v>
      </c>
      <c r="AF79" s="59" t="s">
        <v>120</v>
      </c>
      <c r="AG79" s="60">
        <v>2533211</v>
      </c>
      <c r="AH79" s="60">
        <v>0</v>
      </c>
      <c r="AI79" s="60">
        <v>463413</v>
      </c>
      <c r="AJ79" s="60">
        <v>200000</v>
      </c>
      <c r="AK79" s="60">
        <v>210092</v>
      </c>
      <c r="AL79" s="60">
        <v>200000</v>
      </c>
      <c r="AM79" s="60">
        <v>200000</v>
      </c>
      <c r="AN79" s="60">
        <v>200000</v>
      </c>
      <c r="AO79" s="60">
        <v>200000</v>
      </c>
      <c r="AP79" s="61">
        <f t="shared" si="119"/>
        <v>8.2935057521856648E-2</v>
      </c>
      <c r="AQ79" s="62">
        <f t="shared" si="120"/>
        <v>7.8951180932026591E-2</v>
      </c>
    </row>
    <row r="80" spans="1:43" s="58" customFormat="1" ht="14.25" x14ac:dyDescent="0.2">
      <c r="A80" s="50">
        <v>2</v>
      </c>
      <c r="B80" s="51">
        <v>0</v>
      </c>
      <c r="C80" s="51">
        <v>4</v>
      </c>
      <c r="D80" s="1">
        <v>6</v>
      </c>
      <c r="E80" s="1">
        <v>7</v>
      </c>
      <c r="F80" s="1">
        <v>20</v>
      </c>
      <c r="G80" s="1" t="s">
        <v>222</v>
      </c>
      <c r="H80" s="53" t="s">
        <v>121</v>
      </c>
      <c r="I80" s="54">
        <v>25332113</v>
      </c>
      <c r="J80" s="54">
        <v>254300</v>
      </c>
      <c r="K80" s="54">
        <v>4088436</v>
      </c>
      <c r="L80" s="54">
        <v>254300</v>
      </c>
      <c r="M80" s="54">
        <v>1555225</v>
      </c>
      <c r="N80" s="54">
        <v>254300</v>
      </c>
      <c r="O80" s="54">
        <v>1454300</v>
      </c>
      <c r="P80" s="54">
        <v>254300</v>
      </c>
      <c r="Q80" s="54">
        <v>1454300</v>
      </c>
      <c r="R80" s="55">
        <f t="shared" si="117"/>
        <v>6.1393417911881257E-2</v>
      </c>
      <c r="S80" s="56">
        <f t="shared" si="118"/>
        <v>5.7409344415919827E-2</v>
      </c>
      <c r="T80" s="57"/>
      <c r="Y80" s="50">
        <v>2</v>
      </c>
      <c r="Z80" s="51">
        <v>0</v>
      </c>
      <c r="AA80" s="51">
        <v>4</v>
      </c>
      <c r="AB80" s="1">
        <v>6</v>
      </c>
      <c r="AC80" s="1">
        <v>7</v>
      </c>
      <c r="AD80" s="1">
        <v>20</v>
      </c>
      <c r="AE80" s="1" t="s">
        <v>222</v>
      </c>
      <c r="AF80" s="59" t="s">
        <v>121</v>
      </c>
      <c r="AG80" s="60">
        <v>25332113</v>
      </c>
      <c r="AH80" s="60">
        <v>0</v>
      </c>
      <c r="AI80" s="60">
        <v>3834136</v>
      </c>
      <c r="AJ80" s="60">
        <v>1200000</v>
      </c>
      <c r="AK80" s="60">
        <v>1300925</v>
      </c>
      <c r="AL80" s="60">
        <v>1200000</v>
      </c>
      <c r="AM80" s="60">
        <v>1200000</v>
      </c>
      <c r="AN80" s="60">
        <v>1200000</v>
      </c>
      <c r="AO80" s="60">
        <v>1200000</v>
      </c>
      <c r="AP80" s="61">
        <f t="shared" si="119"/>
        <v>5.1354776445217971E-2</v>
      </c>
      <c r="AQ80" s="62">
        <f t="shared" si="120"/>
        <v>4.7370702949256542E-2</v>
      </c>
    </row>
    <row r="81" spans="1:43" s="58" customFormat="1" ht="24" x14ac:dyDescent="0.2">
      <c r="A81" s="50">
        <v>2</v>
      </c>
      <c r="B81" s="51">
        <v>0</v>
      </c>
      <c r="C81" s="51">
        <v>4</v>
      </c>
      <c r="D81" s="1">
        <v>6</v>
      </c>
      <c r="E81" s="1">
        <v>8</v>
      </c>
      <c r="F81" s="1">
        <v>20</v>
      </c>
      <c r="G81" s="1" t="s">
        <v>223</v>
      </c>
      <c r="H81" s="53" t="s">
        <v>122</v>
      </c>
      <c r="I81" s="54">
        <v>4222019</v>
      </c>
      <c r="J81" s="54">
        <v>0</v>
      </c>
      <c r="K81" s="54">
        <v>439023</v>
      </c>
      <c r="L81" s="54">
        <v>0</v>
      </c>
      <c r="M81" s="54">
        <v>16821</v>
      </c>
      <c r="N81" s="54">
        <v>0</v>
      </c>
      <c r="O81" s="54">
        <v>0</v>
      </c>
      <c r="P81" s="54">
        <v>0</v>
      </c>
      <c r="Q81" s="54">
        <v>0</v>
      </c>
      <c r="R81" s="55">
        <f t="shared" si="117"/>
        <v>3.9841128142720341E-3</v>
      </c>
      <c r="S81" s="56">
        <f t="shared" si="118"/>
        <v>0</v>
      </c>
      <c r="T81" s="57"/>
      <c r="Y81" s="50">
        <v>2</v>
      </c>
      <c r="Z81" s="51">
        <v>0</v>
      </c>
      <c r="AA81" s="51">
        <v>4</v>
      </c>
      <c r="AB81" s="1">
        <v>6</v>
      </c>
      <c r="AC81" s="1">
        <v>8</v>
      </c>
      <c r="AD81" s="1">
        <v>20</v>
      </c>
      <c r="AE81" s="1" t="s">
        <v>223</v>
      </c>
      <c r="AF81" s="59" t="s">
        <v>122</v>
      </c>
      <c r="AG81" s="60">
        <v>4222019</v>
      </c>
      <c r="AH81" s="60">
        <v>0</v>
      </c>
      <c r="AI81" s="60">
        <v>439023</v>
      </c>
      <c r="AJ81" s="60">
        <v>0</v>
      </c>
      <c r="AK81" s="60">
        <v>16821</v>
      </c>
      <c r="AL81" s="60">
        <v>0</v>
      </c>
      <c r="AM81" s="60">
        <v>0</v>
      </c>
      <c r="AN81" s="60">
        <v>0</v>
      </c>
      <c r="AO81" s="60">
        <v>0</v>
      </c>
      <c r="AP81" s="61">
        <f t="shared" si="119"/>
        <v>3.9841128142720341E-3</v>
      </c>
      <c r="AQ81" s="62">
        <f t="shared" si="120"/>
        <v>0</v>
      </c>
    </row>
    <row r="82" spans="1:43" s="44" customFormat="1" ht="14.25" x14ac:dyDescent="0.2">
      <c r="A82" s="38">
        <v>2</v>
      </c>
      <c r="B82" s="39">
        <v>0</v>
      </c>
      <c r="C82" s="39">
        <v>4</v>
      </c>
      <c r="D82" s="63">
        <v>7</v>
      </c>
      <c r="E82" s="40"/>
      <c r="F82" s="40"/>
      <c r="G82" s="40"/>
      <c r="H82" s="48" t="s">
        <v>123</v>
      </c>
      <c r="I82" s="41">
        <f>SUM(I83:I84)</f>
        <v>59038023</v>
      </c>
      <c r="J82" s="41">
        <f t="shared" ref="J82:L82" si="130">SUM(J83:J84)</f>
        <v>0</v>
      </c>
      <c r="K82" s="41">
        <f t="shared" ref="K82" si="131">SUM(K83:K84)</f>
        <v>39369013</v>
      </c>
      <c r="L82" s="41">
        <f t="shared" si="130"/>
        <v>0</v>
      </c>
      <c r="M82" s="41">
        <f t="shared" ref="M82:N82" si="132">SUM(M83:M84)</f>
        <v>16235211</v>
      </c>
      <c r="N82" s="41">
        <f t="shared" si="132"/>
        <v>0</v>
      </c>
      <c r="O82" s="41">
        <f t="shared" ref="O82:P82" si="133">SUM(O83:O84)</f>
        <v>1000000</v>
      </c>
      <c r="P82" s="41">
        <f t="shared" si="133"/>
        <v>0</v>
      </c>
      <c r="Q82" s="41">
        <f t="shared" ref="Q82" si="134">SUM(Q83:Q84)</f>
        <v>1000000</v>
      </c>
      <c r="R82" s="42">
        <f t="shared" si="117"/>
        <v>0.27499584462711429</v>
      </c>
      <c r="S82" s="43">
        <f t="shared" si="118"/>
        <v>1.6938236566627577E-2</v>
      </c>
      <c r="T82" s="66"/>
      <c r="Y82" s="38">
        <v>2</v>
      </c>
      <c r="Z82" s="39">
        <v>0</v>
      </c>
      <c r="AA82" s="39">
        <v>4</v>
      </c>
      <c r="AB82" s="63">
        <v>7</v>
      </c>
      <c r="AC82" s="40"/>
      <c r="AD82" s="40"/>
      <c r="AE82" s="40"/>
      <c r="AF82" s="49" t="s">
        <v>123</v>
      </c>
      <c r="AG82" s="45">
        <f>SUM(AG83:AG84)</f>
        <v>59038023</v>
      </c>
      <c r="AH82" s="45">
        <f t="shared" ref="AH82:AO82" si="135">SUM(AH83:AH84)</f>
        <v>0</v>
      </c>
      <c r="AI82" s="45">
        <f t="shared" si="135"/>
        <v>39369013</v>
      </c>
      <c r="AJ82" s="45">
        <f t="shared" si="135"/>
        <v>1000000</v>
      </c>
      <c r="AK82" s="45">
        <f t="shared" si="135"/>
        <v>16235211</v>
      </c>
      <c r="AL82" s="45">
        <f t="shared" si="135"/>
        <v>1000000</v>
      </c>
      <c r="AM82" s="45">
        <f t="shared" si="135"/>
        <v>1000000</v>
      </c>
      <c r="AN82" s="45">
        <f t="shared" si="135"/>
        <v>1000000</v>
      </c>
      <c r="AO82" s="45">
        <f t="shared" si="135"/>
        <v>1000000</v>
      </c>
      <c r="AP82" s="78">
        <f t="shared" si="119"/>
        <v>0.27499584462711429</v>
      </c>
      <c r="AQ82" s="67">
        <f t="shared" si="120"/>
        <v>1.6938236566627577E-2</v>
      </c>
    </row>
    <row r="83" spans="1:43" s="58" customFormat="1" ht="14.25" x14ac:dyDescent="0.2">
      <c r="A83" s="50">
        <v>2</v>
      </c>
      <c r="B83" s="51">
        <v>0</v>
      </c>
      <c r="C83" s="51">
        <v>4</v>
      </c>
      <c r="D83" s="1">
        <v>7</v>
      </c>
      <c r="E83" s="1">
        <v>5</v>
      </c>
      <c r="F83" s="1">
        <v>20</v>
      </c>
      <c r="G83" s="1" t="s">
        <v>224</v>
      </c>
      <c r="H83" s="53" t="s">
        <v>124</v>
      </c>
      <c r="I83" s="54">
        <v>16261872</v>
      </c>
      <c r="J83" s="54">
        <v>0</v>
      </c>
      <c r="K83" s="54">
        <v>10450975</v>
      </c>
      <c r="L83" s="54">
        <v>0</v>
      </c>
      <c r="M83" s="54">
        <v>64788</v>
      </c>
      <c r="N83" s="54">
        <v>0</v>
      </c>
      <c r="O83" s="54">
        <v>0</v>
      </c>
      <c r="P83" s="54">
        <v>0</v>
      </c>
      <c r="Q83" s="54">
        <v>0</v>
      </c>
      <c r="R83" s="55">
        <f t="shared" si="117"/>
        <v>3.9840431655100966E-3</v>
      </c>
      <c r="S83" s="56">
        <f t="shared" si="118"/>
        <v>0</v>
      </c>
      <c r="T83" s="57"/>
      <c r="Y83" s="50">
        <v>2</v>
      </c>
      <c r="Z83" s="51">
        <v>0</v>
      </c>
      <c r="AA83" s="51">
        <v>4</v>
      </c>
      <c r="AB83" s="1">
        <v>7</v>
      </c>
      <c r="AC83" s="1">
        <v>5</v>
      </c>
      <c r="AD83" s="1">
        <v>20</v>
      </c>
      <c r="AE83" s="1" t="s">
        <v>224</v>
      </c>
      <c r="AF83" s="59" t="s">
        <v>124</v>
      </c>
      <c r="AG83" s="60">
        <v>16261872</v>
      </c>
      <c r="AH83" s="60">
        <v>0</v>
      </c>
      <c r="AI83" s="60">
        <v>10450975</v>
      </c>
      <c r="AJ83" s="60">
        <v>0</v>
      </c>
      <c r="AK83" s="60">
        <v>64788</v>
      </c>
      <c r="AL83" s="60">
        <v>0</v>
      </c>
      <c r="AM83" s="60">
        <v>0</v>
      </c>
      <c r="AN83" s="60">
        <v>0</v>
      </c>
      <c r="AO83" s="60">
        <v>0</v>
      </c>
      <c r="AP83" s="61">
        <f t="shared" si="119"/>
        <v>3.9840431655100966E-3</v>
      </c>
      <c r="AQ83" s="62">
        <f t="shared" si="120"/>
        <v>0</v>
      </c>
    </row>
    <row r="84" spans="1:43" s="58" customFormat="1" ht="24" x14ac:dyDescent="0.2">
      <c r="A84" s="50">
        <v>2</v>
      </c>
      <c r="B84" s="51">
        <v>0</v>
      </c>
      <c r="C84" s="51">
        <v>4</v>
      </c>
      <c r="D84" s="1">
        <v>7</v>
      </c>
      <c r="E84" s="1">
        <v>6</v>
      </c>
      <c r="F84" s="1">
        <v>20</v>
      </c>
      <c r="G84" s="1" t="s">
        <v>225</v>
      </c>
      <c r="H84" s="53" t="s">
        <v>125</v>
      </c>
      <c r="I84" s="54">
        <v>42776151</v>
      </c>
      <c r="J84" s="54">
        <v>0</v>
      </c>
      <c r="K84" s="54">
        <v>28918038</v>
      </c>
      <c r="L84" s="54">
        <v>0</v>
      </c>
      <c r="M84" s="54">
        <v>16170423</v>
      </c>
      <c r="N84" s="54">
        <v>0</v>
      </c>
      <c r="O84" s="54">
        <v>1000000</v>
      </c>
      <c r="P84" s="54">
        <v>0</v>
      </c>
      <c r="Q84" s="54">
        <v>1000000</v>
      </c>
      <c r="R84" s="55">
        <f t="shared" si="117"/>
        <v>0.37802426403441486</v>
      </c>
      <c r="S84" s="56">
        <f t="shared" si="118"/>
        <v>2.3377512390023125E-2</v>
      </c>
      <c r="T84" s="57"/>
      <c r="Y84" s="50">
        <v>2</v>
      </c>
      <c r="Z84" s="51">
        <v>0</v>
      </c>
      <c r="AA84" s="51">
        <v>4</v>
      </c>
      <c r="AB84" s="1">
        <v>7</v>
      </c>
      <c r="AC84" s="1">
        <v>6</v>
      </c>
      <c r="AD84" s="1">
        <v>20</v>
      </c>
      <c r="AE84" s="1" t="s">
        <v>225</v>
      </c>
      <c r="AF84" s="59" t="s">
        <v>125</v>
      </c>
      <c r="AG84" s="60">
        <v>42776151</v>
      </c>
      <c r="AH84" s="60">
        <v>0</v>
      </c>
      <c r="AI84" s="60">
        <v>28918038</v>
      </c>
      <c r="AJ84" s="60">
        <v>1000000</v>
      </c>
      <c r="AK84" s="60">
        <v>16170423</v>
      </c>
      <c r="AL84" s="60">
        <v>1000000</v>
      </c>
      <c r="AM84" s="60">
        <v>1000000</v>
      </c>
      <c r="AN84" s="60">
        <v>1000000</v>
      </c>
      <c r="AO84" s="60">
        <v>1000000</v>
      </c>
      <c r="AP84" s="61">
        <f t="shared" si="119"/>
        <v>0.37802426403441486</v>
      </c>
      <c r="AQ84" s="62">
        <f t="shared" si="120"/>
        <v>2.3377512390023125E-2</v>
      </c>
    </row>
    <row r="85" spans="1:43" s="44" customFormat="1" ht="14.25" x14ac:dyDescent="0.2">
      <c r="A85" s="38">
        <v>2</v>
      </c>
      <c r="B85" s="39">
        <v>0</v>
      </c>
      <c r="C85" s="39">
        <v>4</v>
      </c>
      <c r="D85" s="63">
        <v>8</v>
      </c>
      <c r="E85" s="40"/>
      <c r="F85" s="40"/>
      <c r="G85" s="40"/>
      <c r="H85" s="48" t="s">
        <v>126</v>
      </c>
      <c r="I85" s="41">
        <f t="shared" ref="I85:J85" si="136">SUM(I86:I90)</f>
        <v>622587089</v>
      </c>
      <c r="J85" s="41">
        <f t="shared" si="136"/>
        <v>0</v>
      </c>
      <c r="K85" s="41">
        <f t="shared" ref="K85:L85" si="137">SUM(K86:K90)</f>
        <v>608892193</v>
      </c>
      <c r="L85" s="41">
        <f t="shared" si="137"/>
        <v>0</v>
      </c>
      <c r="M85" s="41">
        <f t="shared" ref="M85:N85" si="138">SUM(M86:M90)</f>
        <v>518618484</v>
      </c>
      <c r="N85" s="41">
        <f t="shared" si="138"/>
        <v>32975910.399999999</v>
      </c>
      <c r="O85" s="41">
        <f t="shared" ref="O85:P85" si="139">SUM(O86:O90)</f>
        <v>99969943.789999992</v>
      </c>
      <c r="P85" s="41">
        <f t="shared" si="139"/>
        <v>32975910.399999999</v>
      </c>
      <c r="Q85" s="41">
        <f t="shared" ref="Q85" si="140">SUM(Q86:Q90)</f>
        <v>99969943.789999992</v>
      </c>
      <c r="R85" s="42">
        <f t="shared" si="117"/>
        <v>0.83300552350516222</v>
      </c>
      <c r="S85" s="43">
        <f t="shared" si="118"/>
        <v>0.16057182289239535</v>
      </c>
      <c r="T85" s="66"/>
      <c r="Y85" s="38">
        <v>2</v>
      </c>
      <c r="Z85" s="39">
        <v>0</v>
      </c>
      <c r="AA85" s="39">
        <v>4</v>
      </c>
      <c r="AB85" s="63">
        <v>8</v>
      </c>
      <c r="AC85" s="40"/>
      <c r="AD85" s="40"/>
      <c r="AE85" s="40"/>
      <c r="AF85" s="49" t="s">
        <v>126</v>
      </c>
      <c r="AG85" s="45">
        <f t="shared" ref="AG85:AO85" si="141">SUM(AG86:AG90)</f>
        <v>622587089</v>
      </c>
      <c r="AH85" s="45">
        <f t="shared" si="141"/>
        <v>6000000</v>
      </c>
      <c r="AI85" s="45">
        <f t="shared" si="141"/>
        <v>608892193</v>
      </c>
      <c r="AJ85" s="45">
        <f t="shared" si="141"/>
        <v>6000000</v>
      </c>
      <c r="AK85" s="45">
        <f t="shared" si="141"/>
        <v>518618484</v>
      </c>
      <c r="AL85" s="45">
        <f t="shared" si="141"/>
        <v>35239363.200000003</v>
      </c>
      <c r="AM85" s="45">
        <f t="shared" si="141"/>
        <v>66994033.390000001</v>
      </c>
      <c r="AN85" s="45">
        <f t="shared" si="141"/>
        <v>35279021.200000003</v>
      </c>
      <c r="AO85" s="45">
        <f t="shared" si="141"/>
        <v>66994033.390000001</v>
      </c>
      <c r="AP85" s="78">
        <f t="shared" si="119"/>
        <v>0.83300552350516222</v>
      </c>
      <c r="AQ85" s="67">
        <f t="shared" si="120"/>
        <v>0.10760588289359788</v>
      </c>
    </row>
    <row r="86" spans="1:43" s="58" customFormat="1" ht="24" x14ac:dyDescent="0.2">
      <c r="A86" s="50">
        <v>2</v>
      </c>
      <c r="B86" s="51">
        <v>0</v>
      </c>
      <c r="C86" s="51">
        <v>4</v>
      </c>
      <c r="D86" s="1">
        <v>8</v>
      </c>
      <c r="E86" s="1">
        <v>1</v>
      </c>
      <c r="F86" s="1">
        <v>20</v>
      </c>
      <c r="G86" s="1" t="s">
        <v>226</v>
      </c>
      <c r="H86" s="53" t="s">
        <v>127</v>
      </c>
      <c r="I86" s="54">
        <v>55730649</v>
      </c>
      <c r="J86" s="54">
        <v>0</v>
      </c>
      <c r="K86" s="54">
        <v>48330099</v>
      </c>
      <c r="L86" s="54">
        <v>0</v>
      </c>
      <c r="M86" s="54">
        <v>40222034</v>
      </c>
      <c r="N86" s="54">
        <v>1273679</v>
      </c>
      <c r="O86" s="54">
        <v>4634666</v>
      </c>
      <c r="P86" s="54">
        <v>1273679</v>
      </c>
      <c r="Q86" s="54">
        <v>4634666</v>
      </c>
      <c r="R86" s="55">
        <f t="shared" si="117"/>
        <v>0.72172197384602499</v>
      </c>
      <c r="S86" s="56">
        <f t="shared" si="118"/>
        <v>8.3161888173956131E-2</v>
      </c>
      <c r="T86" s="57"/>
      <c r="Y86" s="50">
        <v>2</v>
      </c>
      <c r="Z86" s="51">
        <v>0</v>
      </c>
      <c r="AA86" s="51">
        <v>4</v>
      </c>
      <c r="AB86" s="1">
        <v>8</v>
      </c>
      <c r="AC86" s="1">
        <v>1</v>
      </c>
      <c r="AD86" s="1">
        <v>20</v>
      </c>
      <c r="AE86" s="1" t="s">
        <v>226</v>
      </c>
      <c r="AF86" s="59" t="s">
        <v>127</v>
      </c>
      <c r="AG86" s="60">
        <v>55730649</v>
      </c>
      <c r="AH86" s="60">
        <v>6000000</v>
      </c>
      <c r="AI86" s="60">
        <v>48330099</v>
      </c>
      <c r="AJ86" s="60">
        <v>6000000</v>
      </c>
      <c r="AK86" s="60">
        <v>40222034</v>
      </c>
      <c r="AL86" s="60">
        <v>2038511</v>
      </c>
      <c r="AM86" s="60">
        <v>3360987</v>
      </c>
      <c r="AN86" s="60">
        <v>2078169</v>
      </c>
      <c r="AO86" s="60">
        <v>3360987</v>
      </c>
      <c r="AP86" s="61">
        <f t="shared" si="119"/>
        <v>0.72172197384602499</v>
      </c>
      <c r="AQ86" s="62">
        <f t="shared" si="120"/>
        <v>6.0307695322191567E-2</v>
      </c>
    </row>
    <row r="87" spans="1:43" s="58" customFormat="1" ht="14.25" x14ac:dyDescent="0.2">
      <c r="A87" s="50">
        <v>2</v>
      </c>
      <c r="B87" s="51">
        <v>0</v>
      </c>
      <c r="C87" s="51">
        <v>4</v>
      </c>
      <c r="D87" s="1">
        <v>8</v>
      </c>
      <c r="E87" s="1">
        <v>2</v>
      </c>
      <c r="F87" s="1">
        <v>20</v>
      </c>
      <c r="G87" s="1" t="s">
        <v>227</v>
      </c>
      <c r="H87" s="53" t="s">
        <v>128</v>
      </c>
      <c r="I87" s="54">
        <v>413751634</v>
      </c>
      <c r="J87" s="54">
        <v>0</v>
      </c>
      <c r="K87" s="54">
        <v>413751634</v>
      </c>
      <c r="L87" s="54">
        <v>0</v>
      </c>
      <c r="M87" s="54">
        <v>353786471</v>
      </c>
      <c r="N87" s="54">
        <v>26879930</v>
      </c>
      <c r="O87" s="54">
        <v>76816380</v>
      </c>
      <c r="P87" s="54">
        <v>26879930</v>
      </c>
      <c r="Q87" s="54">
        <v>76816380</v>
      </c>
      <c r="R87" s="55">
        <f t="shared" si="117"/>
        <v>0.85506966481248992</v>
      </c>
      <c r="S87" s="56">
        <f t="shared" si="118"/>
        <v>0.18565819126166883</v>
      </c>
      <c r="T87" s="57"/>
      <c r="Y87" s="50">
        <v>2</v>
      </c>
      <c r="Z87" s="51">
        <v>0</v>
      </c>
      <c r="AA87" s="51">
        <v>4</v>
      </c>
      <c r="AB87" s="1">
        <v>8</v>
      </c>
      <c r="AC87" s="1">
        <v>2</v>
      </c>
      <c r="AD87" s="1">
        <v>20</v>
      </c>
      <c r="AE87" s="1" t="s">
        <v>227</v>
      </c>
      <c r="AF87" s="59" t="s">
        <v>128</v>
      </c>
      <c r="AG87" s="60">
        <v>413751634</v>
      </c>
      <c r="AH87" s="60">
        <v>0</v>
      </c>
      <c r="AI87" s="60">
        <v>413751634</v>
      </c>
      <c r="AJ87" s="60">
        <v>0</v>
      </c>
      <c r="AK87" s="60">
        <v>353786471</v>
      </c>
      <c r="AL87" s="60">
        <v>23948620</v>
      </c>
      <c r="AM87" s="60">
        <v>49936450</v>
      </c>
      <c r="AN87" s="60">
        <v>23948620</v>
      </c>
      <c r="AO87" s="60">
        <v>49936450</v>
      </c>
      <c r="AP87" s="61">
        <f t="shared" si="119"/>
        <v>0.85506966481248992</v>
      </c>
      <c r="AQ87" s="62">
        <f t="shared" si="120"/>
        <v>0.12069184964233881</v>
      </c>
    </row>
    <row r="88" spans="1:43" s="58" customFormat="1" ht="14.25" x14ac:dyDescent="0.2">
      <c r="A88" s="50">
        <v>2</v>
      </c>
      <c r="B88" s="51">
        <v>0</v>
      </c>
      <c r="C88" s="51">
        <v>4</v>
      </c>
      <c r="D88" s="1">
        <v>8</v>
      </c>
      <c r="E88" s="1">
        <v>3</v>
      </c>
      <c r="F88" s="1">
        <v>20</v>
      </c>
      <c r="G88" s="1"/>
      <c r="H88" s="53" t="s">
        <v>129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5">
        <f t="shared" si="117"/>
        <v>0</v>
      </c>
      <c r="S88" s="56">
        <f t="shared" si="118"/>
        <v>0</v>
      </c>
      <c r="T88" s="57"/>
      <c r="Y88" s="50">
        <v>2</v>
      </c>
      <c r="Z88" s="51">
        <v>0</v>
      </c>
      <c r="AA88" s="51">
        <v>4</v>
      </c>
      <c r="AB88" s="1">
        <v>8</v>
      </c>
      <c r="AC88" s="1">
        <v>3</v>
      </c>
      <c r="AD88" s="1">
        <v>20</v>
      </c>
      <c r="AE88" s="1"/>
      <c r="AF88" s="59" t="s">
        <v>129</v>
      </c>
      <c r="AG88" s="60">
        <v>0</v>
      </c>
      <c r="AH88" s="60">
        <v>0</v>
      </c>
      <c r="AI88" s="60">
        <v>0</v>
      </c>
      <c r="AJ88" s="60">
        <v>0</v>
      </c>
      <c r="AK88" s="60">
        <v>0</v>
      </c>
      <c r="AL88" s="60">
        <v>0</v>
      </c>
      <c r="AM88" s="60">
        <v>0</v>
      </c>
      <c r="AN88" s="60">
        <v>0</v>
      </c>
      <c r="AO88" s="60">
        <v>0</v>
      </c>
      <c r="AP88" s="61">
        <f t="shared" si="119"/>
        <v>0</v>
      </c>
      <c r="AQ88" s="62">
        <f t="shared" si="120"/>
        <v>0</v>
      </c>
    </row>
    <row r="89" spans="1:43" s="58" customFormat="1" ht="14.25" x14ac:dyDescent="0.2">
      <c r="A89" s="50">
        <v>2</v>
      </c>
      <c r="B89" s="51">
        <v>0</v>
      </c>
      <c r="C89" s="51">
        <v>4</v>
      </c>
      <c r="D89" s="1">
        <v>8</v>
      </c>
      <c r="E89" s="1">
        <v>5</v>
      </c>
      <c r="F89" s="1">
        <v>20</v>
      </c>
      <c r="G89" s="1" t="s">
        <v>228</v>
      </c>
      <c r="H89" s="53" t="s">
        <v>130</v>
      </c>
      <c r="I89" s="54">
        <v>82885431</v>
      </c>
      <c r="J89" s="54">
        <v>0</v>
      </c>
      <c r="K89" s="54">
        <v>77508764</v>
      </c>
      <c r="L89" s="54">
        <v>0</v>
      </c>
      <c r="M89" s="54">
        <v>62330221</v>
      </c>
      <c r="N89" s="54">
        <v>4284296.3999999994</v>
      </c>
      <c r="O89" s="54">
        <v>11049559.789999999</v>
      </c>
      <c r="P89" s="54">
        <v>4284296.3999999994</v>
      </c>
      <c r="Q89" s="54">
        <v>11049559.789999999</v>
      </c>
      <c r="R89" s="55">
        <f t="shared" si="117"/>
        <v>0.75200454709585818</v>
      </c>
      <c r="S89" s="56">
        <f t="shared" si="118"/>
        <v>0.13331124247878978</v>
      </c>
      <c r="T89" s="57"/>
      <c r="Y89" s="50">
        <v>2</v>
      </c>
      <c r="Z89" s="51">
        <v>0</v>
      </c>
      <c r="AA89" s="51">
        <v>4</v>
      </c>
      <c r="AB89" s="1">
        <v>8</v>
      </c>
      <c r="AC89" s="1">
        <v>5</v>
      </c>
      <c r="AD89" s="1">
        <v>20</v>
      </c>
      <c r="AE89" s="1" t="s">
        <v>228</v>
      </c>
      <c r="AF89" s="59" t="s">
        <v>130</v>
      </c>
      <c r="AG89" s="60">
        <v>82885431</v>
      </c>
      <c r="AH89" s="60">
        <v>0</v>
      </c>
      <c r="AI89" s="60">
        <v>77508764</v>
      </c>
      <c r="AJ89" s="60">
        <v>0</v>
      </c>
      <c r="AK89" s="60">
        <v>62330221</v>
      </c>
      <c r="AL89" s="60">
        <v>2511616.2000000002</v>
      </c>
      <c r="AM89" s="60">
        <v>6765263.3899999997</v>
      </c>
      <c r="AN89" s="60">
        <v>2511616.2000000002</v>
      </c>
      <c r="AO89" s="60">
        <v>6765263.3899999997</v>
      </c>
      <c r="AP89" s="61">
        <f t="shared" si="119"/>
        <v>0.75200454709585818</v>
      </c>
      <c r="AQ89" s="62">
        <f t="shared" si="120"/>
        <v>8.1621864160904223E-2</v>
      </c>
    </row>
    <row r="90" spans="1:43" s="58" customFormat="1" ht="14.25" x14ac:dyDescent="0.2">
      <c r="A90" s="50">
        <v>2</v>
      </c>
      <c r="B90" s="51">
        <v>0</v>
      </c>
      <c r="C90" s="51">
        <v>4</v>
      </c>
      <c r="D90" s="1">
        <v>8</v>
      </c>
      <c r="E90" s="1">
        <v>6</v>
      </c>
      <c r="F90" s="1">
        <v>20</v>
      </c>
      <c r="G90" s="1" t="s">
        <v>229</v>
      </c>
      <c r="H90" s="53" t="s">
        <v>131</v>
      </c>
      <c r="I90" s="54">
        <v>70219375</v>
      </c>
      <c r="J90" s="54">
        <v>0</v>
      </c>
      <c r="K90" s="54">
        <v>69301696</v>
      </c>
      <c r="L90" s="54">
        <v>0</v>
      </c>
      <c r="M90" s="54">
        <v>62279758</v>
      </c>
      <c r="N90" s="54">
        <v>538005</v>
      </c>
      <c r="O90" s="54">
        <v>7469338</v>
      </c>
      <c r="P90" s="54">
        <v>538005</v>
      </c>
      <c r="Q90" s="54">
        <v>7469338</v>
      </c>
      <c r="R90" s="55">
        <f t="shared" si="117"/>
        <v>0.88693124938807844</v>
      </c>
      <c r="S90" s="56">
        <f t="shared" si="118"/>
        <v>0.10637146798871394</v>
      </c>
      <c r="T90" s="57"/>
      <c r="Y90" s="50">
        <v>2</v>
      </c>
      <c r="Z90" s="51">
        <v>0</v>
      </c>
      <c r="AA90" s="51">
        <v>4</v>
      </c>
      <c r="AB90" s="1">
        <v>8</v>
      </c>
      <c r="AC90" s="1">
        <v>6</v>
      </c>
      <c r="AD90" s="1">
        <v>20</v>
      </c>
      <c r="AE90" s="1" t="s">
        <v>229</v>
      </c>
      <c r="AF90" s="59" t="s">
        <v>131</v>
      </c>
      <c r="AG90" s="60">
        <v>70219375</v>
      </c>
      <c r="AH90" s="60">
        <v>0</v>
      </c>
      <c r="AI90" s="60">
        <v>69301696</v>
      </c>
      <c r="AJ90" s="60">
        <v>0</v>
      </c>
      <c r="AK90" s="60">
        <v>62279758</v>
      </c>
      <c r="AL90" s="60">
        <v>6740616</v>
      </c>
      <c r="AM90" s="60">
        <v>6931333</v>
      </c>
      <c r="AN90" s="60">
        <v>6740616</v>
      </c>
      <c r="AO90" s="60">
        <v>6931333</v>
      </c>
      <c r="AP90" s="61">
        <f t="shared" si="119"/>
        <v>0.88693124938807844</v>
      </c>
      <c r="AQ90" s="62">
        <f t="shared" si="120"/>
        <v>9.8709693727692671E-2</v>
      </c>
    </row>
    <row r="91" spans="1:43" s="44" customFormat="1" ht="14.25" x14ac:dyDescent="0.2">
      <c r="A91" s="38">
        <v>2</v>
      </c>
      <c r="B91" s="39">
        <v>0</v>
      </c>
      <c r="C91" s="39">
        <v>4</v>
      </c>
      <c r="D91" s="63">
        <v>9</v>
      </c>
      <c r="E91" s="40"/>
      <c r="F91" s="40"/>
      <c r="G91" s="40"/>
      <c r="H91" s="48" t="s">
        <v>132</v>
      </c>
      <c r="I91" s="41">
        <f t="shared" ref="I91:Q91" si="142">SUM(I92:I93)</f>
        <v>669612189</v>
      </c>
      <c r="J91" s="41">
        <f t="shared" si="142"/>
        <v>4023266</v>
      </c>
      <c r="K91" s="41">
        <f t="shared" si="142"/>
        <v>77102855</v>
      </c>
      <c r="L91" s="41">
        <f t="shared" ref="L91:N91" si="143">SUM(L92:L93)</f>
        <v>0</v>
      </c>
      <c r="M91" s="41">
        <f t="shared" si="142"/>
        <v>6118373</v>
      </c>
      <c r="N91" s="41">
        <f t="shared" si="143"/>
        <v>1450595</v>
      </c>
      <c r="O91" s="41">
        <f t="shared" si="142"/>
        <v>3450595</v>
      </c>
      <c r="P91" s="41">
        <f t="shared" si="142"/>
        <v>1450595</v>
      </c>
      <c r="Q91" s="41">
        <f t="shared" si="142"/>
        <v>3450595</v>
      </c>
      <c r="R91" s="42">
        <f t="shared" si="117"/>
        <v>9.1371888094468369E-3</v>
      </c>
      <c r="S91" s="43">
        <f t="shared" si="118"/>
        <v>5.1531245348940321E-3</v>
      </c>
      <c r="T91" s="57"/>
      <c r="Y91" s="38">
        <v>2</v>
      </c>
      <c r="Z91" s="39">
        <v>0</v>
      </c>
      <c r="AA91" s="39">
        <v>4</v>
      </c>
      <c r="AB91" s="63">
        <v>9</v>
      </c>
      <c r="AC91" s="40"/>
      <c r="AD91" s="40"/>
      <c r="AE91" s="40"/>
      <c r="AF91" s="49" t="s">
        <v>132</v>
      </c>
      <c r="AG91" s="45">
        <f t="shared" ref="AG91:AO91" si="144">SUM(AG92:AG93)</f>
        <v>669612189</v>
      </c>
      <c r="AH91" s="45">
        <f t="shared" si="144"/>
        <v>1450595</v>
      </c>
      <c r="AI91" s="45">
        <f t="shared" si="144"/>
        <v>73079589</v>
      </c>
      <c r="AJ91" s="45">
        <f t="shared" si="144"/>
        <v>3450595</v>
      </c>
      <c r="AK91" s="45">
        <f t="shared" si="144"/>
        <v>6118373</v>
      </c>
      <c r="AL91" s="45">
        <f t="shared" si="144"/>
        <v>2000000</v>
      </c>
      <c r="AM91" s="45">
        <f t="shared" si="144"/>
        <v>2000000</v>
      </c>
      <c r="AN91" s="45">
        <f t="shared" si="144"/>
        <v>2000000</v>
      </c>
      <c r="AO91" s="45">
        <f t="shared" si="144"/>
        <v>2000000</v>
      </c>
      <c r="AP91" s="78">
        <f t="shared" si="119"/>
        <v>9.1371888094468369E-3</v>
      </c>
      <c r="AQ91" s="67">
        <f t="shared" si="120"/>
        <v>2.9868034555744923E-3</v>
      </c>
    </row>
    <row r="92" spans="1:43" s="58" customFormat="1" ht="24" x14ac:dyDescent="0.2">
      <c r="A92" s="50">
        <v>2</v>
      </c>
      <c r="B92" s="51">
        <v>0</v>
      </c>
      <c r="C92" s="51">
        <v>4</v>
      </c>
      <c r="D92" s="1">
        <v>9</v>
      </c>
      <c r="E92" s="1">
        <v>5</v>
      </c>
      <c r="F92" s="1">
        <v>20</v>
      </c>
      <c r="G92" s="1" t="s">
        <v>230</v>
      </c>
      <c r="H92" s="53" t="s">
        <v>133</v>
      </c>
      <c r="I92" s="54">
        <v>211100943</v>
      </c>
      <c r="J92" s="54">
        <v>0</v>
      </c>
      <c r="K92" s="54">
        <v>21951131</v>
      </c>
      <c r="L92" s="54">
        <v>0</v>
      </c>
      <c r="M92" s="54">
        <v>841040</v>
      </c>
      <c r="N92" s="54">
        <v>0</v>
      </c>
      <c r="O92" s="54">
        <v>0</v>
      </c>
      <c r="P92" s="54">
        <v>0</v>
      </c>
      <c r="Q92" s="54">
        <v>0</v>
      </c>
      <c r="R92" s="55">
        <f t="shared" si="117"/>
        <v>3.9840655756805407E-3</v>
      </c>
      <c r="S92" s="56">
        <f t="shared" si="118"/>
        <v>0</v>
      </c>
      <c r="T92" s="57"/>
      <c r="Y92" s="50">
        <v>2</v>
      </c>
      <c r="Z92" s="51">
        <v>0</v>
      </c>
      <c r="AA92" s="51">
        <v>4</v>
      </c>
      <c r="AB92" s="1">
        <v>9</v>
      </c>
      <c r="AC92" s="1">
        <v>5</v>
      </c>
      <c r="AD92" s="1">
        <v>20</v>
      </c>
      <c r="AE92" s="1" t="s">
        <v>230</v>
      </c>
      <c r="AF92" s="59" t="s">
        <v>133</v>
      </c>
      <c r="AG92" s="60">
        <v>211100943</v>
      </c>
      <c r="AH92" s="60">
        <v>0</v>
      </c>
      <c r="AI92" s="60">
        <v>21951131</v>
      </c>
      <c r="AJ92" s="60">
        <v>0</v>
      </c>
      <c r="AK92" s="60">
        <v>841040</v>
      </c>
      <c r="AL92" s="60">
        <v>0</v>
      </c>
      <c r="AM92" s="60">
        <v>0</v>
      </c>
      <c r="AN92" s="60">
        <v>0</v>
      </c>
      <c r="AO92" s="60">
        <v>0</v>
      </c>
      <c r="AP92" s="61">
        <f t="shared" si="119"/>
        <v>3.9840655756805407E-3</v>
      </c>
      <c r="AQ92" s="62">
        <f t="shared" si="120"/>
        <v>0</v>
      </c>
    </row>
    <row r="93" spans="1:43" s="58" customFormat="1" ht="14.25" x14ac:dyDescent="0.2">
      <c r="A93" s="50">
        <v>2</v>
      </c>
      <c r="B93" s="51">
        <v>0</v>
      </c>
      <c r="C93" s="51">
        <v>4</v>
      </c>
      <c r="D93" s="1">
        <v>9</v>
      </c>
      <c r="E93" s="1">
        <v>13</v>
      </c>
      <c r="F93" s="1">
        <v>20</v>
      </c>
      <c r="G93" s="1" t="s">
        <v>231</v>
      </c>
      <c r="H93" s="53" t="s">
        <v>134</v>
      </c>
      <c r="I93" s="54">
        <v>458511246</v>
      </c>
      <c r="J93" s="54">
        <v>4023266</v>
      </c>
      <c r="K93" s="54">
        <v>55151724</v>
      </c>
      <c r="L93" s="54">
        <v>0</v>
      </c>
      <c r="M93" s="54">
        <v>5277333</v>
      </c>
      <c r="N93" s="54">
        <v>1450595</v>
      </c>
      <c r="O93" s="54">
        <v>3450595</v>
      </c>
      <c r="P93" s="54">
        <v>1450595</v>
      </c>
      <c r="Q93" s="54">
        <v>3450595</v>
      </c>
      <c r="R93" s="55">
        <f t="shared" si="117"/>
        <v>1.1509713329910342E-2</v>
      </c>
      <c r="S93" s="56">
        <f t="shared" si="118"/>
        <v>7.5256496544034599E-3</v>
      </c>
      <c r="T93" s="57"/>
      <c r="Y93" s="50">
        <v>2</v>
      </c>
      <c r="Z93" s="51">
        <v>0</v>
      </c>
      <c r="AA93" s="51">
        <v>4</v>
      </c>
      <c r="AB93" s="1">
        <v>9</v>
      </c>
      <c r="AC93" s="1">
        <v>13</v>
      </c>
      <c r="AD93" s="1">
        <v>20</v>
      </c>
      <c r="AE93" s="1" t="s">
        <v>231</v>
      </c>
      <c r="AF93" s="59" t="s">
        <v>134</v>
      </c>
      <c r="AG93" s="60">
        <v>458511246</v>
      </c>
      <c r="AH93" s="60">
        <v>1450595</v>
      </c>
      <c r="AI93" s="60">
        <v>51128458</v>
      </c>
      <c r="AJ93" s="60">
        <v>3450595</v>
      </c>
      <c r="AK93" s="60">
        <v>5277333</v>
      </c>
      <c r="AL93" s="60">
        <v>2000000</v>
      </c>
      <c r="AM93" s="60">
        <v>2000000</v>
      </c>
      <c r="AN93" s="60">
        <v>2000000</v>
      </c>
      <c r="AO93" s="60">
        <v>2000000</v>
      </c>
      <c r="AP93" s="61">
        <f t="shared" si="119"/>
        <v>1.1509713329910342E-2</v>
      </c>
      <c r="AQ93" s="62">
        <f t="shared" si="120"/>
        <v>4.3619431746718812E-3</v>
      </c>
    </row>
    <row r="94" spans="1:43" s="44" customFormat="1" ht="14.25" x14ac:dyDescent="0.2">
      <c r="A94" s="38">
        <v>2</v>
      </c>
      <c r="B94" s="39">
        <v>0</v>
      </c>
      <c r="C94" s="39">
        <v>4</v>
      </c>
      <c r="D94" s="63">
        <v>10</v>
      </c>
      <c r="E94" s="40"/>
      <c r="F94" s="40"/>
      <c r="G94" s="40"/>
      <c r="H94" s="48" t="s">
        <v>135</v>
      </c>
      <c r="I94" s="41">
        <f t="shared" ref="I94:J94" si="145">SUM(I95:I96)</f>
        <v>16888076</v>
      </c>
      <c r="J94" s="41">
        <f t="shared" si="145"/>
        <v>0</v>
      </c>
      <c r="K94" s="41">
        <f t="shared" ref="K94:L94" si="146">SUM(K95:K96)</f>
        <v>7106519</v>
      </c>
      <c r="L94" s="41">
        <f t="shared" si="146"/>
        <v>0</v>
      </c>
      <c r="M94" s="41">
        <f t="shared" ref="M94:N94" si="147">SUM(M95:M96)</f>
        <v>5417711</v>
      </c>
      <c r="N94" s="41">
        <f t="shared" si="147"/>
        <v>0</v>
      </c>
      <c r="O94" s="41">
        <f t="shared" ref="O94:P94" si="148">SUM(O95:O96)</f>
        <v>0</v>
      </c>
      <c r="P94" s="41">
        <f t="shared" si="148"/>
        <v>0</v>
      </c>
      <c r="Q94" s="41">
        <f t="shared" ref="Q94" si="149">SUM(Q95:Q96)</f>
        <v>0</v>
      </c>
      <c r="R94" s="42">
        <f t="shared" si="117"/>
        <v>0.32080096039359368</v>
      </c>
      <c r="S94" s="43">
        <f t="shared" si="118"/>
        <v>0</v>
      </c>
      <c r="T94" s="66"/>
      <c r="Y94" s="38">
        <v>2</v>
      </c>
      <c r="Z94" s="39">
        <v>0</v>
      </c>
      <c r="AA94" s="39">
        <v>4</v>
      </c>
      <c r="AB94" s="63">
        <v>10</v>
      </c>
      <c r="AC94" s="40"/>
      <c r="AD94" s="40"/>
      <c r="AE94" s="40"/>
      <c r="AF94" s="49" t="s">
        <v>135</v>
      </c>
      <c r="AG94" s="45">
        <f t="shared" ref="AG94:AO94" si="150">SUM(AG95:AG96)</f>
        <v>16888076</v>
      </c>
      <c r="AH94" s="45">
        <f t="shared" si="150"/>
        <v>0</v>
      </c>
      <c r="AI94" s="45">
        <f t="shared" si="150"/>
        <v>7106519</v>
      </c>
      <c r="AJ94" s="45">
        <f t="shared" si="150"/>
        <v>0</v>
      </c>
      <c r="AK94" s="45">
        <f t="shared" si="150"/>
        <v>5417711</v>
      </c>
      <c r="AL94" s="45">
        <f t="shared" si="150"/>
        <v>0</v>
      </c>
      <c r="AM94" s="45">
        <f t="shared" si="150"/>
        <v>0</v>
      </c>
      <c r="AN94" s="45">
        <f t="shared" si="150"/>
        <v>0</v>
      </c>
      <c r="AO94" s="45">
        <f t="shared" si="150"/>
        <v>0</v>
      </c>
      <c r="AP94" s="78">
        <f t="shared" si="119"/>
        <v>0.32080096039359368</v>
      </c>
      <c r="AQ94" s="67">
        <f t="shared" si="120"/>
        <v>0</v>
      </c>
    </row>
    <row r="95" spans="1:43" s="58" customFormat="1" ht="24" x14ac:dyDescent="0.2">
      <c r="A95" s="50">
        <v>2</v>
      </c>
      <c r="B95" s="51">
        <v>0</v>
      </c>
      <c r="C95" s="51">
        <v>4</v>
      </c>
      <c r="D95" s="1">
        <v>10</v>
      </c>
      <c r="E95" s="1">
        <v>1</v>
      </c>
      <c r="F95" s="1">
        <v>20</v>
      </c>
      <c r="G95" s="1" t="s">
        <v>195</v>
      </c>
      <c r="H95" s="53" t="s">
        <v>136</v>
      </c>
      <c r="I95" s="54">
        <v>12666057</v>
      </c>
      <c r="J95" s="54">
        <v>0</v>
      </c>
      <c r="K95" s="54">
        <v>6667496</v>
      </c>
      <c r="L95" s="54">
        <v>0</v>
      </c>
      <c r="M95" s="54">
        <v>5400890</v>
      </c>
      <c r="N95" s="54">
        <v>0</v>
      </c>
      <c r="O95" s="54">
        <v>0</v>
      </c>
      <c r="P95" s="54">
        <v>0</v>
      </c>
      <c r="Q95" s="54">
        <v>0</v>
      </c>
      <c r="R95" s="55">
        <f t="shared" si="117"/>
        <v>0.42640657625336759</v>
      </c>
      <c r="S95" s="56">
        <f t="shared" si="118"/>
        <v>0</v>
      </c>
      <c r="T95" s="57"/>
      <c r="Y95" s="50">
        <v>2</v>
      </c>
      <c r="Z95" s="51">
        <v>0</v>
      </c>
      <c r="AA95" s="51">
        <v>4</v>
      </c>
      <c r="AB95" s="1">
        <v>10</v>
      </c>
      <c r="AC95" s="1">
        <v>1</v>
      </c>
      <c r="AD95" s="1">
        <v>20</v>
      </c>
      <c r="AE95" s="1" t="s">
        <v>195</v>
      </c>
      <c r="AF95" s="59" t="s">
        <v>136</v>
      </c>
      <c r="AG95" s="60">
        <v>12666057</v>
      </c>
      <c r="AH95" s="60">
        <v>0</v>
      </c>
      <c r="AI95" s="60">
        <v>6667496</v>
      </c>
      <c r="AJ95" s="60">
        <v>0</v>
      </c>
      <c r="AK95" s="60">
        <v>5400890</v>
      </c>
      <c r="AL95" s="60">
        <v>0</v>
      </c>
      <c r="AM95" s="60">
        <v>0</v>
      </c>
      <c r="AN95" s="60">
        <v>0</v>
      </c>
      <c r="AO95" s="60">
        <v>0</v>
      </c>
      <c r="AP95" s="61">
        <f t="shared" si="119"/>
        <v>0.42640657625336759</v>
      </c>
      <c r="AQ95" s="62">
        <f t="shared" si="120"/>
        <v>0</v>
      </c>
    </row>
    <row r="96" spans="1:43" s="58" customFormat="1" ht="24" x14ac:dyDescent="0.2">
      <c r="A96" s="50">
        <v>2</v>
      </c>
      <c r="B96" s="51">
        <v>0</v>
      </c>
      <c r="C96" s="51">
        <v>4</v>
      </c>
      <c r="D96" s="1">
        <v>10</v>
      </c>
      <c r="E96" s="1">
        <v>2</v>
      </c>
      <c r="F96" s="1">
        <v>20</v>
      </c>
      <c r="G96" s="1" t="s">
        <v>196</v>
      </c>
      <c r="H96" s="53" t="s">
        <v>137</v>
      </c>
      <c r="I96" s="54">
        <v>4222019</v>
      </c>
      <c r="J96" s="54">
        <v>0</v>
      </c>
      <c r="K96" s="54">
        <v>439023</v>
      </c>
      <c r="L96" s="54">
        <v>0</v>
      </c>
      <c r="M96" s="54">
        <v>16821</v>
      </c>
      <c r="N96" s="54">
        <v>0</v>
      </c>
      <c r="O96" s="54">
        <v>0</v>
      </c>
      <c r="P96" s="54">
        <v>0</v>
      </c>
      <c r="Q96" s="54">
        <v>0</v>
      </c>
      <c r="R96" s="55">
        <f t="shared" si="117"/>
        <v>3.9841128142720341E-3</v>
      </c>
      <c r="S96" s="56">
        <f t="shared" si="118"/>
        <v>0</v>
      </c>
      <c r="T96" s="57"/>
      <c r="Y96" s="50">
        <v>2</v>
      </c>
      <c r="Z96" s="51">
        <v>0</v>
      </c>
      <c r="AA96" s="51">
        <v>4</v>
      </c>
      <c r="AB96" s="1">
        <v>10</v>
      </c>
      <c r="AC96" s="1">
        <v>2</v>
      </c>
      <c r="AD96" s="1">
        <v>20</v>
      </c>
      <c r="AE96" s="1" t="s">
        <v>196</v>
      </c>
      <c r="AF96" s="59" t="s">
        <v>137</v>
      </c>
      <c r="AG96" s="60">
        <v>4222019</v>
      </c>
      <c r="AH96" s="60">
        <v>0</v>
      </c>
      <c r="AI96" s="60">
        <v>439023</v>
      </c>
      <c r="AJ96" s="60">
        <v>0</v>
      </c>
      <c r="AK96" s="60">
        <v>16821</v>
      </c>
      <c r="AL96" s="60">
        <v>0</v>
      </c>
      <c r="AM96" s="60">
        <v>0</v>
      </c>
      <c r="AN96" s="60">
        <v>0</v>
      </c>
      <c r="AO96" s="60">
        <v>0</v>
      </c>
      <c r="AP96" s="61">
        <f t="shared" si="119"/>
        <v>3.9841128142720341E-3</v>
      </c>
      <c r="AQ96" s="62">
        <f t="shared" si="120"/>
        <v>0</v>
      </c>
    </row>
    <row r="97" spans="1:43" s="44" customFormat="1" ht="14.25" x14ac:dyDescent="0.2">
      <c r="A97" s="38">
        <v>2</v>
      </c>
      <c r="B97" s="39">
        <v>0</v>
      </c>
      <c r="C97" s="39">
        <v>4</v>
      </c>
      <c r="D97" s="63">
        <v>11</v>
      </c>
      <c r="E97" s="40"/>
      <c r="F97" s="40"/>
      <c r="G97" s="40"/>
      <c r="H97" s="48" t="s">
        <v>138</v>
      </c>
      <c r="I97" s="41">
        <f>SUM(I98:I98)</f>
        <v>101328452</v>
      </c>
      <c r="J97" s="41">
        <f t="shared" ref="J97:Q97" si="151">SUM(J98:J98)</f>
        <v>0</v>
      </c>
      <c r="K97" s="41">
        <f t="shared" si="151"/>
        <v>101186544</v>
      </c>
      <c r="L97" s="41">
        <f t="shared" si="151"/>
        <v>1554890</v>
      </c>
      <c r="M97" s="41">
        <f t="shared" si="151"/>
        <v>30337116</v>
      </c>
      <c r="N97" s="41">
        <f t="shared" si="151"/>
        <v>5141884</v>
      </c>
      <c r="O97" s="41">
        <f t="shared" si="151"/>
        <v>10550234</v>
      </c>
      <c r="P97" s="41">
        <f t="shared" si="151"/>
        <v>4874502</v>
      </c>
      <c r="Q97" s="41">
        <f t="shared" si="151"/>
        <v>9596748</v>
      </c>
      <c r="R97" s="42">
        <f t="shared" si="117"/>
        <v>0.29939385632773707</v>
      </c>
      <c r="S97" s="43">
        <f t="shared" si="118"/>
        <v>0.10411916684565556</v>
      </c>
      <c r="T97" s="66"/>
      <c r="Y97" s="38">
        <v>2</v>
      </c>
      <c r="Z97" s="39">
        <v>0</v>
      </c>
      <c r="AA97" s="39">
        <v>4</v>
      </c>
      <c r="AB97" s="63">
        <v>11</v>
      </c>
      <c r="AC97" s="40"/>
      <c r="AD97" s="40"/>
      <c r="AE97" s="40"/>
      <c r="AF97" s="49" t="s">
        <v>138</v>
      </c>
      <c r="AG97" s="45">
        <f>SUM(AG98:AG98)</f>
        <v>101328452</v>
      </c>
      <c r="AH97" s="45">
        <f t="shared" ref="AH97:AO97" si="152">SUM(AH98:AH98)</f>
        <v>24000000</v>
      </c>
      <c r="AI97" s="45">
        <f t="shared" si="152"/>
        <v>101186544</v>
      </c>
      <c r="AJ97" s="45">
        <f t="shared" si="152"/>
        <v>3941589</v>
      </c>
      <c r="AK97" s="45">
        <f t="shared" si="152"/>
        <v>28782226</v>
      </c>
      <c r="AL97" s="45">
        <f t="shared" si="152"/>
        <v>4971412</v>
      </c>
      <c r="AM97" s="45">
        <f t="shared" si="152"/>
        <v>5408350</v>
      </c>
      <c r="AN97" s="45">
        <f t="shared" si="152"/>
        <v>4285308</v>
      </c>
      <c r="AO97" s="45">
        <f t="shared" si="152"/>
        <v>4722246</v>
      </c>
      <c r="AP97" s="78">
        <f t="shared" si="119"/>
        <v>0.28404880793007675</v>
      </c>
      <c r="AQ97" s="67">
        <f t="shared" si="120"/>
        <v>5.337444610325242E-2</v>
      </c>
    </row>
    <row r="98" spans="1:43" s="58" customFormat="1" ht="24" x14ac:dyDescent="0.2">
      <c r="A98" s="50">
        <v>2</v>
      </c>
      <c r="B98" s="51">
        <v>0</v>
      </c>
      <c r="C98" s="51">
        <v>4</v>
      </c>
      <c r="D98" s="1">
        <v>11</v>
      </c>
      <c r="E98" s="1">
        <v>2</v>
      </c>
      <c r="F98" s="1">
        <v>20</v>
      </c>
      <c r="G98" s="1" t="s">
        <v>197</v>
      </c>
      <c r="H98" s="53" t="s">
        <v>139</v>
      </c>
      <c r="I98" s="54">
        <f>VLOOKUP(G98,[1]Hoja1!I$24:K$186,3,0)</f>
        <v>101328452</v>
      </c>
      <c r="J98" s="54">
        <f>+K98-AI98</f>
        <v>0</v>
      </c>
      <c r="K98" s="54">
        <f>VLOOKUP(G98,[1]Hoja1!I$24:L$186,4,0)</f>
        <v>101186544</v>
      </c>
      <c r="L98" s="54">
        <f>+M98-AK98</f>
        <v>1554890</v>
      </c>
      <c r="M98" s="54">
        <f>VLOOKUP(G98,[1]Hoja1!I$24:O$186,7,0)</f>
        <v>30337116</v>
      </c>
      <c r="N98" s="54">
        <f>+O98-AM98</f>
        <v>5141884</v>
      </c>
      <c r="O98" s="54">
        <f>VLOOKUP(G98,[1]Hoja1!I$24:Q$186,9,0)</f>
        <v>10550234</v>
      </c>
      <c r="P98" s="54">
        <f>+Q98-AO98</f>
        <v>4874502</v>
      </c>
      <c r="Q98" s="54">
        <f>VLOOKUP(G98,[1]Hoja1!I$24:U$186,13,0)</f>
        <v>9596748</v>
      </c>
      <c r="R98" s="55">
        <f t="shared" si="117"/>
        <v>0.29939385632773707</v>
      </c>
      <c r="S98" s="56">
        <f t="shared" si="118"/>
        <v>0.10411916684565556</v>
      </c>
      <c r="T98" s="57"/>
      <c r="Y98" s="50">
        <v>2</v>
      </c>
      <c r="Z98" s="51">
        <v>0</v>
      </c>
      <c r="AA98" s="51">
        <v>4</v>
      </c>
      <c r="AB98" s="1">
        <v>11</v>
      </c>
      <c r="AC98" s="1">
        <v>2</v>
      </c>
      <c r="AD98" s="1">
        <v>20</v>
      </c>
      <c r="AE98" s="1" t="s">
        <v>197</v>
      </c>
      <c r="AF98" s="59" t="s">
        <v>139</v>
      </c>
      <c r="AG98" s="60">
        <v>101328452</v>
      </c>
      <c r="AH98" s="60">
        <v>24000000</v>
      </c>
      <c r="AI98" s="60">
        <v>101186544</v>
      </c>
      <c r="AJ98" s="60">
        <v>3941589</v>
      </c>
      <c r="AK98" s="60">
        <v>28782226</v>
      </c>
      <c r="AL98" s="60">
        <v>4971412</v>
      </c>
      <c r="AM98" s="60">
        <v>5408350</v>
      </c>
      <c r="AN98" s="60">
        <v>4285308</v>
      </c>
      <c r="AO98" s="60">
        <v>4722246</v>
      </c>
      <c r="AP98" s="61">
        <f t="shared" si="119"/>
        <v>0.28404880793007675</v>
      </c>
      <c r="AQ98" s="62">
        <f t="shared" si="120"/>
        <v>5.337444610325242E-2</v>
      </c>
    </row>
    <row r="99" spans="1:43" s="44" customFormat="1" ht="14.25" x14ac:dyDescent="0.2">
      <c r="A99" s="38">
        <v>2</v>
      </c>
      <c r="B99" s="39">
        <v>0</v>
      </c>
      <c r="C99" s="39">
        <v>4</v>
      </c>
      <c r="D99" s="63">
        <v>14</v>
      </c>
      <c r="E99" s="63"/>
      <c r="F99" s="63">
        <v>20</v>
      </c>
      <c r="G99" s="63"/>
      <c r="H99" s="48" t="s">
        <v>140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55">
        <f t="shared" ref="R99" si="153">IFERROR((M99/I99),0)</f>
        <v>0</v>
      </c>
      <c r="S99" s="56">
        <f t="shared" ref="S99" si="154">IFERROR((O99/I99),0)</f>
        <v>0</v>
      </c>
      <c r="T99" s="57"/>
      <c r="Y99" s="38">
        <v>2</v>
      </c>
      <c r="Z99" s="39">
        <v>0</v>
      </c>
      <c r="AA99" s="39">
        <v>4</v>
      </c>
      <c r="AB99" s="63">
        <v>14</v>
      </c>
      <c r="AC99" s="63"/>
      <c r="AD99" s="63">
        <v>20</v>
      </c>
      <c r="AE99" s="63"/>
      <c r="AF99" s="49" t="s">
        <v>140</v>
      </c>
      <c r="AG99" s="45">
        <v>0</v>
      </c>
      <c r="AH99" s="45">
        <v>0</v>
      </c>
      <c r="AI99" s="45">
        <v>0</v>
      </c>
      <c r="AJ99" s="45">
        <v>0</v>
      </c>
      <c r="AK99" s="45">
        <v>0</v>
      </c>
      <c r="AL99" s="45">
        <v>0</v>
      </c>
      <c r="AM99" s="45">
        <v>0</v>
      </c>
      <c r="AN99" s="45">
        <v>0</v>
      </c>
      <c r="AO99" s="45">
        <v>0</v>
      </c>
      <c r="AP99" s="61">
        <f t="shared" si="119"/>
        <v>0</v>
      </c>
      <c r="AQ99" s="62">
        <f t="shared" si="120"/>
        <v>0</v>
      </c>
    </row>
    <row r="100" spans="1:43" s="44" customFormat="1" ht="14.25" x14ac:dyDescent="0.2">
      <c r="A100" s="38">
        <v>2</v>
      </c>
      <c r="B100" s="39">
        <v>0</v>
      </c>
      <c r="C100" s="39">
        <v>4</v>
      </c>
      <c r="D100" s="63">
        <v>17</v>
      </c>
      <c r="E100" s="40"/>
      <c r="F100" s="40"/>
      <c r="G100" s="40"/>
      <c r="H100" s="48" t="s">
        <v>141</v>
      </c>
      <c r="I100" s="41">
        <f t="shared" ref="I100:S100" si="155">SUM(I101:I102)</f>
        <v>16888076</v>
      </c>
      <c r="J100" s="41">
        <f t="shared" si="155"/>
        <v>0</v>
      </c>
      <c r="K100" s="41">
        <f t="shared" ref="K100" si="156">SUM(K101:K102)</f>
        <v>1756092</v>
      </c>
      <c r="L100" s="41">
        <f t="shared" ref="L100:N100" si="157">SUM(L101:L102)</f>
        <v>0</v>
      </c>
      <c r="M100" s="41">
        <f t="shared" ref="M100" si="158">SUM(M101:M102)</f>
        <v>67284</v>
      </c>
      <c r="N100" s="41">
        <f t="shared" si="157"/>
        <v>0</v>
      </c>
      <c r="O100" s="41">
        <f t="shared" ref="O100" si="159">SUM(O101:O102)</f>
        <v>0</v>
      </c>
      <c r="P100" s="41">
        <f t="shared" ref="P100" si="160">SUM(P101:P102)</f>
        <v>0</v>
      </c>
      <c r="Q100" s="41">
        <f t="shared" ref="Q100" si="161">SUM(Q101:Q102)</f>
        <v>0</v>
      </c>
      <c r="R100" s="79">
        <f t="shared" si="155"/>
        <v>7.9682256285440681E-3</v>
      </c>
      <c r="S100" s="79">
        <f t="shared" si="155"/>
        <v>0</v>
      </c>
      <c r="T100" s="57"/>
      <c r="Y100" s="38">
        <v>2</v>
      </c>
      <c r="Z100" s="39">
        <v>0</v>
      </c>
      <c r="AA100" s="39">
        <v>4</v>
      </c>
      <c r="AB100" s="63">
        <v>17</v>
      </c>
      <c r="AC100" s="40"/>
      <c r="AD100" s="40"/>
      <c r="AE100" s="40"/>
      <c r="AF100" s="49" t="s">
        <v>141</v>
      </c>
      <c r="AG100" s="45">
        <f t="shared" ref="AG100:AH100" si="162">SUM(AG101:AG102)</f>
        <v>16888076</v>
      </c>
      <c r="AH100" s="45">
        <f t="shared" si="162"/>
        <v>0</v>
      </c>
      <c r="AI100" s="45">
        <f t="shared" ref="AI100:AO100" si="163">SUM(AI101:AI102)</f>
        <v>1756092</v>
      </c>
      <c r="AJ100" s="45">
        <f t="shared" si="163"/>
        <v>0</v>
      </c>
      <c r="AK100" s="45">
        <f t="shared" si="163"/>
        <v>67284</v>
      </c>
      <c r="AL100" s="45">
        <f t="shared" si="163"/>
        <v>0</v>
      </c>
      <c r="AM100" s="45">
        <f t="shared" si="163"/>
        <v>0</v>
      </c>
      <c r="AN100" s="45">
        <f t="shared" si="163"/>
        <v>0</v>
      </c>
      <c r="AO100" s="45">
        <f t="shared" si="163"/>
        <v>0</v>
      </c>
      <c r="AP100" s="80">
        <f t="shared" ref="AP100:AQ100" si="164">SUM(AP101:AP102)</f>
        <v>7.9682256285440681E-3</v>
      </c>
      <c r="AQ100" s="80">
        <f t="shared" si="164"/>
        <v>0</v>
      </c>
    </row>
    <row r="101" spans="1:43" s="58" customFormat="1" ht="14.25" x14ac:dyDescent="0.2">
      <c r="A101" s="50">
        <v>2</v>
      </c>
      <c r="B101" s="51">
        <v>0</v>
      </c>
      <c r="C101" s="51">
        <v>4</v>
      </c>
      <c r="D101" s="1">
        <v>17</v>
      </c>
      <c r="E101" s="1">
        <v>1</v>
      </c>
      <c r="F101" s="1">
        <v>20</v>
      </c>
      <c r="G101" s="1" t="s">
        <v>198</v>
      </c>
      <c r="H101" s="53" t="s">
        <v>142</v>
      </c>
      <c r="I101" s="54">
        <v>8444038</v>
      </c>
      <c r="J101" s="54">
        <v>0</v>
      </c>
      <c r="K101" s="54">
        <v>878046</v>
      </c>
      <c r="L101" s="54">
        <v>0</v>
      </c>
      <c r="M101" s="54">
        <v>33642</v>
      </c>
      <c r="N101" s="54">
        <v>0</v>
      </c>
      <c r="O101" s="54">
        <v>0</v>
      </c>
      <c r="P101" s="54">
        <v>0</v>
      </c>
      <c r="Q101" s="54">
        <v>0</v>
      </c>
      <c r="R101" s="55">
        <f t="shared" si="117"/>
        <v>3.9841128142720341E-3</v>
      </c>
      <c r="S101" s="56">
        <f t="shared" si="118"/>
        <v>0</v>
      </c>
      <c r="T101" s="57"/>
      <c r="Y101" s="50">
        <v>2</v>
      </c>
      <c r="Z101" s="51">
        <v>0</v>
      </c>
      <c r="AA101" s="51">
        <v>4</v>
      </c>
      <c r="AB101" s="1">
        <v>17</v>
      </c>
      <c r="AC101" s="1">
        <v>1</v>
      </c>
      <c r="AD101" s="1">
        <v>20</v>
      </c>
      <c r="AE101" s="1" t="s">
        <v>198</v>
      </c>
      <c r="AF101" s="59" t="s">
        <v>142</v>
      </c>
      <c r="AG101" s="60">
        <v>8444038</v>
      </c>
      <c r="AH101" s="60">
        <v>0</v>
      </c>
      <c r="AI101" s="60">
        <v>878046</v>
      </c>
      <c r="AJ101" s="60">
        <v>0</v>
      </c>
      <c r="AK101" s="60">
        <v>33642</v>
      </c>
      <c r="AL101" s="60">
        <v>0</v>
      </c>
      <c r="AM101" s="60">
        <v>0</v>
      </c>
      <c r="AN101" s="60">
        <v>0</v>
      </c>
      <c r="AO101" s="60">
        <v>0</v>
      </c>
      <c r="AP101" s="61">
        <f t="shared" ref="AP101:AP130" si="165">IFERROR((AK101/AG101),0)</f>
        <v>3.9841128142720341E-3</v>
      </c>
      <c r="AQ101" s="62">
        <f t="shared" ref="AQ101:AQ130" si="166">IFERROR((AM101/AG101),0)</f>
        <v>0</v>
      </c>
    </row>
    <row r="102" spans="1:43" s="58" customFormat="1" ht="14.25" x14ac:dyDescent="0.2">
      <c r="A102" s="50">
        <v>2</v>
      </c>
      <c r="B102" s="51">
        <v>0</v>
      </c>
      <c r="C102" s="51">
        <v>4</v>
      </c>
      <c r="D102" s="1">
        <v>17</v>
      </c>
      <c r="E102" s="1">
        <v>2</v>
      </c>
      <c r="F102" s="1">
        <v>20</v>
      </c>
      <c r="G102" s="1" t="s">
        <v>199</v>
      </c>
      <c r="H102" s="53" t="s">
        <v>143</v>
      </c>
      <c r="I102" s="54">
        <v>8444038</v>
      </c>
      <c r="J102" s="54">
        <v>0</v>
      </c>
      <c r="K102" s="54">
        <v>878046</v>
      </c>
      <c r="L102" s="54">
        <v>0</v>
      </c>
      <c r="M102" s="54">
        <v>33642</v>
      </c>
      <c r="N102" s="54">
        <v>0</v>
      </c>
      <c r="O102" s="54">
        <v>0</v>
      </c>
      <c r="P102" s="54">
        <v>0</v>
      </c>
      <c r="Q102" s="54">
        <v>0</v>
      </c>
      <c r="R102" s="55">
        <f t="shared" si="117"/>
        <v>3.9841128142720341E-3</v>
      </c>
      <c r="S102" s="56">
        <f t="shared" si="118"/>
        <v>0</v>
      </c>
      <c r="T102" s="57"/>
      <c r="Y102" s="50">
        <v>2</v>
      </c>
      <c r="Z102" s="51">
        <v>0</v>
      </c>
      <c r="AA102" s="51">
        <v>4</v>
      </c>
      <c r="AB102" s="1">
        <v>17</v>
      </c>
      <c r="AC102" s="1">
        <v>2</v>
      </c>
      <c r="AD102" s="1">
        <v>20</v>
      </c>
      <c r="AE102" s="1" t="s">
        <v>199</v>
      </c>
      <c r="AF102" s="59" t="s">
        <v>143</v>
      </c>
      <c r="AG102" s="60">
        <v>8444038</v>
      </c>
      <c r="AH102" s="60">
        <v>0</v>
      </c>
      <c r="AI102" s="60">
        <v>878046</v>
      </c>
      <c r="AJ102" s="60">
        <v>0</v>
      </c>
      <c r="AK102" s="60">
        <v>33642</v>
      </c>
      <c r="AL102" s="60">
        <v>0</v>
      </c>
      <c r="AM102" s="60">
        <v>0</v>
      </c>
      <c r="AN102" s="60">
        <v>0</v>
      </c>
      <c r="AO102" s="60">
        <v>0</v>
      </c>
      <c r="AP102" s="61">
        <f t="shared" si="165"/>
        <v>3.9841128142720341E-3</v>
      </c>
      <c r="AQ102" s="62">
        <f t="shared" si="166"/>
        <v>0</v>
      </c>
    </row>
    <row r="103" spans="1:43" s="44" customFormat="1" ht="24" x14ac:dyDescent="0.2">
      <c r="A103" s="38">
        <v>2</v>
      </c>
      <c r="B103" s="39">
        <v>0</v>
      </c>
      <c r="C103" s="39">
        <v>4</v>
      </c>
      <c r="D103" s="63">
        <v>21</v>
      </c>
      <c r="E103" s="40"/>
      <c r="F103" s="40"/>
      <c r="G103" s="40"/>
      <c r="H103" s="48" t="s">
        <v>144</v>
      </c>
      <c r="I103" s="41">
        <f>SUM(I104:I107)</f>
        <v>1148817491</v>
      </c>
      <c r="J103" s="41">
        <f t="shared" ref="J103:L103" si="167">SUM(J104:J107)</f>
        <v>589537002</v>
      </c>
      <c r="K103" s="41">
        <f t="shared" ref="K103" si="168">SUM(K104:K107)</f>
        <v>764795714</v>
      </c>
      <c r="L103" s="41">
        <f t="shared" si="167"/>
        <v>589537002</v>
      </c>
      <c r="M103" s="41">
        <f t="shared" ref="M103:N103" si="169">SUM(M104:M107)</f>
        <v>594113964</v>
      </c>
      <c r="N103" s="41">
        <f t="shared" si="169"/>
        <v>0</v>
      </c>
      <c r="O103" s="41">
        <f t="shared" ref="O103:P103" si="170">SUM(O104:O107)</f>
        <v>0</v>
      </c>
      <c r="P103" s="41">
        <f t="shared" si="170"/>
        <v>0</v>
      </c>
      <c r="Q103" s="41">
        <f t="shared" ref="Q103" si="171">SUM(Q104:Q107)</f>
        <v>0</v>
      </c>
      <c r="R103" s="42">
        <f t="shared" si="117"/>
        <v>0.5171526101007109</v>
      </c>
      <c r="S103" s="43">
        <f t="shared" si="118"/>
        <v>0</v>
      </c>
      <c r="T103" s="66"/>
      <c r="Y103" s="38">
        <v>2</v>
      </c>
      <c r="Z103" s="39">
        <v>0</v>
      </c>
      <c r="AA103" s="39">
        <v>4</v>
      </c>
      <c r="AB103" s="63">
        <v>21</v>
      </c>
      <c r="AC103" s="40"/>
      <c r="AD103" s="40"/>
      <c r="AE103" s="40"/>
      <c r="AF103" s="49" t="s">
        <v>144</v>
      </c>
      <c r="AG103" s="45">
        <f>SUM(AG104:AG107)</f>
        <v>1148817491</v>
      </c>
      <c r="AH103" s="45">
        <f t="shared" ref="AH103:AO103" si="172">SUM(AH104:AH107)</f>
        <v>0</v>
      </c>
      <c r="AI103" s="45">
        <f t="shared" si="172"/>
        <v>175258712</v>
      </c>
      <c r="AJ103" s="45">
        <f t="shared" si="172"/>
        <v>0</v>
      </c>
      <c r="AK103" s="45">
        <f t="shared" si="172"/>
        <v>4576962</v>
      </c>
      <c r="AL103" s="45">
        <f t="shared" si="172"/>
        <v>0</v>
      </c>
      <c r="AM103" s="45">
        <f t="shared" si="172"/>
        <v>0</v>
      </c>
      <c r="AN103" s="45">
        <f t="shared" si="172"/>
        <v>0</v>
      </c>
      <c r="AO103" s="45">
        <f t="shared" si="172"/>
        <v>0</v>
      </c>
      <c r="AP103" s="78">
        <f t="shared" si="165"/>
        <v>3.9840636444488115E-3</v>
      </c>
      <c r="AQ103" s="67">
        <f t="shared" si="166"/>
        <v>0</v>
      </c>
    </row>
    <row r="104" spans="1:43" s="58" customFormat="1" ht="24" x14ac:dyDescent="0.2">
      <c r="A104" s="50">
        <v>2</v>
      </c>
      <c r="B104" s="51">
        <v>0</v>
      </c>
      <c r="C104" s="51">
        <v>4</v>
      </c>
      <c r="D104" s="1">
        <v>21</v>
      </c>
      <c r="E104" s="1">
        <v>1</v>
      </c>
      <c r="F104" s="1">
        <v>20</v>
      </c>
      <c r="G104" s="1" t="s">
        <v>201</v>
      </c>
      <c r="H104" s="53" t="s">
        <v>145</v>
      </c>
      <c r="I104" s="54">
        <v>38566667</v>
      </c>
      <c r="J104" s="54">
        <v>0</v>
      </c>
      <c r="K104" s="54">
        <v>4010319</v>
      </c>
      <c r="L104" s="54">
        <v>0</v>
      </c>
      <c r="M104" s="54">
        <v>153652</v>
      </c>
      <c r="N104" s="54">
        <v>0</v>
      </c>
      <c r="O104" s="54">
        <v>0</v>
      </c>
      <c r="P104" s="54">
        <v>0</v>
      </c>
      <c r="Q104" s="54">
        <v>0</v>
      </c>
      <c r="R104" s="55">
        <f t="shared" si="117"/>
        <v>3.9840621954705079E-3</v>
      </c>
      <c r="S104" s="56">
        <f t="shared" si="118"/>
        <v>0</v>
      </c>
      <c r="T104" s="57"/>
      <c r="Y104" s="50">
        <v>2</v>
      </c>
      <c r="Z104" s="51">
        <v>0</v>
      </c>
      <c r="AA104" s="51">
        <v>4</v>
      </c>
      <c r="AB104" s="1">
        <v>21</v>
      </c>
      <c r="AC104" s="1">
        <v>1</v>
      </c>
      <c r="AD104" s="1">
        <v>20</v>
      </c>
      <c r="AE104" s="1" t="s">
        <v>201</v>
      </c>
      <c r="AF104" s="59" t="s">
        <v>145</v>
      </c>
      <c r="AG104" s="60">
        <v>38566667</v>
      </c>
      <c r="AH104" s="60">
        <v>0</v>
      </c>
      <c r="AI104" s="60">
        <v>4010319</v>
      </c>
      <c r="AJ104" s="60">
        <v>0</v>
      </c>
      <c r="AK104" s="60">
        <v>153652</v>
      </c>
      <c r="AL104" s="60">
        <v>0</v>
      </c>
      <c r="AM104" s="60">
        <v>0</v>
      </c>
      <c r="AN104" s="60">
        <v>0</v>
      </c>
      <c r="AO104" s="60">
        <v>0</v>
      </c>
      <c r="AP104" s="61">
        <f t="shared" si="165"/>
        <v>3.9840621954705079E-3</v>
      </c>
      <c r="AQ104" s="62">
        <f t="shared" si="166"/>
        <v>0</v>
      </c>
    </row>
    <row r="105" spans="1:43" s="58" customFormat="1" ht="24" x14ac:dyDescent="0.2">
      <c r="A105" s="50">
        <v>2</v>
      </c>
      <c r="B105" s="51">
        <v>0</v>
      </c>
      <c r="C105" s="51">
        <v>4</v>
      </c>
      <c r="D105" s="1">
        <v>21</v>
      </c>
      <c r="E105" s="1">
        <v>4</v>
      </c>
      <c r="F105" s="1">
        <v>20</v>
      </c>
      <c r="G105" s="1" t="s">
        <v>202</v>
      </c>
      <c r="H105" s="53" t="s">
        <v>146</v>
      </c>
      <c r="I105" s="54">
        <v>490461935</v>
      </c>
      <c r="J105" s="54">
        <v>400000000</v>
      </c>
      <c r="K105" s="54">
        <v>451000226</v>
      </c>
      <c r="L105" s="54">
        <v>400000000</v>
      </c>
      <c r="M105" s="54">
        <v>401954032</v>
      </c>
      <c r="N105" s="54">
        <v>0</v>
      </c>
      <c r="O105" s="54">
        <v>0</v>
      </c>
      <c r="P105" s="54">
        <v>0</v>
      </c>
      <c r="Q105" s="54">
        <v>0</v>
      </c>
      <c r="R105" s="55">
        <f t="shared" si="117"/>
        <v>0.81954174894326914</v>
      </c>
      <c r="S105" s="56">
        <f t="shared" si="118"/>
        <v>0</v>
      </c>
      <c r="T105" s="57"/>
      <c r="Y105" s="50">
        <v>2</v>
      </c>
      <c r="Z105" s="51">
        <v>0</v>
      </c>
      <c r="AA105" s="51">
        <v>4</v>
      </c>
      <c r="AB105" s="1">
        <v>21</v>
      </c>
      <c r="AC105" s="1">
        <v>4</v>
      </c>
      <c r="AD105" s="1">
        <v>20</v>
      </c>
      <c r="AE105" s="1" t="s">
        <v>202</v>
      </c>
      <c r="AF105" s="59" t="s">
        <v>146</v>
      </c>
      <c r="AG105" s="60">
        <v>490461935</v>
      </c>
      <c r="AH105" s="60">
        <v>0</v>
      </c>
      <c r="AI105" s="60">
        <v>51000226</v>
      </c>
      <c r="AJ105" s="60">
        <v>0</v>
      </c>
      <c r="AK105" s="60">
        <v>1954032</v>
      </c>
      <c r="AL105" s="60">
        <v>0</v>
      </c>
      <c r="AM105" s="60">
        <v>0</v>
      </c>
      <c r="AN105" s="60">
        <v>0</v>
      </c>
      <c r="AO105" s="60">
        <v>0</v>
      </c>
      <c r="AP105" s="61">
        <f t="shared" si="165"/>
        <v>3.9840645329591176E-3</v>
      </c>
      <c r="AQ105" s="62">
        <f t="shared" si="166"/>
        <v>0</v>
      </c>
    </row>
    <row r="106" spans="1:43" s="58" customFormat="1" ht="14.25" x14ac:dyDescent="0.2">
      <c r="A106" s="50">
        <v>2</v>
      </c>
      <c r="B106" s="51">
        <v>0</v>
      </c>
      <c r="C106" s="51">
        <v>4</v>
      </c>
      <c r="D106" s="1">
        <v>21</v>
      </c>
      <c r="E106" s="1">
        <v>5</v>
      </c>
      <c r="F106" s="1">
        <v>20</v>
      </c>
      <c r="G106" s="1" t="s">
        <v>203</v>
      </c>
      <c r="H106" s="53" t="s">
        <v>147</v>
      </c>
      <c r="I106" s="54">
        <v>619788889</v>
      </c>
      <c r="J106" s="54">
        <v>189537002</v>
      </c>
      <c r="K106" s="54">
        <v>309785169</v>
      </c>
      <c r="L106" s="54">
        <v>189537002</v>
      </c>
      <c r="M106" s="54">
        <v>192006280</v>
      </c>
      <c r="N106" s="54">
        <v>0</v>
      </c>
      <c r="O106" s="54">
        <v>0</v>
      </c>
      <c r="P106" s="54">
        <v>0</v>
      </c>
      <c r="Q106" s="54">
        <v>0</v>
      </c>
      <c r="R106" s="55">
        <f t="shared" si="117"/>
        <v>0.30979303341464065</v>
      </c>
      <c r="S106" s="56">
        <f t="shared" si="118"/>
        <v>0</v>
      </c>
      <c r="T106" s="57"/>
      <c r="Y106" s="50">
        <v>2</v>
      </c>
      <c r="Z106" s="51">
        <v>0</v>
      </c>
      <c r="AA106" s="51">
        <v>4</v>
      </c>
      <c r="AB106" s="1">
        <v>21</v>
      </c>
      <c r="AC106" s="1">
        <v>5</v>
      </c>
      <c r="AD106" s="1">
        <v>20</v>
      </c>
      <c r="AE106" s="1" t="s">
        <v>203</v>
      </c>
      <c r="AF106" s="59" t="s">
        <v>147</v>
      </c>
      <c r="AG106" s="60">
        <v>619788889</v>
      </c>
      <c r="AH106" s="60">
        <v>0</v>
      </c>
      <c r="AI106" s="60">
        <v>120248167</v>
      </c>
      <c r="AJ106" s="60">
        <v>0</v>
      </c>
      <c r="AK106" s="60">
        <v>2469278</v>
      </c>
      <c r="AL106" s="60">
        <v>0</v>
      </c>
      <c r="AM106" s="60">
        <v>0</v>
      </c>
      <c r="AN106" s="60">
        <v>0</v>
      </c>
      <c r="AO106" s="60">
        <v>0</v>
      </c>
      <c r="AP106" s="61">
        <f t="shared" si="165"/>
        <v>3.9840630315010374E-3</v>
      </c>
      <c r="AQ106" s="62">
        <f t="shared" si="166"/>
        <v>0</v>
      </c>
    </row>
    <row r="107" spans="1:43" s="58" customFormat="1" ht="24" x14ac:dyDescent="0.2">
      <c r="A107" s="50">
        <v>2</v>
      </c>
      <c r="B107" s="51">
        <v>0</v>
      </c>
      <c r="C107" s="51">
        <v>4</v>
      </c>
      <c r="D107" s="1">
        <v>21</v>
      </c>
      <c r="E107" s="1">
        <v>11</v>
      </c>
      <c r="F107" s="1">
        <v>20</v>
      </c>
      <c r="G107" s="1"/>
      <c r="H107" s="53" t="s">
        <v>148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5">
        <f t="shared" si="117"/>
        <v>0</v>
      </c>
      <c r="S107" s="56">
        <f t="shared" si="118"/>
        <v>0</v>
      </c>
      <c r="T107" s="57"/>
      <c r="Y107" s="50">
        <v>2</v>
      </c>
      <c r="Z107" s="51">
        <v>0</v>
      </c>
      <c r="AA107" s="51">
        <v>4</v>
      </c>
      <c r="AB107" s="1">
        <v>21</v>
      </c>
      <c r="AC107" s="1">
        <v>11</v>
      </c>
      <c r="AD107" s="1">
        <v>20</v>
      </c>
      <c r="AE107" s="1"/>
      <c r="AF107" s="59" t="s">
        <v>148</v>
      </c>
      <c r="AG107" s="60">
        <v>0</v>
      </c>
      <c r="AH107" s="60">
        <v>0</v>
      </c>
      <c r="AI107" s="60">
        <v>0</v>
      </c>
      <c r="AJ107" s="60">
        <v>0</v>
      </c>
      <c r="AK107" s="60">
        <v>0</v>
      </c>
      <c r="AL107" s="60">
        <v>0</v>
      </c>
      <c r="AM107" s="60">
        <v>0</v>
      </c>
      <c r="AN107" s="60">
        <v>0</v>
      </c>
      <c r="AO107" s="60">
        <v>0</v>
      </c>
      <c r="AP107" s="61">
        <f t="shared" si="165"/>
        <v>0</v>
      </c>
      <c r="AQ107" s="62">
        <f t="shared" si="166"/>
        <v>0</v>
      </c>
    </row>
    <row r="108" spans="1:43" s="44" customFormat="1" ht="24" x14ac:dyDescent="0.2">
      <c r="A108" s="38">
        <v>2</v>
      </c>
      <c r="B108" s="39">
        <v>0</v>
      </c>
      <c r="C108" s="39">
        <v>4</v>
      </c>
      <c r="D108" s="63">
        <v>40</v>
      </c>
      <c r="E108" s="40"/>
      <c r="F108" s="63">
        <v>20</v>
      </c>
      <c r="G108" s="63" t="s">
        <v>209</v>
      </c>
      <c r="H108" s="48" t="s">
        <v>149</v>
      </c>
      <c r="I108" s="81">
        <f>+I109</f>
        <v>17394718</v>
      </c>
      <c r="J108" s="81">
        <f t="shared" ref="J108:Q108" si="173">+J109</f>
        <v>0</v>
      </c>
      <c r="K108" s="81">
        <f t="shared" si="173"/>
        <v>3808774</v>
      </c>
      <c r="L108" s="81">
        <f t="shared" si="173"/>
        <v>0</v>
      </c>
      <c r="M108" s="81">
        <f t="shared" si="173"/>
        <v>2069302</v>
      </c>
      <c r="N108" s="81">
        <f t="shared" si="173"/>
        <v>0</v>
      </c>
      <c r="O108" s="81">
        <f t="shared" si="173"/>
        <v>2000000</v>
      </c>
      <c r="P108" s="81">
        <f t="shared" si="173"/>
        <v>0</v>
      </c>
      <c r="Q108" s="81">
        <f t="shared" si="173"/>
        <v>2000000</v>
      </c>
      <c r="R108" s="55">
        <f t="shared" si="117"/>
        <v>0.11896151463909907</v>
      </c>
      <c r="S108" s="68">
        <f t="shared" si="118"/>
        <v>0.11497743165482763</v>
      </c>
      <c r="T108" s="82"/>
      <c r="Y108" s="38">
        <v>2</v>
      </c>
      <c r="Z108" s="39">
        <v>0</v>
      </c>
      <c r="AA108" s="39">
        <v>4</v>
      </c>
      <c r="AB108" s="63">
        <v>40</v>
      </c>
      <c r="AC108" s="40"/>
      <c r="AD108" s="63">
        <v>20</v>
      </c>
      <c r="AE108" s="63" t="s">
        <v>209</v>
      </c>
      <c r="AF108" s="49" t="s">
        <v>149</v>
      </c>
      <c r="AG108" s="83">
        <f>+AG109</f>
        <v>17394718</v>
      </c>
      <c r="AH108" s="83">
        <f t="shared" ref="AH108:AO108" si="174">+AH109</f>
        <v>0</v>
      </c>
      <c r="AI108" s="83">
        <f t="shared" si="174"/>
        <v>3808774</v>
      </c>
      <c r="AJ108" s="83">
        <f t="shared" si="174"/>
        <v>2000000</v>
      </c>
      <c r="AK108" s="83">
        <f t="shared" si="174"/>
        <v>2069302</v>
      </c>
      <c r="AL108" s="83">
        <f t="shared" si="174"/>
        <v>2000000</v>
      </c>
      <c r="AM108" s="83">
        <f t="shared" si="174"/>
        <v>2000000</v>
      </c>
      <c r="AN108" s="83">
        <f t="shared" si="174"/>
        <v>2000000</v>
      </c>
      <c r="AO108" s="83">
        <f t="shared" si="174"/>
        <v>2000000</v>
      </c>
      <c r="AP108" s="61">
        <f t="shared" si="165"/>
        <v>0.11896151463909907</v>
      </c>
      <c r="AQ108" s="84">
        <f t="shared" si="166"/>
        <v>0.11497743165482763</v>
      </c>
    </row>
    <row r="109" spans="1:43" s="58" customFormat="1" ht="24" x14ac:dyDescent="0.2">
      <c r="A109" s="50">
        <v>2</v>
      </c>
      <c r="B109" s="51">
        <v>0</v>
      </c>
      <c r="C109" s="51">
        <v>4</v>
      </c>
      <c r="D109" s="1">
        <v>40</v>
      </c>
      <c r="E109" s="52" t="s">
        <v>247</v>
      </c>
      <c r="F109" s="1">
        <v>20</v>
      </c>
      <c r="G109" s="1" t="s">
        <v>248</v>
      </c>
      <c r="H109" s="53" t="s">
        <v>149</v>
      </c>
      <c r="I109" s="54">
        <v>17394718</v>
      </c>
      <c r="J109" s="54">
        <v>0</v>
      </c>
      <c r="K109" s="54">
        <v>3808774</v>
      </c>
      <c r="L109" s="54">
        <v>0</v>
      </c>
      <c r="M109" s="54">
        <v>2069302</v>
      </c>
      <c r="N109" s="54">
        <v>0</v>
      </c>
      <c r="O109" s="54">
        <v>2000000</v>
      </c>
      <c r="P109" s="54">
        <v>0</v>
      </c>
      <c r="Q109" s="54">
        <v>2000000</v>
      </c>
      <c r="R109" s="55">
        <f t="shared" ref="R109" si="175">IFERROR((M109/I109),0)</f>
        <v>0.11896151463909907</v>
      </c>
      <c r="S109" s="72">
        <f t="shared" ref="S109" si="176">IFERROR((O109/I109),0)</f>
        <v>0.11497743165482763</v>
      </c>
      <c r="T109" s="57"/>
      <c r="Y109" s="50">
        <v>2</v>
      </c>
      <c r="Z109" s="51">
        <v>0</v>
      </c>
      <c r="AA109" s="51">
        <v>4</v>
      </c>
      <c r="AB109" s="1">
        <v>40</v>
      </c>
      <c r="AC109" s="52" t="s">
        <v>247</v>
      </c>
      <c r="AD109" s="1">
        <v>20</v>
      </c>
      <c r="AE109" s="1" t="s">
        <v>248</v>
      </c>
      <c r="AF109" s="59" t="s">
        <v>149</v>
      </c>
      <c r="AG109" s="60">
        <v>17394718</v>
      </c>
      <c r="AH109" s="60">
        <v>0</v>
      </c>
      <c r="AI109" s="60">
        <v>3808774</v>
      </c>
      <c r="AJ109" s="60">
        <v>2000000</v>
      </c>
      <c r="AK109" s="60">
        <v>2069302</v>
      </c>
      <c r="AL109" s="60">
        <v>2000000</v>
      </c>
      <c r="AM109" s="60">
        <v>2000000</v>
      </c>
      <c r="AN109" s="60">
        <v>2000000</v>
      </c>
      <c r="AO109" s="60">
        <v>2000000</v>
      </c>
      <c r="AP109" s="61">
        <f t="shared" si="165"/>
        <v>0.11896151463909907</v>
      </c>
      <c r="AQ109" s="73">
        <f t="shared" si="166"/>
        <v>0.11497743165482763</v>
      </c>
    </row>
    <row r="110" spans="1:43" s="44" customFormat="1" ht="24" x14ac:dyDescent="0.2">
      <c r="A110" s="38">
        <v>2</v>
      </c>
      <c r="B110" s="39">
        <v>0</v>
      </c>
      <c r="C110" s="39">
        <v>4</v>
      </c>
      <c r="D110" s="63">
        <v>41</v>
      </c>
      <c r="E110" s="40"/>
      <c r="F110" s="40"/>
      <c r="G110" s="40"/>
      <c r="H110" s="48" t="s">
        <v>150</v>
      </c>
      <c r="I110" s="41">
        <f t="shared" ref="I110:Q110" si="177">+I111</f>
        <v>3505327577</v>
      </c>
      <c r="J110" s="41">
        <f t="shared" si="177"/>
        <v>-2982000</v>
      </c>
      <c r="K110" s="41">
        <f t="shared" si="177"/>
        <v>3463210725</v>
      </c>
      <c r="L110" s="41">
        <f t="shared" si="177"/>
        <v>18000</v>
      </c>
      <c r="M110" s="41">
        <f t="shared" si="177"/>
        <v>3084089967</v>
      </c>
      <c r="N110" s="41">
        <f t="shared" si="177"/>
        <v>241358078</v>
      </c>
      <c r="O110" s="41">
        <f t="shared" si="177"/>
        <v>470335846</v>
      </c>
      <c r="P110" s="41">
        <f t="shared" si="177"/>
        <v>272764872</v>
      </c>
      <c r="Q110" s="41">
        <f t="shared" si="177"/>
        <v>470335846</v>
      </c>
      <c r="R110" s="42">
        <f t="shared" si="117"/>
        <v>0.87982931673378384</v>
      </c>
      <c r="S110" s="43">
        <f t="shared" si="118"/>
        <v>0.1341774301169685</v>
      </c>
      <c r="T110" s="66"/>
      <c r="Y110" s="38">
        <v>2</v>
      </c>
      <c r="Z110" s="39">
        <v>0</v>
      </c>
      <c r="AA110" s="39">
        <v>4</v>
      </c>
      <c r="AB110" s="63">
        <v>41</v>
      </c>
      <c r="AC110" s="40"/>
      <c r="AD110" s="40"/>
      <c r="AE110" s="40"/>
      <c r="AF110" s="49" t="s">
        <v>150</v>
      </c>
      <c r="AG110" s="45">
        <f t="shared" ref="AG110:AO110" si="178">+AG111</f>
        <v>3505327577</v>
      </c>
      <c r="AH110" s="45">
        <f t="shared" si="178"/>
        <v>0</v>
      </c>
      <c r="AI110" s="45">
        <f t="shared" si="178"/>
        <v>3466192725</v>
      </c>
      <c r="AJ110" s="45">
        <f t="shared" si="178"/>
        <v>2500000</v>
      </c>
      <c r="AK110" s="45">
        <f t="shared" si="178"/>
        <v>3084071967</v>
      </c>
      <c r="AL110" s="45">
        <f t="shared" si="178"/>
        <v>228977768</v>
      </c>
      <c r="AM110" s="45">
        <f t="shared" si="178"/>
        <v>228977768</v>
      </c>
      <c r="AN110" s="45">
        <f t="shared" si="178"/>
        <v>197570974</v>
      </c>
      <c r="AO110" s="45">
        <f t="shared" si="178"/>
        <v>197570974</v>
      </c>
      <c r="AP110" s="78">
        <f t="shared" si="165"/>
        <v>0.87982418169301957</v>
      </c>
      <c r="AQ110" s="67">
        <f t="shared" si="166"/>
        <v>6.5322787377255151E-2</v>
      </c>
    </row>
    <row r="111" spans="1:43" s="58" customFormat="1" ht="24" x14ac:dyDescent="0.2">
      <c r="A111" s="50">
        <v>2</v>
      </c>
      <c r="B111" s="51">
        <v>0</v>
      </c>
      <c r="C111" s="51">
        <v>4</v>
      </c>
      <c r="D111" s="1">
        <v>41</v>
      </c>
      <c r="E111" s="1">
        <v>13</v>
      </c>
      <c r="F111" s="1">
        <v>20</v>
      </c>
      <c r="G111" s="1" t="s">
        <v>210</v>
      </c>
      <c r="H111" s="53" t="s">
        <v>150</v>
      </c>
      <c r="I111" s="54">
        <v>3505327577</v>
      </c>
      <c r="J111" s="54">
        <v>-2982000</v>
      </c>
      <c r="K111" s="54">
        <v>3463210725</v>
      </c>
      <c r="L111" s="54">
        <v>18000</v>
      </c>
      <c r="M111" s="54">
        <v>3084089967</v>
      </c>
      <c r="N111" s="54">
        <v>241358078</v>
      </c>
      <c r="O111" s="54">
        <v>470335846</v>
      </c>
      <c r="P111" s="54">
        <v>272764872</v>
      </c>
      <c r="Q111" s="54">
        <v>470335846</v>
      </c>
      <c r="R111" s="55">
        <f t="shared" si="117"/>
        <v>0.87982931673378384</v>
      </c>
      <c r="S111" s="72">
        <f t="shared" si="118"/>
        <v>0.1341774301169685</v>
      </c>
      <c r="T111" s="57"/>
      <c r="Y111" s="50">
        <v>2</v>
      </c>
      <c r="Z111" s="51">
        <v>0</v>
      </c>
      <c r="AA111" s="51">
        <v>4</v>
      </c>
      <c r="AB111" s="1">
        <v>41</v>
      </c>
      <c r="AC111" s="1">
        <v>13</v>
      </c>
      <c r="AD111" s="1">
        <v>20</v>
      </c>
      <c r="AE111" s="1" t="s">
        <v>210</v>
      </c>
      <c r="AF111" s="59" t="s">
        <v>150</v>
      </c>
      <c r="AG111" s="60">
        <v>3505327577</v>
      </c>
      <c r="AH111" s="60">
        <v>0</v>
      </c>
      <c r="AI111" s="60">
        <v>3466192725</v>
      </c>
      <c r="AJ111" s="60">
        <v>2500000</v>
      </c>
      <c r="AK111" s="60">
        <v>3084071967</v>
      </c>
      <c r="AL111" s="60">
        <v>228977768</v>
      </c>
      <c r="AM111" s="60">
        <v>228977768</v>
      </c>
      <c r="AN111" s="60">
        <v>197570974</v>
      </c>
      <c r="AO111" s="60">
        <v>197570974</v>
      </c>
      <c r="AP111" s="61">
        <f t="shared" si="165"/>
        <v>0.87982418169301957</v>
      </c>
      <c r="AQ111" s="73">
        <f t="shared" si="166"/>
        <v>6.5322787377255151E-2</v>
      </c>
    </row>
    <row r="112" spans="1:43" s="44" customFormat="1" ht="24" x14ac:dyDescent="0.2">
      <c r="A112" s="38">
        <v>3</v>
      </c>
      <c r="B112" s="39"/>
      <c r="C112" s="39"/>
      <c r="D112" s="40"/>
      <c r="E112" s="40"/>
      <c r="F112" s="63">
        <v>20</v>
      </c>
      <c r="G112" s="63"/>
      <c r="H112" s="48" t="s">
        <v>151</v>
      </c>
      <c r="I112" s="41">
        <f>+I114+I120</f>
        <v>5555985000</v>
      </c>
      <c r="J112" s="41">
        <f t="shared" ref="J112:L112" si="179">+J114+J120</f>
        <v>0</v>
      </c>
      <c r="K112" s="41">
        <f t="shared" ref="K112" si="180">+K114+K120</f>
        <v>1181370458</v>
      </c>
      <c r="L112" s="41">
        <f t="shared" si="179"/>
        <v>696000000</v>
      </c>
      <c r="M112" s="41">
        <f t="shared" ref="M112:N112" si="181">+M114+M120</f>
        <v>717370458</v>
      </c>
      <c r="N112" s="41">
        <f t="shared" si="181"/>
        <v>0</v>
      </c>
      <c r="O112" s="41">
        <f t="shared" ref="O112:P112" si="182">+O114+O120</f>
        <v>0</v>
      </c>
      <c r="P112" s="41">
        <f t="shared" si="182"/>
        <v>0</v>
      </c>
      <c r="Q112" s="41">
        <f t="shared" ref="Q112" si="183">+Q114+Q120</f>
        <v>0</v>
      </c>
      <c r="R112" s="42">
        <f t="shared" si="117"/>
        <v>0.12911670171895712</v>
      </c>
      <c r="S112" s="43">
        <f t="shared" si="118"/>
        <v>0</v>
      </c>
      <c r="T112" s="66"/>
      <c r="Y112" s="38">
        <v>3</v>
      </c>
      <c r="Z112" s="39"/>
      <c r="AA112" s="39"/>
      <c r="AB112" s="40"/>
      <c r="AC112" s="40"/>
      <c r="AD112" s="63">
        <v>20</v>
      </c>
      <c r="AE112" s="63"/>
      <c r="AF112" s="49" t="s">
        <v>151</v>
      </c>
      <c r="AG112" s="45">
        <f>+AG114+AG120</f>
        <v>5555985000</v>
      </c>
      <c r="AH112" s="45">
        <f t="shared" ref="AH112:AO112" si="184">+AH114+AH120</f>
        <v>1160000000</v>
      </c>
      <c r="AI112" s="45">
        <f t="shared" si="184"/>
        <v>1181370458</v>
      </c>
      <c r="AJ112" s="45">
        <f t="shared" si="184"/>
        <v>0</v>
      </c>
      <c r="AK112" s="45">
        <f t="shared" si="184"/>
        <v>21370458</v>
      </c>
      <c r="AL112" s="45">
        <f t="shared" si="184"/>
        <v>0</v>
      </c>
      <c r="AM112" s="45">
        <f t="shared" si="184"/>
        <v>0</v>
      </c>
      <c r="AN112" s="45">
        <f t="shared" si="184"/>
        <v>0</v>
      </c>
      <c r="AO112" s="45">
        <f t="shared" si="184"/>
        <v>0</v>
      </c>
      <c r="AP112" s="78">
        <f t="shared" si="165"/>
        <v>3.8463851144306545E-3</v>
      </c>
      <c r="AQ112" s="67">
        <f t="shared" si="166"/>
        <v>0</v>
      </c>
    </row>
    <row r="113" spans="1:43" s="44" customFormat="1" ht="24" x14ac:dyDescent="0.2">
      <c r="A113" s="38">
        <v>3</v>
      </c>
      <c r="B113" s="39"/>
      <c r="C113" s="39"/>
      <c r="D113" s="40"/>
      <c r="E113" s="40"/>
      <c r="F113" s="63">
        <v>21</v>
      </c>
      <c r="G113" s="63"/>
      <c r="H113" s="48" t="s">
        <v>151</v>
      </c>
      <c r="I113" s="41">
        <f>+I115</f>
        <v>477042347000</v>
      </c>
      <c r="J113" s="41">
        <f t="shared" ref="J113:Q113" si="185">+J115</f>
        <v>0</v>
      </c>
      <c r="K113" s="41">
        <f t="shared" si="185"/>
        <v>267219000000</v>
      </c>
      <c r="L113" s="41">
        <f t="shared" ref="L113:N113" si="186">+L115</f>
        <v>0</v>
      </c>
      <c r="M113" s="41">
        <f t="shared" si="185"/>
        <v>267219000000</v>
      </c>
      <c r="N113" s="41">
        <f t="shared" si="186"/>
        <v>0</v>
      </c>
      <c r="O113" s="41">
        <f t="shared" si="185"/>
        <v>267219000000</v>
      </c>
      <c r="P113" s="41">
        <f t="shared" si="185"/>
        <v>0</v>
      </c>
      <c r="Q113" s="41">
        <f t="shared" si="185"/>
        <v>267219000000</v>
      </c>
      <c r="R113" s="42">
        <f t="shared" si="117"/>
        <v>0.56015781760355965</v>
      </c>
      <c r="S113" s="43">
        <f t="shared" si="118"/>
        <v>0.56015781760355965</v>
      </c>
      <c r="T113" s="66"/>
      <c r="Y113" s="38">
        <v>3</v>
      </c>
      <c r="Z113" s="39"/>
      <c r="AA113" s="39"/>
      <c r="AB113" s="40"/>
      <c r="AC113" s="40"/>
      <c r="AD113" s="63">
        <v>21</v>
      </c>
      <c r="AE113" s="63"/>
      <c r="AF113" s="49" t="s">
        <v>151</v>
      </c>
      <c r="AG113" s="45">
        <f>+AG115</f>
        <v>477042347000</v>
      </c>
      <c r="AH113" s="45">
        <f t="shared" ref="AH113:AO117" si="187">+AH115</f>
        <v>267219000000</v>
      </c>
      <c r="AI113" s="45">
        <f t="shared" si="187"/>
        <v>267219000000</v>
      </c>
      <c r="AJ113" s="45">
        <f t="shared" si="187"/>
        <v>267219000000</v>
      </c>
      <c r="AK113" s="45">
        <f t="shared" si="187"/>
        <v>267219000000</v>
      </c>
      <c r="AL113" s="45">
        <f t="shared" si="187"/>
        <v>267219000000</v>
      </c>
      <c r="AM113" s="45">
        <f t="shared" si="187"/>
        <v>267219000000</v>
      </c>
      <c r="AN113" s="45">
        <f t="shared" si="187"/>
        <v>267219000000</v>
      </c>
      <c r="AO113" s="45">
        <f t="shared" si="187"/>
        <v>267219000000</v>
      </c>
      <c r="AP113" s="78">
        <f t="shared" si="165"/>
        <v>0.56015781760355965</v>
      </c>
      <c r="AQ113" s="67">
        <f t="shared" si="166"/>
        <v>0.56015781760355965</v>
      </c>
    </row>
    <row r="114" spans="1:43" s="44" customFormat="1" ht="24" x14ac:dyDescent="0.2">
      <c r="A114" s="38">
        <v>3</v>
      </c>
      <c r="B114" s="39">
        <v>2</v>
      </c>
      <c r="C114" s="39"/>
      <c r="D114" s="40"/>
      <c r="E114" s="40"/>
      <c r="F114" s="6">
        <v>20</v>
      </c>
      <c r="G114" s="6"/>
      <c r="H114" s="48" t="s">
        <v>152</v>
      </c>
      <c r="I114" s="41">
        <f>+I116</f>
        <v>2336102000</v>
      </c>
      <c r="J114" s="41">
        <f t="shared" ref="J114:L114" si="188">+J116</f>
        <v>0</v>
      </c>
      <c r="K114" s="41">
        <f t="shared" ref="K114" si="189">+K116</f>
        <v>9307179</v>
      </c>
      <c r="L114" s="41">
        <f t="shared" si="188"/>
        <v>0</v>
      </c>
      <c r="M114" s="41">
        <f t="shared" ref="M114:N114" si="190">+M116</f>
        <v>9307179</v>
      </c>
      <c r="N114" s="41">
        <f t="shared" si="190"/>
        <v>0</v>
      </c>
      <c r="O114" s="41">
        <f t="shared" ref="O114:P114" si="191">+O116</f>
        <v>0</v>
      </c>
      <c r="P114" s="41">
        <f t="shared" si="191"/>
        <v>0</v>
      </c>
      <c r="Q114" s="41">
        <f t="shared" ref="Q114" si="192">+Q116</f>
        <v>0</v>
      </c>
      <c r="R114" s="42">
        <f t="shared" si="117"/>
        <v>3.9840636239342293E-3</v>
      </c>
      <c r="S114" s="43">
        <f t="shared" si="118"/>
        <v>0</v>
      </c>
      <c r="T114" s="66"/>
      <c r="Y114" s="38">
        <v>3</v>
      </c>
      <c r="Z114" s="39">
        <v>2</v>
      </c>
      <c r="AA114" s="39"/>
      <c r="AB114" s="40"/>
      <c r="AC114" s="40"/>
      <c r="AD114" s="6">
        <v>20</v>
      </c>
      <c r="AE114" s="6"/>
      <c r="AF114" s="49" t="s">
        <v>152</v>
      </c>
      <c r="AG114" s="45">
        <f>+AG116</f>
        <v>2336102000</v>
      </c>
      <c r="AH114" s="45">
        <f t="shared" si="187"/>
        <v>0</v>
      </c>
      <c r="AI114" s="45">
        <f t="shared" si="187"/>
        <v>9307179</v>
      </c>
      <c r="AJ114" s="45">
        <f t="shared" si="187"/>
        <v>0</v>
      </c>
      <c r="AK114" s="45">
        <f t="shared" si="187"/>
        <v>9307179</v>
      </c>
      <c r="AL114" s="45">
        <f t="shared" si="187"/>
        <v>0</v>
      </c>
      <c r="AM114" s="45">
        <f t="shared" si="187"/>
        <v>0</v>
      </c>
      <c r="AN114" s="45">
        <f t="shared" si="187"/>
        <v>0</v>
      </c>
      <c r="AO114" s="45">
        <f t="shared" si="187"/>
        <v>0</v>
      </c>
      <c r="AP114" s="78">
        <f t="shared" si="165"/>
        <v>3.9840636239342293E-3</v>
      </c>
      <c r="AQ114" s="67">
        <f t="shared" si="166"/>
        <v>0</v>
      </c>
    </row>
    <row r="115" spans="1:43" s="44" customFormat="1" ht="24" x14ac:dyDescent="0.2">
      <c r="A115" s="38">
        <v>3</v>
      </c>
      <c r="B115" s="39">
        <v>2</v>
      </c>
      <c r="C115" s="39"/>
      <c r="D115" s="40"/>
      <c r="E115" s="40"/>
      <c r="F115" s="6">
        <v>21</v>
      </c>
      <c r="G115" s="6"/>
      <c r="H115" s="48" t="s">
        <v>152</v>
      </c>
      <c r="I115" s="41">
        <f>+I117</f>
        <v>477042347000</v>
      </c>
      <c r="J115" s="41">
        <f t="shared" ref="J115:L115" si="193">+J117</f>
        <v>0</v>
      </c>
      <c r="K115" s="41">
        <f t="shared" ref="K115" si="194">+K117</f>
        <v>267219000000</v>
      </c>
      <c r="L115" s="41">
        <f t="shared" si="193"/>
        <v>0</v>
      </c>
      <c r="M115" s="41">
        <f t="shared" ref="M115:N115" si="195">+M117</f>
        <v>267219000000</v>
      </c>
      <c r="N115" s="41">
        <f t="shared" si="195"/>
        <v>0</v>
      </c>
      <c r="O115" s="41">
        <f t="shared" ref="O115:P115" si="196">+O117</f>
        <v>267219000000</v>
      </c>
      <c r="P115" s="41">
        <f t="shared" si="196"/>
        <v>0</v>
      </c>
      <c r="Q115" s="41">
        <f t="shared" ref="Q115" si="197">+Q117</f>
        <v>267219000000</v>
      </c>
      <c r="R115" s="42">
        <f t="shared" si="117"/>
        <v>0.56015781760355965</v>
      </c>
      <c r="S115" s="43">
        <f t="shared" si="118"/>
        <v>0.56015781760355965</v>
      </c>
      <c r="T115" s="66"/>
      <c r="Y115" s="38">
        <v>3</v>
      </c>
      <c r="Z115" s="39">
        <v>2</v>
      </c>
      <c r="AA115" s="39"/>
      <c r="AB115" s="40"/>
      <c r="AC115" s="40"/>
      <c r="AD115" s="6">
        <v>21</v>
      </c>
      <c r="AE115" s="6"/>
      <c r="AF115" s="49" t="s">
        <v>152</v>
      </c>
      <c r="AG115" s="45">
        <f>+AG117</f>
        <v>477042347000</v>
      </c>
      <c r="AH115" s="45">
        <f t="shared" si="187"/>
        <v>267219000000</v>
      </c>
      <c r="AI115" s="45">
        <f t="shared" si="187"/>
        <v>267219000000</v>
      </c>
      <c r="AJ115" s="45">
        <f t="shared" si="187"/>
        <v>267219000000</v>
      </c>
      <c r="AK115" s="45">
        <f t="shared" si="187"/>
        <v>267219000000</v>
      </c>
      <c r="AL115" s="45">
        <f t="shared" si="187"/>
        <v>267219000000</v>
      </c>
      <c r="AM115" s="45">
        <f t="shared" si="187"/>
        <v>267219000000</v>
      </c>
      <c r="AN115" s="45">
        <f t="shared" si="187"/>
        <v>267219000000</v>
      </c>
      <c r="AO115" s="45">
        <f t="shared" si="187"/>
        <v>267219000000</v>
      </c>
      <c r="AP115" s="78">
        <f t="shared" si="165"/>
        <v>0.56015781760355965</v>
      </c>
      <c r="AQ115" s="67">
        <f t="shared" si="166"/>
        <v>0.56015781760355965</v>
      </c>
    </row>
    <row r="116" spans="1:43" s="44" customFormat="1" ht="14.25" x14ac:dyDescent="0.2">
      <c r="A116" s="38">
        <v>3</v>
      </c>
      <c r="B116" s="39">
        <v>2</v>
      </c>
      <c r="C116" s="39">
        <v>1</v>
      </c>
      <c r="D116" s="85"/>
      <c r="E116" s="85"/>
      <c r="F116" s="6">
        <v>20</v>
      </c>
      <c r="G116" s="6"/>
      <c r="H116" s="86" t="s">
        <v>153</v>
      </c>
      <c r="I116" s="41">
        <f>+I118</f>
        <v>2336102000</v>
      </c>
      <c r="J116" s="41">
        <f t="shared" ref="J116:L116" si="198">+J118</f>
        <v>0</v>
      </c>
      <c r="K116" s="41">
        <f t="shared" ref="K116" si="199">+K118</f>
        <v>9307179</v>
      </c>
      <c r="L116" s="41">
        <f t="shared" si="198"/>
        <v>0</v>
      </c>
      <c r="M116" s="41">
        <f t="shared" ref="M116:N116" si="200">+M118</f>
        <v>9307179</v>
      </c>
      <c r="N116" s="41">
        <f t="shared" si="200"/>
        <v>0</v>
      </c>
      <c r="O116" s="41">
        <f t="shared" ref="O116:P116" si="201">+O118</f>
        <v>0</v>
      </c>
      <c r="P116" s="41">
        <f t="shared" si="201"/>
        <v>0</v>
      </c>
      <c r="Q116" s="41">
        <f t="shared" ref="Q116" si="202">+Q118</f>
        <v>0</v>
      </c>
      <c r="R116" s="42">
        <f t="shared" si="117"/>
        <v>3.9840636239342293E-3</v>
      </c>
      <c r="S116" s="43">
        <f t="shared" si="118"/>
        <v>0</v>
      </c>
      <c r="T116" s="66"/>
      <c r="Y116" s="38">
        <v>3</v>
      </c>
      <c r="Z116" s="39">
        <v>2</v>
      </c>
      <c r="AA116" s="39">
        <v>1</v>
      </c>
      <c r="AB116" s="85"/>
      <c r="AC116" s="85"/>
      <c r="AD116" s="6">
        <v>20</v>
      </c>
      <c r="AE116" s="6"/>
      <c r="AF116" s="87" t="s">
        <v>153</v>
      </c>
      <c r="AG116" s="88">
        <f>+AG118</f>
        <v>2336102000</v>
      </c>
      <c r="AH116" s="88">
        <f t="shared" si="187"/>
        <v>0</v>
      </c>
      <c r="AI116" s="88">
        <f t="shared" si="187"/>
        <v>9307179</v>
      </c>
      <c r="AJ116" s="88">
        <f t="shared" si="187"/>
        <v>0</v>
      </c>
      <c r="AK116" s="88">
        <f t="shared" si="187"/>
        <v>9307179</v>
      </c>
      <c r="AL116" s="88">
        <f t="shared" si="187"/>
        <v>0</v>
      </c>
      <c r="AM116" s="88">
        <f t="shared" si="187"/>
        <v>0</v>
      </c>
      <c r="AN116" s="88">
        <f t="shared" si="187"/>
        <v>0</v>
      </c>
      <c r="AO116" s="88">
        <f t="shared" si="187"/>
        <v>0</v>
      </c>
      <c r="AP116" s="46">
        <f t="shared" si="165"/>
        <v>3.9840636239342293E-3</v>
      </c>
      <c r="AQ116" s="67">
        <f t="shared" si="166"/>
        <v>0</v>
      </c>
    </row>
    <row r="117" spans="1:43" s="44" customFormat="1" ht="14.25" x14ac:dyDescent="0.2">
      <c r="A117" s="38">
        <v>3</v>
      </c>
      <c r="B117" s="39">
        <v>2</v>
      </c>
      <c r="C117" s="39">
        <v>1</v>
      </c>
      <c r="D117" s="85"/>
      <c r="E117" s="85"/>
      <c r="F117" s="6">
        <v>21</v>
      </c>
      <c r="G117" s="6"/>
      <c r="H117" s="86" t="s">
        <v>153</v>
      </c>
      <c r="I117" s="41">
        <f>+I119</f>
        <v>477042347000</v>
      </c>
      <c r="J117" s="41">
        <f t="shared" ref="J117:L117" si="203">+J119</f>
        <v>0</v>
      </c>
      <c r="K117" s="41">
        <f t="shared" ref="K117" si="204">+K119</f>
        <v>267219000000</v>
      </c>
      <c r="L117" s="41">
        <f t="shared" si="203"/>
        <v>0</v>
      </c>
      <c r="M117" s="41">
        <f t="shared" ref="M117:N117" si="205">+M119</f>
        <v>267219000000</v>
      </c>
      <c r="N117" s="41">
        <f t="shared" si="205"/>
        <v>0</v>
      </c>
      <c r="O117" s="41">
        <f t="shared" ref="O117:P117" si="206">+O119</f>
        <v>267219000000</v>
      </c>
      <c r="P117" s="41">
        <f t="shared" si="206"/>
        <v>0</v>
      </c>
      <c r="Q117" s="41">
        <f t="shared" ref="Q117" si="207">+Q119</f>
        <v>267219000000</v>
      </c>
      <c r="R117" s="42">
        <f t="shared" si="117"/>
        <v>0.56015781760355965</v>
      </c>
      <c r="S117" s="43">
        <f t="shared" si="118"/>
        <v>0.56015781760355965</v>
      </c>
      <c r="T117" s="66"/>
      <c r="Y117" s="38">
        <v>3</v>
      </c>
      <c r="Z117" s="39">
        <v>2</v>
      </c>
      <c r="AA117" s="39">
        <v>1</v>
      </c>
      <c r="AB117" s="85"/>
      <c r="AC117" s="85"/>
      <c r="AD117" s="6">
        <v>21</v>
      </c>
      <c r="AE117" s="6"/>
      <c r="AF117" s="87" t="s">
        <v>153</v>
      </c>
      <c r="AG117" s="88">
        <f>+AG119</f>
        <v>477042347000</v>
      </c>
      <c r="AH117" s="88">
        <f t="shared" si="187"/>
        <v>267219000000</v>
      </c>
      <c r="AI117" s="88">
        <f t="shared" si="187"/>
        <v>267219000000</v>
      </c>
      <c r="AJ117" s="88">
        <f t="shared" si="187"/>
        <v>267219000000</v>
      </c>
      <c r="AK117" s="88">
        <f t="shared" si="187"/>
        <v>267219000000</v>
      </c>
      <c r="AL117" s="88">
        <f t="shared" si="187"/>
        <v>267219000000</v>
      </c>
      <c r="AM117" s="88">
        <f t="shared" si="187"/>
        <v>267219000000</v>
      </c>
      <c r="AN117" s="88">
        <f t="shared" si="187"/>
        <v>267219000000</v>
      </c>
      <c r="AO117" s="88">
        <f t="shared" si="187"/>
        <v>267219000000</v>
      </c>
      <c r="AP117" s="46">
        <f t="shared" si="165"/>
        <v>0.56015781760355965</v>
      </c>
      <c r="AQ117" s="67">
        <f t="shared" si="166"/>
        <v>0.56015781760355965</v>
      </c>
    </row>
    <row r="118" spans="1:43" s="58" customFormat="1" ht="24" x14ac:dyDescent="0.2">
      <c r="A118" s="2">
        <v>3</v>
      </c>
      <c r="B118" s="1">
        <v>2</v>
      </c>
      <c r="C118" s="1">
        <v>1</v>
      </c>
      <c r="D118" s="1">
        <v>1</v>
      </c>
      <c r="E118" s="3" t="s">
        <v>154</v>
      </c>
      <c r="F118" s="1">
        <v>20</v>
      </c>
      <c r="G118" s="1" t="s">
        <v>232</v>
      </c>
      <c r="H118" s="16" t="s">
        <v>155</v>
      </c>
      <c r="I118" s="54">
        <v>2336102000</v>
      </c>
      <c r="J118" s="54">
        <v>0</v>
      </c>
      <c r="K118" s="54">
        <v>9307179</v>
      </c>
      <c r="L118" s="54">
        <v>0</v>
      </c>
      <c r="M118" s="54">
        <v>9307179</v>
      </c>
      <c r="N118" s="54">
        <v>0</v>
      </c>
      <c r="O118" s="54">
        <v>0</v>
      </c>
      <c r="P118" s="54">
        <v>0</v>
      </c>
      <c r="Q118" s="54">
        <v>0</v>
      </c>
      <c r="R118" s="55">
        <f t="shared" si="117"/>
        <v>3.9840636239342293E-3</v>
      </c>
      <c r="S118" s="56">
        <f t="shared" si="118"/>
        <v>0</v>
      </c>
      <c r="T118" s="57"/>
      <c r="Y118" s="2">
        <v>3</v>
      </c>
      <c r="Z118" s="1">
        <v>2</v>
      </c>
      <c r="AA118" s="1">
        <v>1</v>
      </c>
      <c r="AB118" s="1">
        <v>1</v>
      </c>
      <c r="AC118" s="3" t="s">
        <v>154</v>
      </c>
      <c r="AD118" s="1">
        <v>20</v>
      </c>
      <c r="AE118" s="1" t="s">
        <v>232</v>
      </c>
      <c r="AF118" s="5" t="s">
        <v>155</v>
      </c>
      <c r="AG118" s="60">
        <v>2336102000</v>
      </c>
      <c r="AH118" s="60">
        <v>0</v>
      </c>
      <c r="AI118" s="60">
        <v>9307179</v>
      </c>
      <c r="AJ118" s="60">
        <v>0</v>
      </c>
      <c r="AK118" s="60">
        <v>9307179</v>
      </c>
      <c r="AL118" s="60">
        <v>0</v>
      </c>
      <c r="AM118" s="60">
        <v>0</v>
      </c>
      <c r="AN118" s="60">
        <v>0</v>
      </c>
      <c r="AO118" s="60">
        <v>0</v>
      </c>
      <c r="AP118" s="61">
        <f t="shared" si="165"/>
        <v>3.9840636239342293E-3</v>
      </c>
      <c r="AQ118" s="62">
        <f t="shared" si="166"/>
        <v>0</v>
      </c>
    </row>
    <row r="119" spans="1:43" s="58" customFormat="1" ht="14.25" x14ac:dyDescent="0.2">
      <c r="A119" s="2">
        <v>3</v>
      </c>
      <c r="B119" s="1">
        <v>2</v>
      </c>
      <c r="C119" s="1">
        <v>1</v>
      </c>
      <c r="D119" s="3">
        <v>17</v>
      </c>
      <c r="E119" s="3" t="s">
        <v>154</v>
      </c>
      <c r="F119" s="4">
        <v>21</v>
      </c>
      <c r="G119" s="4" t="s">
        <v>233</v>
      </c>
      <c r="H119" s="16" t="s">
        <v>156</v>
      </c>
      <c r="I119" s="54">
        <v>477042347000</v>
      </c>
      <c r="J119" s="54">
        <v>0</v>
      </c>
      <c r="K119" s="54">
        <v>267219000000</v>
      </c>
      <c r="L119" s="54">
        <v>0</v>
      </c>
      <c r="M119" s="54">
        <v>267219000000</v>
      </c>
      <c r="N119" s="54">
        <v>0</v>
      </c>
      <c r="O119" s="54">
        <v>267219000000</v>
      </c>
      <c r="P119" s="54">
        <v>0</v>
      </c>
      <c r="Q119" s="54">
        <v>267219000000</v>
      </c>
      <c r="R119" s="55">
        <f t="shared" si="117"/>
        <v>0.56015781760355965</v>
      </c>
      <c r="S119" s="56">
        <f t="shared" si="118"/>
        <v>0.56015781760355965</v>
      </c>
      <c r="T119" s="57"/>
      <c r="Y119" s="2">
        <v>3</v>
      </c>
      <c r="Z119" s="1">
        <v>2</v>
      </c>
      <c r="AA119" s="1">
        <v>1</v>
      </c>
      <c r="AB119" s="3">
        <v>17</v>
      </c>
      <c r="AC119" s="3" t="s">
        <v>154</v>
      </c>
      <c r="AD119" s="4">
        <v>21</v>
      </c>
      <c r="AE119" s="4" t="s">
        <v>233</v>
      </c>
      <c r="AF119" s="5" t="s">
        <v>156</v>
      </c>
      <c r="AG119" s="60">
        <v>477042347000</v>
      </c>
      <c r="AH119" s="60">
        <v>267219000000</v>
      </c>
      <c r="AI119" s="60">
        <v>267219000000</v>
      </c>
      <c r="AJ119" s="60">
        <v>267219000000</v>
      </c>
      <c r="AK119" s="60">
        <v>267219000000</v>
      </c>
      <c r="AL119" s="60">
        <v>267219000000</v>
      </c>
      <c r="AM119" s="60">
        <v>267219000000</v>
      </c>
      <c r="AN119" s="60">
        <v>267219000000</v>
      </c>
      <c r="AO119" s="60">
        <v>267219000000</v>
      </c>
      <c r="AP119" s="61">
        <f t="shared" si="165"/>
        <v>0.56015781760355965</v>
      </c>
      <c r="AQ119" s="62">
        <f t="shared" si="166"/>
        <v>0.56015781760355965</v>
      </c>
    </row>
    <row r="120" spans="1:43" s="44" customFormat="1" ht="14.25" x14ac:dyDescent="0.2">
      <c r="A120" s="89">
        <v>3</v>
      </c>
      <c r="B120" s="63">
        <v>6</v>
      </c>
      <c r="C120" s="39"/>
      <c r="D120" s="40"/>
      <c r="E120" s="40"/>
      <c r="F120" s="6">
        <v>20</v>
      </c>
      <c r="G120" s="6"/>
      <c r="H120" s="48" t="s">
        <v>157</v>
      </c>
      <c r="I120" s="41">
        <f>+I121</f>
        <v>3219883000</v>
      </c>
      <c r="J120" s="41">
        <f t="shared" ref="J120:Q120" si="208">+J121</f>
        <v>0</v>
      </c>
      <c r="K120" s="41">
        <f t="shared" si="208"/>
        <v>1172063279</v>
      </c>
      <c r="L120" s="41">
        <f t="shared" si="208"/>
        <v>696000000</v>
      </c>
      <c r="M120" s="41">
        <f t="shared" si="208"/>
        <v>708063279</v>
      </c>
      <c r="N120" s="41">
        <f t="shared" si="208"/>
        <v>0</v>
      </c>
      <c r="O120" s="41">
        <f t="shared" si="208"/>
        <v>0</v>
      </c>
      <c r="P120" s="41">
        <f t="shared" si="208"/>
        <v>0</v>
      </c>
      <c r="Q120" s="41">
        <f t="shared" si="208"/>
        <v>0</v>
      </c>
      <c r="R120" s="42">
        <f t="shared" si="117"/>
        <v>0.2199034185403631</v>
      </c>
      <c r="S120" s="43">
        <f t="shared" si="118"/>
        <v>0</v>
      </c>
      <c r="T120" s="66"/>
      <c r="Y120" s="89">
        <v>3</v>
      </c>
      <c r="Z120" s="63">
        <v>6</v>
      </c>
      <c r="AA120" s="39"/>
      <c r="AB120" s="40"/>
      <c r="AC120" s="40"/>
      <c r="AD120" s="6">
        <v>20</v>
      </c>
      <c r="AE120" s="6"/>
      <c r="AF120" s="49" t="s">
        <v>157</v>
      </c>
      <c r="AG120" s="45">
        <f>+AG121</f>
        <v>3219883000</v>
      </c>
      <c r="AH120" s="45">
        <f t="shared" ref="AH120:AO120" si="209">+AH121</f>
        <v>1160000000</v>
      </c>
      <c r="AI120" s="45">
        <f t="shared" si="209"/>
        <v>1172063279</v>
      </c>
      <c r="AJ120" s="45">
        <f t="shared" si="209"/>
        <v>0</v>
      </c>
      <c r="AK120" s="45">
        <f t="shared" si="209"/>
        <v>12063279</v>
      </c>
      <c r="AL120" s="45">
        <f t="shared" si="209"/>
        <v>0</v>
      </c>
      <c r="AM120" s="45">
        <f t="shared" si="209"/>
        <v>0</v>
      </c>
      <c r="AN120" s="45">
        <f t="shared" si="209"/>
        <v>0</v>
      </c>
      <c r="AO120" s="45">
        <f t="shared" si="209"/>
        <v>0</v>
      </c>
      <c r="AP120" s="78">
        <f t="shared" si="165"/>
        <v>3.7464960683354022E-3</v>
      </c>
      <c r="AQ120" s="67">
        <f t="shared" si="166"/>
        <v>0</v>
      </c>
    </row>
    <row r="121" spans="1:43" s="44" customFormat="1" ht="24" x14ac:dyDescent="0.2">
      <c r="A121" s="89">
        <v>3</v>
      </c>
      <c r="B121" s="63">
        <v>6</v>
      </c>
      <c r="C121" s="39">
        <v>1</v>
      </c>
      <c r="D121" s="40"/>
      <c r="E121" s="40"/>
      <c r="F121" s="6">
        <v>20</v>
      </c>
      <c r="G121" s="6"/>
      <c r="H121" s="48" t="s">
        <v>158</v>
      </c>
      <c r="I121" s="41">
        <f t="shared" ref="I121:J121" si="210">+I123</f>
        <v>3219883000</v>
      </c>
      <c r="J121" s="41">
        <f t="shared" si="210"/>
        <v>0</v>
      </c>
      <c r="K121" s="41">
        <f t="shared" ref="K121:L121" si="211">+K123</f>
        <v>1172063279</v>
      </c>
      <c r="L121" s="41">
        <f t="shared" si="211"/>
        <v>696000000</v>
      </c>
      <c r="M121" s="41">
        <f t="shared" ref="M121:N121" si="212">+M123</f>
        <v>708063279</v>
      </c>
      <c r="N121" s="41">
        <f t="shared" si="212"/>
        <v>0</v>
      </c>
      <c r="O121" s="41">
        <f t="shared" ref="O121:P121" si="213">+O123</f>
        <v>0</v>
      </c>
      <c r="P121" s="41">
        <f t="shared" si="213"/>
        <v>0</v>
      </c>
      <c r="Q121" s="41">
        <f t="shared" ref="Q121" si="214">+Q123</f>
        <v>0</v>
      </c>
      <c r="R121" s="42">
        <f t="shared" si="117"/>
        <v>0.2199034185403631</v>
      </c>
      <c r="S121" s="43">
        <f t="shared" si="118"/>
        <v>0</v>
      </c>
      <c r="T121" s="66"/>
      <c r="Y121" s="89">
        <v>3</v>
      </c>
      <c r="Z121" s="63">
        <v>6</v>
      </c>
      <c r="AA121" s="39">
        <v>1</v>
      </c>
      <c r="AB121" s="40"/>
      <c r="AC121" s="40"/>
      <c r="AD121" s="6">
        <v>20</v>
      </c>
      <c r="AE121" s="6"/>
      <c r="AF121" s="49" t="s">
        <v>158</v>
      </c>
      <c r="AG121" s="45">
        <f t="shared" ref="AG121:AO121" si="215">+AG123</f>
        <v>3219883000</v>
      </c>
      <c r="AH121" s="45">
        <f t="shared" si="215"/>
        <v>1160000000</v>
      </c>
      <c r="AI121" s="45">
        <f t="shared" si="215"/>
        <v>1172063279</v>
      </c>
      <c r="AJ121" s="45">
        <f t="shared" si="215"/>
        <v>0</v>
      </c>
      <c r="AK121" s="45">
        <f t="shared" si="215"/>
        <v>12063279</v>
      </c>
      <c r="AL121" s="45">
        <f t="shared" si="215"/>
        <v>0</v>
      </c>
      <c r="AM121" s="45">
        <f t="shared" si="215"/>
        <v>0</v>
      </c>
      <c r="AN121" s="45">
        <f t="shared" si="215"/>
        <v>0</v>
      </c>
      <c r="AO121" s="45">
        <f t="shared" si="215"/>
        <v>0</v>
      </c>
      <c r="AP121" s="78">
        <f t="shared" si="165"/>
        <v>3.7464960683354022E-3</v>
      </c>
      <c r="AQ121" s="67">
        <f t="shared" si="166"/>
        <v>0</v>
      </c>
    </row>
    <row r="122" spans="1:43" s="44" customFormat="1" ht="24" x14ac:dyDescent="0.2">
      <c r="A122" s="89">
        <v>3</v>
      </c>
      <c r="B122" s="63">
        <v>6</v>
      </c>
      <c r="C122" s="39">
        <v>1</v>
      </c>
      <c r="D122" s="40"/>
      <c r="E122" s="40"/>
      <c r="F122" s="6">
        <v>21</v>
      </c>
      <c r="G122" s="6"/>
      <c r="H122" s="48" t="s">
        <v>158</v>
      </c>
      <c r="I122" s="41">
        <f t="shared" ref="I122:Q122" si="216">+I123</f>
        <v>3219883000</v>
      </c>
      <c r="J122" s="41">
        <f t="shared" si="216"/>
        <v>0</v>
      </c>
      <c r="K122" s="41">
        <f t="shared" si="216"/>
        <v>1172063279</v>
      </c>
      <c r="L122" s="41">
        <f t="shared" si="216"/>
        <v>696000000</v>
      </c>
      <c r="M122" s="41">
        <f t="shared" si="216"/>
        <v>708063279</v>
      </c>
      <c r="N122" s="41">
        <f t="shared" si="216"/>
        <v>0</v>
      </c>
      <c r="O122" s="41">
        <f t="shared" si="216"/>
        <v>0</v>
      </c>
      <c r="P122" s="41">
        <f t="shared" si="216"/>
        <v>0</v>
      </c>
      <c r="Q122" s="41">
        <f t="shared" si="216"/>
        <v>0</v>
      </c>
      <c r="R122" s="55">
        <f t="shared" si="117"/>
        <v>0.2199034185403631</v>
      </c>
      <c r="S122" s="56">
        <f t="shared" si="118"/>
        <v>0</v>
      </c>
      <c r="T122" s="57"/>
      <c r="Y122" s="89">
        <v>3</v>
      </c>
      <c r="Z122" s="63">
        <v>6</v>
      </c>
      <c r="AA122" s="39">
        <v>1</v>
      </c>
      <c r="AB122" s="40"/>
      <c r="AC122" s="40"/>
      <c r="AD122" s="6">
        <v>21</v>
      </c>
      <c r="AE122" s="6"/>
      <c r="AF122" s="49" t="s">
        <v>158</v>
      </c>
      <c r="AG122" s="45">
        <f t="shared" ref="AG122:AO122" si="217">+AG123</f>
        <v>3219883000</v>
      </c>
      <c r="AH122" s="45">
        <f t="shared" si="217"/>
        <v>1160000000</v>
      </c>
      <c r="AI122" s="45">
        <f t="shared" si="217"/>
        <v>1172063279</v>
      </c>
      <c r="AJ122" s="45">
        <f t="shared" si="217"/>
        <v>0</v>
      </c>
      <c r="AK122" s="45">
        <f t="shared" si="217"/>
        <v>12063279</v>
      </c>
      <c r="AL122" s="45">
        <f t="shared" si="217"/>
        <v>0</v>
      </c>
      <c r="AM122" s="45">
        <f t="shared" si="217"/>
        <v>0</v>
      </c>
      <c r="AN122" s="45">
        <f t="shared" si="217"/>
        <v>0</v>
      </c>
      <c r="AO122" s="45">
        <f t="shared" si="217"/>
        <v>0</v>
      </c>
      <c r="AP122" s="61">
        <f t="shared" si="165"/>
        <v>3.7464960683354022E-3</v>
      </c>
      <c r="AQ122" s="62">
        <f t="shared" si="166"/>
        <v>0</v>
      </c>
    </row>
    <row r="123" spans="1:43" s="44" customFormat="1" ht="24" x14ac:dyDescent="0.2">
      <c r="A123" s="50">
        <v>3</v>
      </c>
      <c r="B123" s="51">
        <v>6</v>
      </c>
      <c r="C123" s="51">
        <v>1</v>
      </c>
      <c r="D123" s="1">
        <v>1</v>
      </c>
      <c r="E123" s="40"/>
      <c r="F123" s="6">
        <v>20</v>
      </c>
      <c r="G123" s="6" t="s">
        <v>234</v>
      </c>
      <c r="H123" s="53" t="s">
        <v>158</v>
      </c>
      <c r="I123" s="54">
        <v>3219883000</v>
      </c>
      <c r="J123" s="54">
        <v>0</v>
      </c>
      <c r="K123" s="54">
        <v>1172063279</v>
      </c>
      <c r="L123" s="54">
        <v>696000000</v>
      </c>
      <c r="M123" s="54">
        <v>708063279</v>
      </c>
      <c r="N123" s="54">
        <v>0</v>
      </c>
      <c r="O123" s="54">
        <v>0</v>
      </c>
      <c r="P123" s="54">
        <v>0</v>
      </c>
      <c r="Q123" s="54">
        <v>0</v>
      </c>
      <c r="R123" s="55">
        <f t="shared" si="117"/>
        <v>0.2199034185403631</v>
      </c>
      <c r="S123" s="56">
        <f t="shared" si="118"/>
        <v>0</v>
      </c>
      <c r="T123" s="57"/>
      <c r="Y123" s="50">
        <v>3</v>
      </c>
      <c r="Z123" s="51">
        <v>6</v>
      </c>
      <c r="AA123" s="51">
        <v>1</v>
      </c>
      <c r="AB123" s="1">
        <v>1</v>
      </c>
      <c r="AC123" s="40"/>
      <c r="AD123" s="6">
        <v>20</v>
      </c>
      <c r="AE123" s="6" t="s">
        <v>234</v>
      </c>
      <c r="AF123" s="59" t="s">
        <v>158</v>
      </c>
      <c r="AG123" s="60">
        <v>3219883000</v>
      </c>
      <c r="AH123" s="60">
        <v>1160000000</v>
      </c>
      <c r="AI123" s="60">
        <v>1172063279</v>
      </c>
      <c r="AJ123" s="60">
        <v>0</v>
      </c>
      <c r="AK123" s="60">
        <v>12063279</v>
      </c>
      <c r="AL123" s="60">
        <v>0</v>
      </c>
      <c r="AM123" s="60">
        <v>0</v>
      </c>
      <c r="AN123" s="60">
        <v>0</v>
      </c>
      <c r="AO123" s="60">
        <v>0</v>
      </c>
      <c r="AP123" s="61">
        <f t="shared" si="165"/>
        <v>3.7464960683354022E-3</v>
      </c>
      <c r="AQ123" s="62">
        <f t="shared" si="166"/>
        <v>0</v>
      </c>
    </row>
    <row r="124" spans="1:43" s="44" customFormat="1" ht="36" x14ac:dyDescent="0.2">
      <c r="A124" s="38">
        <v>5</v>
      </c>
      <c r="B124" s="39"/>
      <c r="C124" s="39"/>
      <c r="D124" s="85"/>
      <c r="E124" s="85"/>
      <c r="F124" s="6"/>
      <c r="G124" s="6"/>
      <c r="H124" s="86" t="s">
        <v>26</v>
      </c>
      <c r="I124" s="41">
        <f t="shared" ref="I124:Q126" si="218">+I125</f>
        <v>79924532000</v>
      </c>
      <c r="J124" s="41">
        <f t="shared" si="218"/>
        <v>5941429906</v>
      </c>
      <c r="K124" s="41">
        <f t="shared" si="218"/>
        <v>34994578330</v>
      </c>
      <c r="L124" s="41">
        <f t="shared" si="218"/>
        <v>1657821292</v>
      </c>
      <c r="M124" s="41">
        <f t="shared" si="218"/>
        <v>24325579268</v>
      </c>
      <c r="N124" s="41">
        <f t="shared" si="218"/>
        <v>2698538939</v>
      </c>
      <c r="O124" s="41">
        <f t="shared" si="218"/>
        <v>4538554509</v>
      </c>
      <c r="P124" s="41">
        <f t="shared" si="218"/>
        <v>3932099302</v>
      </c>
      <c r="Q124" s="41">
        <f t="shared" si="218"/>
        <v>4165524127</v>
      </c>
      <c r="R124" s="42">
        <f t="shared" si="117"/>
        <v>0.30435685589000383</v>
      </c>
      <c r="S124" s="43">
        <f t="shared" si="118"/>
        <v>5.6785499963890936E-2</v>
      </c>
      <c r="T124" s="66"/>
      <c r="Y124" s="38">
        <v>5</v>
      </c>
      <c r="Z124" s="39"/>
      <c r="AA124" s="39"/>
      <c r="AB124" s="85"/>
      <c r="AC124" s="85"/>
      <c r="AD124" s="6"/>
      <c r="AE124" s="6"/>
      <c r="AF124" s="87" t="s">
        <v>26</v>
      </c>
      <c r="AG124" s="45">
        <f t="shared" ref="AG124:AO126" si="219">+AG125</f>
        <v>79924532000</v>
      </c>
      <c r="AH124" s="45">
        <f t="shared" si="219"/>
        <v>6472114380</v>
      </c>
      <c r="AI124" s="45">
        <f t="shared" si="219"/>
        <v>29053148424</v>
      </c>
      <c r="AJ124" s="45">
        <f t="shared" si="219"/>
        <v>1528344859</v>
      </c>
      <c r="AK124" s="45">
        <f t="shared" si="219"/>
        <v>22667757976</v>
      </c>
      <c r="AL124" s="45">
        <f t="shared" si="219"/>
        <v>1810622396</v>
      </c>
      <c r="AM124" s="45">
        <f t="shared" si="219"/>
        <v>1840015570</v>
      </c>
      <c r="AN124" s="45">
        <f t="shared" si="219"/>
        <v>218212235</v>
      </c>
      <c r="AO124" s="45">
        <f t="shared" si="219"/>
        <v>233424825</v>
      </c>
      <c r="AP124" s="78">
        <f t="shared" si="165"/>
        <v>0.28361452245976243</v>
      </c>
      <c r="AQ124" s="67">
        <f t="shared" si="166"/>
        <v>2.302191234601161E-2</v>
      </c>
    </row>
    <row r="125" spans="1:43" s="44" customFormat="1" ht="14.25" x14ac:dyDescent="0.2">
      <c r="A125" s="89">
        <v>5</v>
      </c>
      <c r="B125" s="63">
        <v>1</v>
      </c>
      <c r="C125" s="39"/>
      <c r="D125" s="85"/>
      <c r="E125" s="85"/>
      <c r="F125" s="86"/>
      <c r="G125" s="86"/>
      <c r="H125" s="90" t="s">
        <v>27</v>
      </c>
      <c r="I125" s="41">
        <f t="shared" si="218"/>
        <v>79924532000</v>
      </c>
      <c r="J125" s="41">
        <f t="shared" si="218"/>
        <v>5941429906</v>
      </c>
      <c r="K125" s="41">
        <f t="shared" si="218"/>
        <v>34994578330</v>
      </c>
      <c r="L125" s="41">
        <f t="shared" si="218"/>
        <v>1657821292</v>
      </c>
      <c r="M125" s="41">
        <f t="shared" si="218"/>
        <v>24325579268</v>
      </c>
      <c r="N125" s="41">
        <f t="shared" si="218"/>
        <v>2698538939</v>
      </c>
      <c r="O125" s="41">
        <f t="shared" si="218"/>
        <v>4538554509</v>
      </c>
      <c r="P125" s="41">
        <f t="shared" si="218"/>
        <v>3932099302</v>
      </c>
      <c r="Q125" s="41">
        <f t="shared" si="218"/>
        <v>4165524127</v>
      </c>
      <c r="R125" s="42">
        <f t="shared" si="117"/>
        <v>0.30435685589000383</v>
      </c>
      <c r="S125" s="43">
        <f t="shared" si="118"/>
        <v>5.6785499963890936E-2</v>
      </c>
      <c r="T125" s="66"/>
      <c r="Y125" s="89">
        <v>5</v>
      </c>
      <c r="Z125" s="63">
        <v>1</v>
      </c>
      <c r="AA125" s="39"/>
      <c r="AB125" s="85"/>
      <c r="AC125" s="85"/>
      <c r="AD125" s="86"/>
      <c r="AE125" s="86"/>
      <c r="AF125" s="91" t="s">
        <v>27</v>
      </c>
      <c r="AG125" s="45">
        <f t="shared" si="219"/>
        <v>79924532000</v>
      </c>
      <c r="AH125" s="45">
        <f t="shared" si="219"/>
        <v>6472114380</v>
      </c>
      <c r="AI125" s="45">
        <f t="shared" si="219"/>
        <v>29053148424</v>
      </c>
      <c r="AJ125" s="45">
        <f t="shared" si="219"/>
        <v>1528344859</v>
      </c>
      <c r="AK125" s="45">
        <f t="shared" si="219"/>
        <v>22667757976</v>
      </c>
      <c r="AL125" s="45">
        <f t="shared" si="219"/>
        <v>1810622396</v>
      </c>
      <c r="AM125" s="45">
        <f t="shared" si="219"/>
        <v>1840015570</v>
      </c>
      <c r="AN125" s="45">
        <f t="shared" si="219"/>
        <v>218212235</v>
      </c>
      <c r="AO125" s="45">
        <f t="shared" si="219"/>
        <v>233424825</v>
      </c>
      <c r="AP125" s="78">
        <f t="shared" si="165"/>
        <v>0.28361452245976243</v>
      </c>
      <c r="AQ125" s="67">
        <f t="shared" si="166"/>
        <v>2.302191234601161E-2</v>
      </c>
    </row>
    <row r="126" spans="1:43" s="58" customFormat="1" ht="14.25" x14ac:dyDescent="0.2">
      <c r="A126" s="50">
        <v>5</v>
      </c>
      <c r="B126" s="51">
        <v>1</v>
      </c>
      <c r="C126" s="51">
        <v>2</v>
      </c>
      <c r="D126" s="3"/>
      <c r="E126" s="3"/>
      <c r="F126" s="92">
        <v>20</v>
      </c>
      <c r="G126" s="92"/>
      <c r="H126" s="90" t="s">
        <v>28</v>
      </c>
      <c r="I126" s="41">
        <f t="shared" si="218"/>
        <v>79924532000</v>
      </c>
      <c r="J126" s="41">
        <f t="shared" si="218"/>
        <v>5941429906</v>
      </c>
      <c r="K126" s="41">
        <f t="shared" si="218"/>
        <v>34994578330</v>
      </c>
      <c r="L126" s="41">
        <f t="shared" si="218"/>
        <v>1657821292</v>
      </c>
      <c r="M126" s="41">
        <f t="shared" si="218"/>
        <v>24325579268</v>
      </c>
      <c r="N126" s="41">
        <f t="shared" si="218"/>
        <v>2698538939</v>
      </c>
      <c r="O126" s="41">
        <f t="shared" si="218"/>
        <v>4538554509</v>
      </c>
      <c r="P126" s="41">
        <f t="shared" si="218"/>
        <v>3932099302</v>
      </c>
      <c r="Q126" s="41">
        <f t="shared" si="218"/>
        <v>4165524127</v>
      </c>
      <c r="R126" s="42">
        <f t="shared" si="117"/>
        <v>0.30435685589000383</v>
      </c>
      <c r="S126" s="43">
        <f t="shared" si="118"/>
        <v>5.6785499963890936E-2</v>
      </c>
      <c r="T126" s="66"/>
      <c r="Y126" s="50">
        <v>5</v>
      </c>
      <c r="Z126" s="51">
        <v>1</v>
      </c>
      <c r="AA126" s="51">
        <v>2</v>
      </c>
      <c r="AB126" s="3"/>
      <c r="AC126" s="3"/>
      <c r="AD126" s="92">
        <v>20</v>
      </c>
      <c r="AE126" s="92"/>
      <c r="AF126" s="91" t="s">
        <v>28</v>
      </c>
      <c r="AG126" s="45">
        <f t="shared" si="219"/>
        <v>79924532000</v>
      </c>
      <c r="AH126" s="45">
        <f t="shared" si="219"/>
        <v>6472114380</v>
      </c>
      <c r="AI126" s="45">
        <f t="shared" si="219"/>
        <v>29053148424</v>
      </c>
      <c r="AJ126" s="45">
        <f t="shared" si="219"/>
        <v>1528344859</v>
      </c>
      <c r="AK126" s="45">
        <f t="shared" si="219"/>
        <v>22667757976</v>
      </c>
      <c r="AL126" s="45">
        <f t="shared" si="219"/>
        <v>1810622396</v>
      </c>
      <c r="AM126" s="45">
        <f t="shared" si="219"/>
        <v>1840015570</v>
      </c>
      <c r="AN126" s="45">
        <f t="shared" si="219"/>
        <v>218212235</v>
      </c>
      <c r="AO126" s="45">
        <f t="shared" si="219"/>
        <v>233424825</v>
      </c>
      <c r="AP126" s="78">
        <f t="shared" si="165"/>
        <v>0.28361452245976243</v>
      </c>
      <c r="AQ126" s="67">
        <f t="shared" si="166"/>
        <v>2.302191234601161E-2</v>
      </c>
    </row>
    <row r="127" spans="1:43" s="58" customFormat="1" ht="14.25" x14ac:dyDescent="0.2">
      <c r="A127" s="50">
        <v>5</v>
      </c>
      <c r="B127" s="51">
        <v>1</v>
      </c>
      <c r="C127" s="51">
        <v>2</v>
      </c>
      <c r="D127" s="3">
        <v>1</v>
      </c>
      <c r="E127" s="3"/>
      <c r="F127" s="92">
        <v>20</v>
      </c>
      <c r="G127" s="92"/>
      <c r="H127" s="90" t="s">
        <v>28</v>
      </c>
      <c r="I127" s="41">
        <f>SUM(I128:I138)</f>
        <v>79924532000</v>
      </c>
      <c r="J127" s="41">
        <f t="shared" ref="J127:Q127" si="220">SUM(J128:J138)</f>
        <v>5941429906</v>
      </c>
      <c r="K127" s="41">
        <f t="shared" si="220"/>
        <v>34994578330</v>
      </c>
      <c r="L127" s="41">
        <f t="shared" si="220"/>
        <v>1657821292</v>
      </c>
      <c r="M127" s="41">
        <f t="shared" si="220"/>
        <v>24325579268</v>
      </c>
      <c r="N127" s="41">
        <f t="shared" si="220"/>
        <v>2698538939</v>
      </c>
      <c r="O127" s="41">
        <f t="shared" si="220"/>
        <v>4538554509</v>
      </c>
      <c r="P127" s="41">
        <f t="shared" si="220"/>
        <v>3932099302</v>
      </c>
      <c r="Q127" s="41">
        <f t="shared" si="220"/>
        <v>4165524127</v>
      </c>
      <c r="R127" s="42">
        <f t="shared" si="117"/>
        <v>0.30435685589000383</v>
      </c>
      <c r="S127" s="43">
        <f t="shared" si="118"/>
        <v>5.6785499963890936E-2</v>
      </c>
      <c r="T127" s="66"/>
      <c r="Y127" s="50">
        <v>5</v>
      </c>
      <c r="Z127" s="51">
        <v>1</v>
      </c>
      <c r="AA127" s="51">
        <v>2</v>
      </c>
      <c r="AB127" s="3">
        <v>1</v>
      </c>
      <c r="AC127" s="3"/>
      <c r="AD127" s="92">
        <v>20</v>
      </c>
      <c r="AE127" s="92"/>
      <c r="AF127" s="91" t="s">
        <v>28</v>
      </c>
      <c r="AG127" s="45">
        <f t="shared" ref="AG127" si="221">SUM(AG128:AG137)</f>
        <v>79924532000</v>
      </c>
      <c r="AH127" s="45">
        <f t="shared" ref="AH127:AO127" si="222">SUM(AH128:AH137)</f>
        <v>6472114380</v>
      </c>
      <c r="AI127" s="45">
        <f t="shared" si="222"/>
        <v>29053148424</v>
      </c>
      <c r="AJ127" s="45">
        <f t="shared" si="222"/>
        <v>1528344859</v>
      </c>
      <c r="AK127" s="45">
        <f t="shared" si="222"/>
        <v>22667757976</v>
      </c>
      <c r="AL127" s="45">
        <f t="shared" si="222"/>
        <v>1810622396</v>
      </c>
      <c r="AM127" s="45">
        <f t="shared" si="222"/>
        <v>1840015570</v>
      </c>
      <c r="AN127" s="45">
        <f t="shared" si="222"/>
        <v>218212235</v>
      </c>
      <c r="AO127" s="45">
        <f t="shared" si="222"/>
        <v>233424825</v>
      </c>
      <c r="AP127" s="78">
        <f t="shared" si="165"/>
        <v>0.28361452245976243</v>
      </c>
      <c r="AQ127" s="67">
        <f t="shared" si="166"/>
        <v>2.302191234601161E-2</v>
      </c>
    </row>
    <row r="128" spans="1:43" s="58" customFormat="1" ht="14.25" x14ac:dyDescent="0.2">
      <c r="A128" s="50">
        <v>5</v>
      </c>
      <c r="B128" s="51">
        <v>1</v>
      </c>
      <c r="C128" s="51">
        <v>2</v>
      </c>
      <c r="D128" s="3">
        <v>1</v>
      </c>
      <c r="E128" s="3">
        <v>6</v>
      </c>
      <c r="F128" s="92">
        <v>20</v>
      </c>
      <c r="G128" s="92" t="s">
        <v>235</v>
      </c>
      <c r="H128" s="93" t="s">
        <v>23</v>
      </c>
      <c r="I128" s="54">
        <v>42835665575</v>
      </c>
      <c r="J128" s="54">
        <v>2224755883</v>
      </c>
      <c r="K128" s="54">
        <v>22045266499</v>
      </c>
      <c r="L128" s="54">
        <v>1302453723</v>
      </c>
      <c r="M128" s="54">
        <v>20405953275</v>
      </c>
      <c r="N128" s="54">
        <v>1681973820</v>
      </c>
      <c r="O128" s="54">
        <v>2995999148</v>
      </c>
      <c r="P128" s="54">
        <v>2701044111</v>
      </c>
      <c r="Q128" s="54">
        <v>2868085986</v>
      </c>
      <c r="R128" s="55">
        <f t="shared" si="117"/>
        <v>0.47637764001289246</v>
      </c>
      <c r="S128" s="56">
        <f t="shared" si="118"/>
        <v>6.9941697129798835E-2</v>
      </c>
      <c r="T128" s="57"/>
      <c r="Y128" s="50">
        <v>5</v>
      </c>
      <c r="Z128" s="51">
        <v>1</v>
      </c>
      <c r="AA128" s="51">
        <v>2</v>
      </c>
      <c r="AB128" s="3">
        <v>1</v>
      </c>
      <c r="AC128" s="3">
        <v>6</v>
      </c>
      <c r="AD128" s="92">
        <v>20</v>
      </c>
      <c r="AE128" s="92" t="s">
        <v>235</v>
      </c>
      <c r="AF128" s="94" t="s">
        <v>23</v>
      </c>
      <c r="AG128" s="60">
        <v>42864067268</v>
      </c>
      <c r="AH128" s="60">
        <v>1374703224</v>
      </c>
      <c r="AI128" s="60">
        <v>19820510616</v>
      </c>
      <c r="AJ128" s="60">
        <v>1458075162</v>
      </c>
      <c r="AK128" s="60">
        <v>19103499552</v>
      </c>
      <c r="AL128" s="60">
        <v>1305497784</v>
      </c>
      <c r="AM128" s="60">
        <v>1314025328</v>
      </c>
      <c r="AN128" s="60">
        <v>167041875</v>
      </c>
      <c r="AO128" s="60">
        <v>167041875</v>
      </c>
      <c r="AP128" s="61">
        <f t="shared" si="165"/>
        <v>0.44567631514197537</v>
      </c>
      <c r="AQ128" s="62">
        <f t="shared" si="166"/>
        <v>3.0655637967911188E-2</v>
      </c>
    </row>
    <row r="129" spans="1:43" s="58" customFormat="1" ht="14.25" x14ac:dyDescent="0.2">
      <c r="A129" s="50">
        <v>5</v>
      </c>
      <c r="B129" s="51">
        <v>1</v>
      </c>
      <c r="C129" s="51">
        <v>2</v>
      </c>
      <c r="D129" s="3">
        <v>1</v>
      </c>
      <c r="E129" s="3">
        <v>7</v>
      </c>
      <c r="F129" s="92">
        <v>20</v>
      </c>
      <c r="G129" s="92" t="s">
        <v>236</v>
      </c>
      <c r="H129" s="93" t="s">
        <v>159</v>
      </c>
      <c r="I129" s="54">
        <v>17274387211</v>
      </c>
      <c r="J129" s="54">
        <v>3614674023</v>
      </c>
      <c r="K129" s="54">
        <v>10024058247</v>
      </c>
      <c r="L129" s="54">
        <v>323596308</v>
      </c>
      <c r="M129" s="54">
        <v>3286364350</v>
      </c>
      <c r="N129" s="54">
        <v>927921592</v>
      </c>
      <c r="O129" s="54">
        <v>1370554259</v>
      </c>
      <c r="P129" s="54">
        <v>1137026789</v>
      </c>
      <c r="Q129" s="54">
        <v>1137141108</v>
      </c>
      <c r="R129" s="55">
        <f t="shared" si="117"/>
        <v>0.19024491635265103</v>
      </c>
      <c r="S129" s="56">
        <f t="shared" si="118"/>
        <v>7.9340253420234624E-2</v>
      </c>
      <c r="T129" s="57"/>
      <c r="Y129" s="50">
        <v>5</v>
      </c>
      <c r="Z129" s="51">
        <v>1</v>
      </c>
      <c r="AA129" s="51">
        <v>2</v>
      </c>
      <c r="AB129" s="3">
        <v>1</v>
      </c>
      <c r="AC129" s="3">
        <v>7</v>
      </c>
      <c r="AD129" s="92">
        <v>20</v>
      </c>
      <c r="AE129" s="92" t="s">
        <v>236</v>
      </c>
      <c r="AF129" s="94" t="s">
        <v>159</v>
      </c>
      <c r="AG129" s="60">
        <v>17297985518</v>
      </c>
      <c r="AH129" s="60">
        <v>3446616182</v>
      </c>
      <c r="AI129" s="60">
        <v>6409384224</v>
      </c>
      <c r="AJ129" s="60">
        <v>0</v>
      </c>
      <c r="AK129" s="60">
        <v>2962768042</v>
      </c>
      <c r="AL129" s="60">
        <v>442632667</v>
      </c>
      <c r="AM129" s="60">
        <v>442632667</v>
      </c>
      <c r="AN129" s="60">
        <v>114319</v>
      </c>
      <c r="AO129" s="60">
        <v>114319</v>
      </c>
      <c r="AP129" s="61">
        <f t="shared" si="165"/>
        <v>0.17127821265181384</v>
      </c>
      <c r="AQ129" s="62">
        <f t="shared" si="166"/>
        <v>2.5588682944577779E-2</v>
      </c>
    </row>
    <row r="130" spans="1:43" s="58" customFormat="1" ht="14.25" x14ac:dyDescent="0.2">
      <c r="A130" s="50">
        <v>5</v>
      </c>
      <c r="B130" s="51">
        <v>1</v>
      </c>
      <c r="C130" s="51">
        <v>2</v>
      </c>
      <c r="D130" s="3">
        <v>1</v>
      </c>
      <c r="E130" s="3">
        <v>8</v>
      </c>
      <c r="F130" s="92">
        <v>20</v>
      </c>
      <c r="G130" s="92" t="s">
        <v>238</v>
      </c>
      <c r="H130" s="93" t="s">
        <v>237</v>
      </c>
      <c r="I130" s="54">
        <v>4473566976</v>
      </c>
      <c r="J130" s="54">
        <v>0</v>
      </c>
      <c r="K130" s="54">
        <v>17822976</v>
      </c>
      <c r="L130" s="54">
        <v>0</v>
      </c>
      <c r="M130" s="54">
        <v>17822976</v>
      </c>
      <c r="N130" s="54">
        <v>0</v>
      </c>
      <c r="O130" s="54">
        <v>0</v>
      </c>
      <c r="P130" s="54">
        <v>0</v>
      </c>
      <c r="Q130" s="54">
        <v>0</v>
      </c>
      <c r="R130" s="55">
        <f t="shared" ref="R130" si="223">IFERROR((M130/I130),0)</f>
        <v>3.9840637450199202E-3</v>
      </c>
      <c r="S130" s="56">
        <f t="shared" ref="S130" si="224">IFERROR((O130/I130),0)</f>
        <v>0</v>
      </c>
      <c r="T130" s="57"/>
      <c r="Y130" s="50">
        <v>5</v>
      </c>
      <c r="Z130" s="51">
        <v>1</v>
      </c>
      <c r="AA130" s="51">
        <v>2</v>
      </c>
      <c r="AB130" s="3">
        <v>1</v>
      </c>
      <c r="AC130" s="3">
        <v>8</v>
      </c>
      <c r="AD130" s="92">
        <v>20</v>
      </c>
      <c r="AE130" s="92" t="s">
        <v>238</v>
      </c>
      <c r="AF130" s="94" t="s">
        <v>237</v>
      </c>
      <c r="AG130" s="60">
        <v>4473566976</v>
      </c>
      <c r="AH130" s="60">
        <v>0</v>
      </c>
      <c r="AI130" s="60">
        <v>17822976</v>
      </c>
      <c r="AJ130" s="60">
        <v>0</v>
      </c>
      <c r="AK130" s="60">
        <v>17822976</v>
      </c>
      <c r="AL130" s="60">
        <v>0</v>
      </c>
      <c r="AM130" s="60">
        <v>0</v>
      </c>
      <c r="AN130" s="60">
        <v>0</v>
      </c>
      <c r="AO130" s="60">
        <v>0</v>
      </c>
      <c r="AP130" s="61">
        <f t="shared" si="165"/>
        <v>3.9840637450199202E-3</v>
      </c>
      <c r="AQ130" s="62">
        <f t="shared" si="166"/>
        <v>0</v>
      </c>
    </row>
    <row r="131" spans="1:43" s="58" customFormat="1" ht="14.25" x14ac:dyDescent="0.2">
      <c r="A131" s="50">
        <v>5</v>
      </c>
      <c r="B131" s="51">
        <v>1</v>
      </c>
      <c r="C131" s="51">
        <v>2</v>
      </c>
      <c r="D131" s="3">
        <v>1</v>
      </c>
      <c r="E131" s="3">
        <v>9</v>
      </c>
      <c r="F131" s="92">
        <v>20</v>
      </c>
      <c r="G131" s="92" t="s">
        <v>239</v>
      </c>
      <c r="H131" s="93" t="s">
        <v>164</v>
      </c>
      <c r="I131" s="54">
        <v>5670492800</v>
      </c>
      <c r="J131" s="54">
        <v>50000000</v>
      </c>
      <c r="K131" s="54">
        <v>172591605</v>
      </c>
      <c r="L131" s="54">
        <v>0</v>
      </c>
      <c r="M131" s="54">
        <v>122591605</v>
      </c>
      <c r="N131" s="54">
        <v>0</v>
      </c>
      <c r="O131" s="54">
        <v>4382095</v>
      </c>
      <c r="P131" s="54">
        <v>0</v>
      </c>
      <c r="Q131" s="54">
        <v>4382095</v>
      </c>
      <c r="R131" s="55"/>
      <c r="S131" s="56"/>
      <c r="T131" s="57"/>
      <c r="Y131" s="50">
        <v>5</v>
      </c>
      <c r="Z131" s="51">
        <v>1</v>
      </c>
      <c r="AA131" s="51">
        <v>2</v>
      </c>
      <c r="AB131" s="3">
        <v>1</v>
      </c>
      <c r="AC131" s="3">
        <v>9</v>
      </c>
      <c r="AD131" s="92">
        <v>20</v>
      </c>
      <c r="AE131" s="92" t="s">
        <v>239</v>
      </c>
      <c r="AF131" s="94" t="s">
        <v>164</v>
      </c>
      <c r="AG131" s="60">
        <v>5670492800</v>
      </c>
      <c r="AH131" s="60">
        <v>0</v>
      </c>
      <c r="AI131" s="60">
        <v>122591605</v>
      </c>
      <c r="AJ131" s="60">
        <v>0</v>
      </c>
      <c r="AK131" s="60">
        <v>122591605</v>
      </c>
      <c r="AL131" s="60">
        <v>4382095</v>
      </c>
      <c r="AM131" s="60">
        <v>4382095</v>
      </c>
      <c r="AN131" s="60">
        <v>4382095</v>
      </c>
      <c r="AO131" s="60">
        <v>4382095</v>
      </c>
      <c r="AP131" s="61"/>
      <c r="AQ131" s="62"/>
    </row>
    <row r="132" spans="1:43" s="58" customFormat="1" ht="24" x14ac:dyDescent="0.2">
      <c r="A132" s="50">
        <v>5</v>
      </c>
      <c r="B132" s="51">
        <v>1</v>
      </c>
      <c r="C132" s="51">
        <v>2</v>
      </c>
      <c r="D132" s="3">
        <v>1</v>
      </c>
      <c r="E132" s="3">
        <v>11</v>
      </c>
      <c r="F132" s="92">
        <v>20</v>
      </c>
      <c r="G132" s="92" t="s">
        <v>240</v>
      </c>
      <c r="H132" s="93" t="s">
        <v>25</v>
      </c>
      <c r="I132" s="54">
        <v>150600000</v>
      </c>
      <c r="J132" s="54">
        <v>0</v>
      </c>
      <c r="K132" s="54">
        <v>150600000</v>
      </c>
      <c r="L132" s="54">
        <v>0</v>
      </c>
      <c r="M132" s="54">
        <v>150600000</v>
      </c>
      <c r="N132" s="54">
        <v>29374745</v>
      </c>
      <c r="O132" s="54">
        <v>29529135</v>
      </c>
      <c r="P132" s="54">
        <v>29374745</v>
      </c>
      <c r="Q132" s="54">
        <v>29529135</v>
      </c>
      <c r="R132" s="55"/>
      <c r="S132" s="56"/>
      <c r="T132" s="57"/>
      <c r="Y132" s="50">
        <v>5</v>
      </c>
      <c r="Z132" s="51">
        <v>1</v>
      </c>
      <c r="AA132" s="51">
        <v>2</v>
      </c>
      <c r="AB132" s="3">
        <v>1</v>
      </c>
      <c r="AC132" s="3">
        <v>11</v>
      </c>
      <c r="AD132" s="92">
        <v>20</v>
      </c>
      <c r="AE132" s="92" t="s">
        <v>240</v>
      </c>
      <c r="AF132" s="94" t="s">
        <v>25</v>
      </c>
      <c r="AG132" s="60">
        <v>150600000</v>
      </c>
      <c r="AH132" s="60">
        <v>0</v>
      </c>
      <c r="AI132" s="60">
        <v>150600000</v>
      </c>
      <c r="AJ132" s="60">
        <v>0</v>
      </c>
      <c r="AK132" s="60">
        <v>150600000</v>
      </c>
      <c r="AL132" s="60">
        <v>78120</v>
      </c>
      <c r="AM132" s="60">
        <v>154390</v>
      </c>
      <c r="AN132" s="60">
        <v>78120</v>
      </c>
      <c r="AO132" s="60">
        <v>154390</v>
      </c>
      <c r="AP132" s="61"/>
      <c r="AQ132" s="62"/>
    </row>
    <row r="133" spans="1:43" s="58" customFormat="1" ht="24" x14ac:dyDescent="0.2">
      <c r="A133" s="50">
        <v>5</v>
      </c>
      <c r="B133" s="51">
        <v>1</v>
      </c>
      <c r="C133" s="51">
        <v>2</v>
      </c>
      <c r="D133" s="3">
        <v>1</v>
      </c>
      <c r="E133" s="3">
        <v>12</v>
      </c>
      <c r="F133" s="92">
        <v>20</v>
      </c>
      <c r="G133" s="92" t="s">
        <v>241</v>
      </c>
      <c r="H133" s="93" t="s">
        <v>160</v>
      </c>
      <c r="I133" s="54">
        <v>4862572800</v>
      </c>
      <c r="J133" s="54">
        <v>0</v>
      </c>
      <c r="K133" s="54">
        <v>19372800</v>
      </c>
      <c r="L133" s="54">
        <v>0</v>
      </c>
      <c r="M133" s="54">
        <v>19372800</v>
      </c>
      <c r="N133" s="54">
        <v>0</v>
      </c>
      <c r="O133" s="54">
        <v>0</v>
      </c>
      <c r="P133" s="54">
        <v>0</v>
      </c>
      <c r="Q133" s="54">
        <v>0</v>
      </c>
      <c r="R133" s="55"/>
      <c r="S133" s="56"/>
      <c r="T133" s="57"/>
      <c r="Y133" s="50">
        <v>5</v>
      </c>
      <c r="Z133" s="51">
        <v>1</v>
      </c>
      <c r="AA133" s="51">
        <v>2</v>
      </c>
      <c r="AB133" s="3">
        <v>1</v>
      </c>
      <c r="AC133" s="3">
        <v>12</v>
      </c>
      <c r="AD133" s="92">
        <v>20</v>
      </c>
      <c r="AE133" s="92" t="s">
        <v>241</v>
      </c>
      <c r="AF133" s="94" t="s">
        <v>160</v>
      </c>
      <c r="AG133" s="60">
        <v>4862572800</v>
      </c>
      <c r="AH133" s="60">
        <v>0</v>
      </c>
      <c r="AI133" s="60">
        <v>19372800</v>
      </c>
      <c r="AJ133" s="60">
        <v>0</v>
      </c>
      <c r="AK133" s="60">
        <v>19372800</v>
      </c>
      <c r="AL133" s="60">
        <v>0</v>
      </c>
      <c r="AM133" s="60">
        <v>0</v>
      </c>
      <c r="AN133" s="60">
        <v>0</v>
      </c>
      <c r="AO133" s="60">
        <v>0</v>
      </c>
      <c r="AP133" s="61"/>
      <c r="AQ133" s="62"/>
    </row>
    <row r="134" spans="1:43" s="58" customFormat="1" ht="24" x14ac:dyDescent="0.2">
      <c r="A134" s="50">
        <v>5</v>
      </c>
      <c r="B134" s="51">
        <v>1</v>
      </c>
      <c r="C134" s="51">
        <v>2</v>
      </c>
      <c r="D134" s="3">
        <v>1</v>
      </c>
      <c r="E134" s="3">
        <v>14</v>
      </c>
      <c r="F134" s="92">
        <v>20</v>
      </c>
      <c r="G134" s="92" t="s">
        <v>242</v>
      </c>
      <c r="H134" s="93" t="s">
        <v>117</v>
      </c>
      <c r="I134" s="54">
        <v>1458771840</v>
      </c>
      <c r="J134" s="54">
        <v>0</v>
      </c>
      <c r="K134" s="54">
        <v>5811840</v>
      </c>
      <c r="L134" s="54">
        <v>0</v>
      </c>
      <c r="M134" s="54">
        <v>5811840</v>
      </c>
      <c r="N134" s="54">
        <v>0</v>
      </c>
      <c r="O134" s="54">
        <v>0</v>
      </c>
      <c r="P134" s="54">
        <v>0</v>
      </c>
      <c r="Q134" s="54">
        <v>0</v>
      </c>
      <c r="R134" s="55"/>
      <c r="S134" s="56"/>
      <c r="T134" s="57"/>
      <c r="Y134" s="50">
        <v>5</v>
      </c>
      <c r="Z134" s="51">
        <v>1</v>
      </c>
      <c r="AA134" s="51">
        <v>2</v>
      </c>
      <c r="AB134" s="3">
        <v>1</v>
      </c>
      <c r="AC134" s="3">
        <v>14</v>
      </c>
      <c r="AD134" s="92">
        <v>20</v>
      </c>
      <c r="AE134" s="92" t="s">
        <v>242</v>
      </c>
      <c r="AF134" s="94" t="s">
        <v>117</v>
      </c>
      <c r="AG134" s="60">
        <v>1458771840</v>
      </c>
      <c r="AH134" s="60">
        <v>0</v>
      </c>
      <c r="AI134" s="60">
        <v>5811840</v>
      </c>
      <c r="AJ134" s="60">
        <v>0</v>
      </c>
      <c r="AK134" s="60">
        <v>5811840</v>
      </c>
      <c r="AL134" s="60">
        <v>0</v>
      </c>
      <c r="AM134" s="60">
        <v>0</v>
      </c>
      <c r="AN134" s="60">
        <v>0</v>
      </c>
      <c r="AO134" s="60">
        <v>0</v>
      </c>
      <c r="AP134" s="61"/>
      <c r="AQ134" s="62"/>
    </row>
    <row r="135" spans="1:43" s="58" customFormat="1" ht="24" x14ac:dyDescent="0.2">
      <c r="A135" s="50">
        <v>5</v>
      </c>
      <c r="B135" s="51">
        <v>1</v>
      </c>
      <c r="C135" s="51">
        <v>2</v>
      </c>
      <c r="D135" s="3">
        <v>1</v>
      </c>
      <c r="E135" s="3">
        <v>15</v>
      </c>
      <c r="F135" s="92">
        <v>20</v>
      </c>
      <c r="G135" s="92" t="s">
        <v>243</v>
      </c>
      <c r="H135" s="93" t="s">
        <v>165</v>
      </c>
      <c r="I135" s="54">
        <v>486257280</v>
      </c>
      <c r="J135" s="54">
        <v>0</v>
      </c>
      <c r="K135" s="54">
        <v>1937280</v>
      </c>
      <c r="L135" s="54">
        <v>0</v>
      </c>
      <c r="M135" s="54">
        <v>1937280</v>
      </c>
      <c r="N135" s="54">
        <v>0</v>
      </c>
      <c r="O135" s="54">
        <v>0</v>
      </c>
      <c r="P135" s="54">
        <v>0</v>
      </c>
      <c r="Q135" s="54">
        <v>0</v>
      </c>
      <c r="R135" s="55"/>
      <c r="S135" s="56"/>
      <c r="T135" s="57"/>
      <c r="Y135" s="50">
        <v>5</v>
      </c>
      <c r="Z135" s="51">
        <v>1</v>
      </c>
      <c r="AA135" s="51">
        <v>2</v>
      </c>
      <c r="AB135" s="3">
        <v>1</v>
      </c>
      <c r="AC135" s="3">
        <v>15</v>
      </c>
      <c r="AD135" s="92">
        <v>20</v>
      </c>
      <c r="AE135" s="92" t="s">
        <v>243</v>
      </c>
      <c r="AF135" s="94" t="s">
        <v>165</v>
      </c>
      <c r="AG135" s="60">
        <v>486257280</v>
      </c>
      <c r="AH135" s="60">
        <v>0</v>
      </c>
      <c r="AI135" s="60">
        <v>1937280</v>
      </c>
      <c r="AJ135" s="60">
        <v>0</v>
      </c>
      <c r="AK135" s="60">
        <v>1937280</v>
      </c>
      <c r="AL135" s="60">
        <v>0</v>
      </c>
      <c r="AM135" s="60">
        <v>0</v>
      </c>
      <c r="AN135" s="60">
        <v>0</v>
      </c>
      <c r="AO135" s="60">
        <v>0</v>
      </c>
      <c r="AP135" s="61"/>
      <c r="AQ135" s="62"/>
    </row>
    <row r="136" spans="1:43" s="58" customFormat="1" ht="14.25" x14ac:dyDescent="0.2">
      <c r="A136" s="50">
        <v>5</v>
      </c>
      <c r="B136" s="51">
        <v>1</v>
      </c>
      <c r="C136" s="51">
        <v>2</v>
      </c>
      <c r="D136" s="3">
        <v>1</v>
      </c>
      <c r="E136" s="3">
        <v>21</v>
      </c>
      <c r="F136" s="92">
        <v>20</v>
      </c>
      <c r="G136" s="92"/>
      <c r="H136" s="93" t="s">
        <v>102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5">
        <f t="shared" si="117"/>
        <v>0</v>
      </c>
      <c r="S136" s="56">
        <f t="shared" si="118"/>
        <v>0</v>
      </c>
      <c r="T136" s="57"/>
      <c r="Y136" s="50">
        <v>5</v>
      </c>
      <c r="Z136" s="51">
        <v>1</v>
      </c>
      <c r="AA136" s="51">
        <v>2</v>
      </c>
      <c r="AB136" s="3">
        <v>1</v>
      </c>
      <c r="AC136" s="3">
        <v>21</v>
      </c>
      <c r="AD136" s="92">
        <v>20</v>
      </c>
      <c r="AE136" s="92"/>
      <c r="AF136" s="94" t="s">
        <v>102</v>
      </c>
      <c r="AG136" s="60">
        <v>0</v>
      </c>
      <c r="AH136" s="60">
        <v>0</v>
      </c>
      <c r="AI136" s="60">
        <v>0</v>
      </c>
      <c r="AJ136" s="60">
        <v>0</v>
      </c>
      <c r="AK136" s="60">
        <v>0</v>
      </c>
      <c r="AL136" s="60">
        <v>0</v>
      </c>
      <c r="AM136" s="60">
        <v>0</v>
      </c>
      <c r="AN136" s="60">
        <v>0</v>
      </c>
      <c r="AO136" s="60">
        <v>0</v>
      </c>
      <c r="AP136" s="61">
        <f t="shared" ref="AP136:AP137" si="225">IFERROR((AK136/AG136),0)</f>
        <v>0</v>
      </c>
      <c r="AQ136" s="62">
        <f t="shared" ref="AQ136:AQ137" si="226">IFERROR((AM136/AG136),0)</f>
        <v>0</v>
      </c>
    </row>
    <row r="137" spans="1:43" s="58" customFormat="1" ht="24" x14ac:dyDescent="0.2">
      <c r="A137" s="50">
        <v>5</v>
      </c>
      <c r="B137" s="51">
        <v>1</v>
      </c>
      <c r="C137" s="51">
        <v>2</v>
      </c>
      <c r="D137" s="3">
        <v>1</v>
      </c>
      <c r="E137" s="3">
        <v>24</v>
      </c>
      <c r="F137" s="92">
        <v>20</v>
      </c>
      <c r="G137" s="92" t="s">
        <v>244</v>
      </c>
      <c r="H137" s="93" t="s">
        <v>161</v>
      </c>
      <c r="I137" s="54">
        <v>2660217518</v>
      </c>
      <c r="J137" s="54">
        <v>0</v>
      </c>
      <c r="K137" s="54">
        <v>2505117083</v>
      </c>
      <c r="L137" s="54">
        <v>27598461</v>
      </c>
      <c r="M137" s="54">
        <v>310952342</v>
      </c>
      <c r="N137" s="54">
        <v>59268782</v>
      </c>
      <c r="O137" s="54">
        <v>138089872</v>
      </c>
      <c r="P137" s="54">
        <v>64653657</v>
      </c>
      <c r="Q137" s="54">
        <v>126385803</v>
      </c>
      <c r="R137" s="55">
        <f t="shared" si="117"/>
        <v>0.11688981818064999</v>
      </c>
      <c r="S137" s="56">
        <f t="shared" si="118"/>
        <v>5.1909240904412388E-2</v>
      </c>
      <c r="T137" s="57"/>
      <c r="Y137" s="50">
        <v>5</v>
      </c>
      <c r="Z137" s="51">
        <v>1</v>
      </c>
      <c r="AA137" s="51">
        <v>2</v>
      </c>
      <c r="AB137" s="3">
        <v>1</v>
      </c>
      <c r="AC137" s="3">
        <v>24</v>
      </c>
      <c r="AD137" s="92">
        <v>20</v>
      </c>
      <c r="AE137" s="92" t="s">
        <v>244</v>
      </c>
      <c r="AF137" s="94" t="s">
        <v>161</v>
      </c>
      <c r="AG137" s="60">
        <v>2660217518</v>
      </c>
      <c r="AH137" s="60">
        <v>1650794974</v>
      </c>
      <c r="AI137" s="60">
        <v>2505117083</v>
      </c>
      <c r="AJ137" s="60">
        <v>70269697</v>
      </c>
      <c r="AK137" s="60">
        <v>283353881</v>
      </c>
      <c r="AL137" s="60">
        <v>58031730</v>
      </c>
      <c r="AM137" s="60">
        <v>78821090</v>
      </c>
      <c r="AN137" s="60">
        <v>46595826</v>
      </c>
      <c r="AO137" s="60">
        <v>61732146</v>
      </c>
      <c r="AP137" s="61">
        <f t="shared" si="225"/>
        <v>0.10651530526459754</v>
      </c>
      <c r="AQ137" s="62">
        <f t="shared" si="226"/>
        <v>2.9629565803047236E-2</v>
      </c>
    </row>
    <row r="138" spans="1:43" s="58" customFormat="1" ht="14.25" x14ac:dyDescent="0.2">
      <c r="A138" s="50">
        <v>5</v>
      </c>
      <c r="B138" s="51">
        <v>1</v>
      </c>
      <c r="C138" s="51">
        <v>2</v>
      </c>
      <c r="D138" s="3">
        <v>1</v>
      </c>
      <c r="E138" s="3">
        <v>27</v>
      </c>
      <c r="F138" s="92">
        <v>20</v>
      </c>
      <c r="G138" s="92" t="s">
        <v>258</v>
      </c>
      <c r="H138" s="93" t="s">
        <v>259</v>
      </c>
      <c r="I138" s="54">
        <v>52000000</v>
      </c>
      <c r="J138" s="54">
        <v>52000000</v>
      </c>
      <c r="K138" s="54">
        <v>52000000</v>
      </c>
      <c r="L138" s="54">
        <v>4172800</v>
      </c>
      <c r="M138" s="54">
        <v>4172800</v>
      </c>
      <c r="N138" s="54">
        <v>0</v>
      </c>
      <c r="O138" s="54">
        <v>0</v>
      </c>
      <c r="P138" s="54">
        <v>0</v>
      </c>
      <c r="Q138" s="54">
        <v>0</v>
      </c>
      <c r="R138" s="55">
        <f t="shared" ref="R138" si="227">IFERROR((M138/I138),0)</f>
        <v>8.0246153846153842E-2</v>
      </c>
      <c r="S138" s="56">
        <f t="shared" ref="S138" si="228">IFERROR((O138/I138),0)</f>
        <v>0</v>
      </c>
      <c r="T138" s="57"/>
      <c r="Y138" s="95"/>
      <c r="Z138" s="96"/>
      <c r="AA138" s="96"/>
      <c r="AB138" s="97"/>
      <c r="AC138" s="97"/>
      <c r="AD138" s="98"/>
      <c r="AE138" s="98"/>
      <c r="AF138" s="99"/>
      <c r="AG138" s="60"/>
      <c r="AH138" s="60"/>
      <c r="AI138" s="60"/>
      <c r="AJ138" s="60"/>
      <c r="AK138" s="60"/>
      <c r="AL138" s="60"/>
      <c r="AM138" s="60"/>
      <c r="AN138" s="60"/>
      <c r="AO138" s="60"/>
      <c r="AP138" s="61"/>
      <c r="AQ138" s="62"/>
    </row>
    <row r="139" spans="1:43" s="101" customFormat="1" ht="14.25" x14ac:dyDescent="0.2">
      <c r="A139" s="301" t="s">
        <v>29</v>
      </c>
      <c r="B139" s="302"/>
      <c r="C139" s="302"/>
      <c r="D139" s="302"/>
      <c r="E139" s="302"/>
      <c r="F139" s="302"/>
      <c r="G139" s="302"/>
      <c r="H139" s="303"/>
      <c r="I139" s="41">
        <f>+I140+I143+I147+I150</f>
        <v>441007000000</v>
      </c>
      <c r="J139" s="41">
        <f>+J140+J143+J147+J150</f>
        <v>-9998612693</v>
      </c>
      <c r="K139" s="41">
        <f>+K140+K143+K147+K150</f>
        <v>31651221103</v>
      </c>
      <c r="L139" s="41">
        <f>+L140+L143+L147+L150</f>
        <v>2970412545</v>
      </c>
      <c r="M139" s="41">
        <f t="shared" ref="M139" si="229">+M140+M143+M147+M150</f>
        <v>23469940400</v>
      </c>
      <c r="N139" s="41">
        <f>+N140+N143+N147+N150</f>
        <v>757534349</v>
      </c>
      <c r="O139" s="41">
        <f t="shared" ref="O139" si="230">+O140+O143+O147+O150</f>
        <v>8036495324</v>
      </c>
      <c r="P139" s="41">
        <f>+P140+P143+P147+P150</f>
        <v>757534349</v>
      </c>
      <c r="Q139" s="41">
        <f t="shared" ref="Q139" si="231">+Q140+Q143+Q147+Q150</f>
        <v>8036495324.0532188</v>
      </c>
      <c r="R139" s="42">
        <f>IFERROR((M139/I139),0)</f>
        <v>5.3218974755502746E-2</v>
      </c>
      <c r="S139" s="43">
        <f>IFERROR((O139/I139),0)</f>
        <v>1.822305615103615E-2</v>
      </c>
      <c r="T139" s="100"/>
      <c r="Y139" s="282" t="s">
        <v>29</v>
      </c>
      <c r="Z139" s="283"/>
      <c r="AA139" s="283"/>
      <c r="AB139" s="283"/>
      <c r="AC139" s="283"/>
      <c r="AD139" s="283"/>
      <c r="AE139" s="283"/>
      <c r="AF139" s="284"/>
      <c r="AG139" s="102">
        <f>+AG140+AG143+AG147+AG150</f>
        <v>441007000000</v>
      </c>
      <c r="AH139" s="102">
        <f>+AH140+AH143+AH147+AH150</f>
        <v>904669837</v>
      </c>
      <c r="AI139" s="102">
        <f>+AI140+AI143+AI147+AI150</f>
        <v>41649833796</v>
      </c>
      <c r="AJ139" s="102">
        <f>+AJ140+AJ143+AJ147+AJ150</f>
        <v>2963896</v>
      </c>
      <c r="AK139" s="102">
        <f t="shared" ref="AK139" si="232">+AK140+AK143+AK147+AK150</f>
        <v>20499527855</v>
      </c>
      <c r="AL139" s="102">
        <f>+AL140+AL143+AL147+AL150</f>
        <v>7278960975</v>
      </c>
      <c r="AM139" s="102">
        <f t="shared" ref="AM139" si="233">+AM140+AM143+AM147+AM150</f>
        <v>7278960975</v>
      </c>
      <c r="AN139" s="102">
        <f>+AN140+AN143+AN147+AN150</f>
        <v>7278960975</v>
      </c>
      <c r="AO139" s="102">
        <f t="shared" ref="AO139" si="234">+AO140+AO143+AO147+AO150</f>
        <v>7278960975</v>
      </c>
      <c r="AP139" s="103">
        <f>IFERROR((AK139/AH139),0)</f>
        <v>22.659678721000621</v>
      </c>
      <c r="AQ139" s="104">
        <f>IFERROR((AM139/AH139),0)</f>
        <v>8.0459861457722059</v>
      </c>
    </row>
    <row r="140" spans="1:43" s="101" customFormat="1" ht="36" x14ac:dyDescent="0.2">
      <c r="A140" s="38">
        <v>111</v>
      </c>
      <c r="B140" s="39"/>
      <c r="C140" s="39"/>
      <c r="D140" s="85"/>
      <c r="E140" s="85"/>
      <c r="F140" s="6"/>
      <c r="G140" s="6"/>
      <c r="H140" s="86" t="s">
        <v>163</v>
      </c>
      <c r="I140" s="41">
        <f>I141</f>
        <v>14800000000</v>
      </c>
      <c r="J140" s="41">
        <f>J141</f>
        <v>0</v>
      </c>
      <c r="K140" s="41">
        <f>K141</f>
        <v>0</v>
      </c>
      <c r="L140" s="41">
        <f>L141</f>
        <v>0</v>
      </c>
      <c r="M140" s="41">
        <f t="shared" ref="M140:O140" si="235">M141</f>
        <v>0</v>
      </c>
      <c r="N140" s="41">
        <f>N141</f>
        <v>0</v>
      </c>
      <c r="O140" s="41">
        <f t="shared" si="235"/>
        <v>0</v>
      </c>
      <c r="P140" s="41">
        <f>P141</f>
        <v>0</v>
      </c>
      <c r="Q140" s="41">
        <f>M139/I139</f>
        <v>5.3218974755502746E-2</v>
      </c>
      <c r="R140" s="42">
        <f t="shared" ref="R140:R154" si="236">IFERROR((M140/I140),0)</f>
        <v>0</v>
      </c>
      <c r="S140" s="43">
        <f t="shared" ref="S140:S154" si="237">IFERROR((O140/I140),0)</f>
        <v>0</v>
      </c>
      <c r="T140" s="74"/>
      <c r="Y140" s="38">
        <v>111</v>
      </c>
      <c r="Z140" s="39"/>
      <c r="AA140" s="39"/>
      <c r="AB140" s="85"/>
      <c r="AC140" s="85"/>
      <c r="AD140" s="6"/>
      <c r="AE140" s="6"/>
      <c r="AF140" s="86" t="s">
        <v>163</v>
      </c>
      <c r="AG140" s="71">
        <f>AG141</f>
        <v>14800000000</v>
      </c>
      <c r="AH140" s="71">
        <f>AH141</f>
        <v>0</v>
      </c>
      <c r="AI140" s="71">
        <f>AI141</f>
        <v>0</v>
      </c>
      <c r="AJ140" s="71">
        <f>AJ141</f>
        <v>0</v>
      </c>
      <c r="AK140" s="71">
        <f t="shared" ref="AK140:AO140" si="238">AK141</f>
        <v>0</v>
      </c>
      <c r="AL140" s="71">
        <f>AL141</f>
        <v>0</v>
      </c>
      <c r="AM140" s="71">
        <f t="shared" si="238"/>
        <v>0</v>
      </c>
      <c r="AN140" s="71">
        <f>AN141</f>
        <v>0</v>
      </c>
      <c r="AO140" s="71">
        <f t="shared" si="238"/>
        <v>0</v>
      </c>
      <c r="AP140" s="105">
        <f t="shared" ref="AP140:AP155" si="239">IFERROR((AK140/AG140),0)</f>
        <v>0</v>
      </c>
      <c r="AQ140" s="76">
        <f t="shared" ref="AQ140:AQ155" si="240">IFERROR((AM140/AG140),0)</f>
        <v>0</v>
      </c>
    </row>
    <row r="141" spans="1:43" s="101" customFormat="1" ht="36" x14ac:dyDescent="0.2">
      <c r="A141" s="38">
        <v>111</v>
      </c>
      <c r="B141" s="63">
        <v>506</v>
      </c>
      <c r="C141" s="39"/>
      <c r="D141" s="85"/>
      <c r="E141" s="85"/>
      <c r="F141" s="6"/>
      <c r="G141" s="6"/>
      <c r="H141" s="86" t="s">
        <v>31</v>
      </c>
      <c r="I141" s="41">
        <f>+I142</f>
        <v>14800000000</v>
      </c>
      <c r="J141" s="41">
        <f>+J142</f>
        <v>0</v>
      </c>
      <c r="K141" s="41">
        <f>+K142</f>
        <v>0</v>
      </c>
      <c r="L141" s="41">
        <f>+L142</f>
        <v>0</v>
      </c>
      <c r="M141" s="41">
        <f t="shared" ref="M141:Q141" si="241">+M142</f>
        <v>0</v>
      </c>
      <c r="N141" s="41">
        <f>+N142</f>
        <v>0</v>
      </c>
      <c r="O141" s="41">
        <f t="shared" si="241"/>
        <v>0</v>
      </c>
      <c r="P141" s="41">
        <f>+P142</f>
        <v>0</v>
      </c>
      <c r="Q141" s="41">
        <f t="shared" si="241"/>
        <v>0</v>
      </c>
      <c r="R141" s="42">
        <f t="shared" si="236"/>
        <v>0</v>
      </c>
      <c r="S141" s="43">
        <f t="shared" si="237"/>
        <v>0</v>
      </c>
      <c r="T141" s="74"/>
      <c r="Y141" s="38">
        <v>111</v>
      </c>
      <c r="Z141" s="63">
        <v>506</v>
      </c>
      <c r="AA141" s="39"/>
      <c r="AB141" s="85"/>
      <c r="AC141" s="85"/>
      <c r="AD141" s="6"/>
      <c r="AE141" s="6"/>
      <c r="AF141" s="86" t="s">
        <v>31</v>
      </c>
      <c r="AG141" s="71">
        <f>+AG142</f>
        <v>14800000000</v>
      </c>
      <c r="AH141" s="71">
        <f>+AH142</f>
        <v>0</v>
      </c>
      <c r="AI141" s="71">
        <f>+AI142</f>
        <v>0</v>
      </c>
      <c r="AJ141" s="71">
        <f>+AJ142</f>
        <v>0</v>
      </c>
      <c r="AK141" s="71">
        <f t="shared" ref="AK141:AO141" si="242">+AK142</f>
        <v>0</v>
      </c>
      <c r="AL141" s="71">
        <f>+AL142</f>
        <v>0</v>
      </c>
      <c r="AM141" s="71">
        <f t="shared" si="242"/>
        <v>0</v>
      </c>
      <c r="AN141" s="71">
        <f>+AN142</f>
        <v>0</v>
      </c>
      <c r="AO141" s="71">
        <f t="shared" si="242"/>
        <v>0</v>
      </c>
      <c r="AP141" s="105">
        <f t="shared" si="239"/>
        <v>0</v>
      </c>
      <c r="AQ141" s="76">
        <f t="shared" si="240"/>
        <v>0</v>
      </c>
    </row>
    <row r="142" spans="1:43" s="101" customFormat="1" ht="72" x14ac:dyDescent="0.2">
      <c r="A142" s="50">
        <v>111</v>
      </c>
      <c r="B142" s="1">
        <v>506</v>
      </c>
      <c r="C142" s="1">
        <v>1</v>
      </c>
      <c r="D142" s="3"/>
      <c r="E142" s="3"/>
      <c r="F142" s="4">
        <v>20</v>
      </c>
      <c r="G142" s="4" t="s">
        <v>249</v>
      </c>
      <c r="H142" s="16" t="s">
        <v>245</v>
      </c>
      <c r="I142" s="54">
        <v>14800000000</v>
      </c>
      <c r="J142" s="54">
        <f>+K142-AI142</f>
        <v>0</v>
      </c>
      <c r="K142" s="54"/>
      <c r="L142" s="54">
        <f>+M142-AK142</f>
        <v>0</v>
      </c>
      <c r="M142" s="54"/>
      <c r="N142" s="54">
        <f>+O142-AM142</f>
        <v>0</v>
      </c>
      <c r="O142" s="54"/>
      <c r="P142" s="54">
        <f>+Q142-AO142</f>
        <v>0</v>
      </c>
      <c r="Q142" s="54"/>
      <c r="R142" s="55">
        <f t="shared" si="236"/>
        <v>0</v>
      </c>
      <c r="S142" s="56">
        <f t="shared" si="237"/>
        <v>0</v>
      </c>
      <c r="T142" s="57"/>
      <c r="Y142" s="50">
        <v>111</v>
      </c>
      <c r="Z142" s="1">
        <v>506</v>
      </c>
      <c r="AA142" s="1">
        <v>1</v>
      </c>
      <c r="AB142" s="3"/>
      <c r="AC142" s="3"/>
      <c r="AD142" s="4">
        <v>20</v>
      </c>
      <c r="AE142" s="4" t="s">
        <v>249</v>
      </c>
      <c r="AF142" s="16" t="s">
        <v>245</v>
      </c>
      <c r="AG142" s="60">
        <v>14800000000</v>
      </c>
      <c r="AH142" s="60">
        <v>0</v>
      </c>
      <c r="AI142" s="60">
        <v>0</v>
      </c>
      <c r="AJ142" s="60">
        <v>0</v>
      </c>
      <c r="AK142" s="60">
        <v>0</v>
      </c>
      <c r="AL142" s="60">
        <v>0</v>
      </c>
      <c r="AM142" s="60">
        <v>0</v>
      </c>
      <c r="AN142" s="60">
        <v>0</v>
      </c>
      <c r="AO142" s="60">
        <v>0</v>
      </c>
      <c r="AP142" s="55">
        <f t="shared" si="239"/>
        <v>0</v>
      </c>
      <c r="AQ142" s="106">
        <f t="shared" si="240"/>
        <v>0</v>
      </c>
    </row>
    <row r="143" spans="1:43" s="70" customFormat="1" ht="60" x14ac:dyDescent="0.25">
      <c r="A143" s="38">
        <v>213</v>
      </c>
      <c r="B143" s="39"/>
      <c r="C143" s="39"/>
      <c r="D143" s="85"/>
      <c r="E143" s="85"/>
      <c r="F143" s="6"/>
      <c r="G143" s="6"/>
      <c r="H143" s="86" t="s">
        <v>30</v>
      </c>
      <c r="I143" s="41">
        <f>I144</f>
        <v>20248600000</v>
      </c>
      <c r="J143" s="41">
        <f t="shared" ref="J143:Q143" si="243">J144</f>
        <v>-20248600000</v>
      </c>
      <c r="K143" s="41">
        <f t="shared" si="243"/>
        <v>0</v>
      </c>
      <c r="L143" s="41">
        <f t="shared" si="243"/>
        <v>0</v>
      </c>
      <c r="M143" s="41">
        <f t="shared" si="243"/>
        <v>0</v>
      </c>
      <c r="N143" s="41">
        <f t="shared" si="243"/>
        <v>0</v>
      </c>
      <c r="O143" s="41">
        <f t="shared" si="243"/>
        <v>0</v>
      </c>
      <c r="P143" s="41">
        <f t="shared" si="243"/>
        <v>0</v>
      </c>
      <c r="Q143" s="41">
        <f t="shared" si="243"/>
        <v>0</v>
      </c>
      <c r="R143" s="42">
        <f t="shared" si="236"/>
        <v>0</v>
      </c>
      <c r="S143" s="43">
        <f t="shared" si="237"/>
        <v>0</v>
      </c>
      <c r="T143" s="74"/>
      <c r="Y143" s="38">
        <v>213</v>
      </c>
      <c r="Z143" s="39"/>
      <c r="AA143" s="39"/>
      <c r="AB143" s="85"/>
      <c r="AC143" s="85"/>
      <c r="AD143" s="6"/>
      <c r="AE143" s="6"/>
      <c r="AF143" s="86" t="s">
        <v>30</v>
      </c>
      <c r="AG143" s="71">
        <f>AG144</f>
        <v>20248600000</v>
      </c>
      <c r="AH143" s="71">
        <f t="shared" ref="AH143:AO143" si="244">AH144</f>
        <v>0</v>
      </c>
      <c r="AI143" s="71">
        <f t="shared" si="244"/>
        <v>20248600000</v>
      </c>
      <c r="AJ143" s="71">
        <f t="shared" si="244"/>
        <v>0</v>
      </c>
      <c r="AK143" s="71">
        <f t="shared" si="244"/>
        <v>0</v>
      </c>
      <c r="AL143" s="71">
        <f t="shared" si="244"/>
        <v>0</v>
      </c>
      <c r="AM143" s="71">
        <f t="shared" si="244"/>
        <v>0</v>
      </c>
      <c r="AN143" s="71">
        <f t="shared" si="244"/>
        <v>0</v>
      </c>
      <c r="AO143" s="71">
        <f t="shared" si="244"/>
        <v>0</v>
      </c>
      <c r="AP143" s="105">
        <f t="shared" si="239"/>
        <v>0</v>
      </c>
      <c r="AQ143" s="76">
        <f t="shared" si="240"/>
        <v>0</v>
      </c>
    </row>
    <row r="144" spans="1:43" s="70" customFormat="1" ht="36" x14ac:dyDescent="0.25">
      <c r="A144" s="38">
        <v>213</v>
      </c>
      <c r="B144" s="63">
        <v>506</v>
      </c>
      <c r="C144" s="39"/>
      <c r="D144" s="85"/>
      <c r="E144" s="85"/>
      <c r="F144" s="6"/>
      <c r="G144" s="6"/>
      <c r="H144" s="86" t="s">
        <v>31</v>
      </c>
      <c r="I144" s="41">
        <f>SUM(I145:I146)</f>
        <v>20248600000</v>
      </c>
      <c r="J144" s="41">
        <f t="shared" ref="J144:Q144" si="245">SUM(J145:J146)</f>
        <v>-20248600000</v>
      </c>
      <c r="K144" s="41">
        <f t="shared" si="245"/>
        <v>0</v>
      </c>
      <c r="L144" s="41">
        <f t="shared" si="245"/>
        <v>0</v>
      </c>
      <c r="M144" s="41">
        <f t="shared" si="245"/>
        <v>0</v>
      </c>
      <c r="N144" s="41">
        <f t="shared" si="245"/>
        <v>0</v>
      </c>
      <c r="O144" s="41">
        <f t="shared" si="245"/>
        <v>0</v>
      </c>
      <c r="P144" s="41">
        <f t="shared" si="245"/>
        <v>0</v>
      </c>
      <c r="Q144" s="41">
        <f t="shared" si="245"/>
        <v>0</v>
      </c>
      <c r="R144" s="42">
        <f t="shared" si="236"/>
        <v>0</v>
      </c>
      <c r="S144" s="43">
        <f t="shared" si="237"/>
        <v>0</v>
      </c>
      <c r="T144" s="74"/>
      <c r="Y144" s="38">
        <v>213</v>
      </c>
      <c r="Z144" s="63">
        <v>506</v>
      </c>
      <c r="AA144" s="39"/>
      <c r="AB144" s="85"/>
      <c r="AC144" s="85"/>
      <c r="AD144" s="6"/>
      <c r="AE144" s="6"/>
      <c r="AF144" s="86" t="s">
        <v>31</v>
      </c>
      <c r="AG144" s="71">
        <f>+AG145</f>
        <v>20248600000</v>
      </c>
      <c r="AH144" s="71">
        <f>+AH145</f>
        <v>0</v>
      </c>
      <c r="AI144" s="71">
        <f>+AI145</f>
        <v>20248600000</v>
      </c>
      <c r="AJ144" s="71">
        <f>+AJ145</f>
        <v>0</v>
      </c>
      <c r="AK144" s="71">
        <f t="shared" ref="AK144:AO144" si="246">+AK145</f>
        <v>0</v>
      </c>
      <c r="AL144" s="71">
        <f>+AL145</f>
        <v>0</v>
      </c>
      <c r="AM144" s="71">
        <f t="shared" si="246"/>
        <v>0</v>
      </c>
      <c r="AN144" s="71">
        <f>+AN145</f>
        <v>0</v>
      </c>
      <c r="AO144" s="71">
        <f t="shared" si="246"/>
        <v>0</v>
      </c>
      <c r="AP144" s="105">
        <f t="shared" si="239"/>
        <v>0</v>
      </c>
      <c r="AQ144" s="76">
        <f t="shared" si="240"/>
        <v>0</v>
      </c>
    </row>
    <row r="145" spans="1:43" s="107" customFormat="1" ht="72" x14ac:dyDescent="0.2">
      <c r="A145" s="50">
        <v>213</v>
      </c>
      <c r="B145" s="1">
        <v>506</v>
      </c>
      <c r="C145" s="1">
        <v>1</v>
      </c>
      <c r="D145" s="3"/>
      <c r="E145" s="3"/>
      <c r="F145" s="4">
        <v>20</v>
      </c>
      <c r="G145" s="4" t="s">
        <v>250</v>
      </c>
      <c r="H145" s="16" t="s">
        <v>32</v>
      </c>
      <c r="I145" s="54">
        <v>0</v>
      </c>
      <c r="J145" s="54">
        <v>-20248600000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5">
        <f t="shared" si="236"/>
        <v>0</v>
      </c>
      <c r="S145" s="56">
        <f t="shared" si="237"/>
        <v>0</v>
      </c>
      <c r="T145" s="57"/>
      <c r="Y145" s="50">
        <v>213</v>
      </c>
      <c r="Z145" s="1">
        <v>506</v>
      </c>
      <c r="AA145" s="1">
        <v>1</v>
      </c>
      <c r="AB145" s="3"/>
      <c r="AC145" s="3"/>
      <c r="AD145" s="4">
        <v>20</v>
      </c>
      <c r="AE145" s="4" t="s">
        <v>250</v>
      </c>
      <c r="AF145" s="16" t="s">
        <v>32</v>
      </c>
      <c r="AG145" s="60">
        <v>20248600000</v>
      </c>
      <c r="AH145" s="60">
        <v>0</v>
      </c>
      <c r="AI145" s="60">
        <v>20248600000</v>
      </c>
      <c r="AJ145" s="60">
        <v>0</v>
      </c>
      <c r="AK145" s="60">
        <v>0</v>
      </c>
      <c r="AL145" s="60">
        <v>0</v>
      </c>
      <c r="AM145" s="60">
        <v>0</v>
      </c>
      <c r="AN145" s="60">
        <v>0</v>
      </c>
      <c r="AO145" s="60">
        <v>0</v>
      </c>
      <c r="AP145" s="55">
        <f t="shared" si="239"/>
        <v>0</v>
      </c>
      <c r="AQ145" s="106">
        <f t="shared" si="240"/>
        <v>0</v>
      </c>
    </row>
    <row r="146" spans="1:43" s="107" customFormat="1" ht="24" x14ac:dyDescent="0.2">
      <c r="A146" s="50">
        <v>213</v>
      </c>
      <c r="B146" s="1">
        <v>506</v>
      </c>
      <c r="C146" s="1">
        <v>2</v>
      </c>
      <c r="D146" s="3"/>
      <c r="E146" s="3"/>
      <c r="F146" s="4">
        <v>20</v>
      </c>
      <c r="G146" s="4" t="s">
        <v>260</v>
      </c>
      <c r="H146" s="16" t="s">
        <v>261</v>
      </c>
      <c r="I146" s="54">
        <v>20248600000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5">
        <f t="shared" si="236"/>
        <v>0</v>
      </c>
      <c r="S146" s="56">
        <f t="shared" si="237"/>
        <v>0</v>
      </c>
      <c r="T146" s="57"/>
      <c r="Y146" s="50"/>
      <c r="Z146" s="1"/>
      <c r="AA146" s="1"/>
      <c r="AB146" s="3"/>
      <c r="AC146" s="3"/>
      <c r="AD146" s="4"/>
      <c r="AE146" s="4"/>
      <c r="AF146" s="16"/>
      <c r="AG146" s="60"/>
      <c r="AH146" s="60"/>
      <c r="AI146" s="60"/>
      <c r="AJ146" s="60"/>
      <c r="AK146" s="60"/>
      <c r="AL146" s="60"/>
      <c r="AM146" s="60"/>
      <c r="AN146" s="60"/>
      <c r="AO146" s="60"/>
      <c r="AP146" s="55"/>
      <c r="AQ146" s="106"/>
    </row>
    <row r="147" spans="1:43" s="70" customFormat="1" ht="36" x14ac:dyDescent="0.25">
      <c r="A147" s="89">
        <v>310</v>
      </c>
      <c r="B147" s="39"/>
      <c r="C147" s="39"/>
      <c r="D147" s="85"/>
      <c r="E147" s="85"/>
      <c r="F147" s="6"/>
      <c r="G147" s="6"/>
      <c r="H147" s="86" t="s">
        <v>33</v>
      </c>
      <c r="I147" s="41">
        <f t="shared" ref="I147:Q147" si="247">I148</f>
        <v>8600000000</v>
      </c>
      <c r="J147" s="41">
        <f t="shared" si="247"/>
        <v>2249987307</v>
      </c>
      <c r="K147" s="41">
        <f t="shared" si="247"/>
        <v>3603585988</v>
      </c>
      <c r="L147" s="41">
        <f t="shared" si="247"/>
        <v>2970412545</v>
      </c>
      <c r="M147" s="41">
        <f t="shared" si="247"/>
        <v>3422305285</v>
      </c>
      <c r="N147" s="41">
        <f t="shared" si="247"/>
        <v>757534349</v>
      </c>
      <c r="O147" s="41">
        <f t="shared" si="247"/>
        <v>778527197</v>
      </c>
      <c r="P147" s="41">
        <f t="shared" si="247"/>
        <v>757534349</v>
      </c>
      <c r="Q147" s="41">
        <f t="shared" si="247"/>
        <v>778527197</v>
      </c>
      <c r="R147" s="64">
        <f t="shared" si="236"/>
        <v>0.39794247500000002</v>
      </c>
      <c r="S147" s="68">
        <f t="shared" si="237"/>
        <v>9.0526418255813951E-2</v>
      </c>
      <c r="T147" s="69"/>
      <c r="Y147" s="89">
        <v>310</v>
      </c>
      <c r="Z147" s="39"/>
      <c r="AA147" s="39"/>
      <c r="AB147" s="85"/>
      <c r="AC147" s="85"/>
      <c r="AD147" s="6"/>
      <c r="AE147" s="6"/>
      <c r="AF147" s="86" t="s">
        <v>33</v>
      </c>
      <c r="AG147" s="71">
        <f t="shared" ref="AG147:AO147" si="248">AG148</f>
        <v>8600000000</v>
      </c>
      <c r="AH147" s="71">
        <f t="shared" si="248"/>
        <v>904669837</v>
      </c>
      <c r="AI147" s="71">
        <f t="shared" si="248"/>
        <v>1353598681</v>
      </c>
      <c r="AJ147" s="71">
        <f t="shared" si="248"/>
        <v>2963896</v>
      </c>
      <c r="AK147" s="71">
        <f t="shared" si="248"/>
        <v>451892740</v>
      </c>
      <c r="AL147" s="71">
        <f t="shared" si="248"/>
        <v>20992848</v>
      </c>
      <c r="AM147" s="71">
        <f t="shared" si="248"/>
        <v>20992848</v>
      </c>
      <c r="AN147" s="71">
        <f t="shared" si="248"/>
        <v>20992848</v>
      </c>
      <c r="AO147" s="71">
        <f t="shared" si="248"/>
        <v>20992848</v>
      </c>
      <c r="AP147" s="64">
        <f t="shared" si="239"/>
        <v>5.2545667441860462E-2</v>
      </c>
      <c r="AQ147" s="68">
        <f t="shared" si="240"/>
        <v>2.4410288372093024E-3</v>
      </c>
    </row>
    <row r="148" spans="1:43" s="70" customFormat="1" ht="36" x14ac:dyDescent="0.25">
      <c r="A148" s="89">
        <v>310</v>
      </c>
      <c r="B148" s="63">
        <v>506</v>
      </c>
      <c r="C148" s="39"/>
      <c r="D148" s="85"/>
      <c r="E148" s="85"/>
      <c r="F148" s="6"/>
      <c r="G148" s="6"/>
      <c r="H148" s="86" t="s">
        <v>31</v>
      </c>
      <c r="I148" s="41">
        <f>+I149</f>
        <v>8600000000</v>
      </c>
      <c r="J148" s="41">
        <f t="shared" ref="J148:Q148" si="249">+J149</f>
        <v>2249987307</v>
      </c>
      <c r="K148" s="41">
        <f t="shared" si="249"/>
        <v>3603585988</v>
      </c>
      <c r="L148" s="41">
        <f t="shared" si="249"/>
        <v>2970412545</v>
      </c>
      <c r="M148" s="41">
        <f t="shared" si="249"/>
        <v>3422305285</v>
      </c>
      <c r="N148" s="41">
        <f t="shared" si="249"/>
        <v>757534349</v>
      </c>
      <c r="O148" s="41">
        <f t="shared" si="249"/>
        <v>778527197</v>
      </c>
      <c r="P148" s="41">
        <f t="shared" si="249"/>
        <v>757534349</v>
      </c>
      <c r="Q148" s="41">
        <f t="shared" si="249"/>
        <v>778527197</v>
      </c>
      <c r="R148" s="64">
        <f t="shared" si="236"/>
        <v>0.39794247500000002</v>
      </c>
      <c r="S148" s="68">
        <f t="shared" si="237"/>
        <v>9.0526418255813951E-2</v>
      </c>
      <c r="T148" s="69"/>
      <c r="Y148" s="89">
        <v>310</v>
      </c>
      <c r="Z148" s="63">
        <v>506</v>
      </c>
      <c r="AA148" s="39"/>
      <c r="AB148" s="85"/>
      <c r="AC148" s="85"/>
      <c r="AD148" s="6"/>
      <c r="AE148" s="6"/>
      <c r="AF148" s="86" t="s">
        <v>31</v>
      </c>
      <c r="AG148" s="71">
        <f>+AG149</f>
        <v>8600000000</v>
      </c>
      <c r="AH148" s="71">
        <f t="shared" ref="AH148:AO148" si="250">+AH149</f>
        <v>904669837</v>
      </c>
      <c r="AI148" s="71">
        <f t="shared" si="250"/>
        <v>1353598681</v>
      </c>
      <c r="AJ148" s="71">
        <f t="shared" si="250"/>
        <v>2963896</v>
      </c>
      <c r="AK148" s="71">
        <f t="shared" si="250"/>
        <v>451892740</v>
      </c>
      <c r="AL148" s="71">
        <f t="shared" si="250"/>
        <v>20992848</v>
      </c>
      <c r="AM148" s="71">
        <f t="shared" si="250"/>
        <v>20992848</v>
      </c>
      <c r="AN148" s="71">
        <f t="shared" si="250"/>
        <v>20992848</v>
      </c>
      <c r="AO148" s="71">
        <f t="shared" si="250"/>
        <v>20992848</v>
      </c>
      <c r="AP148" s="64">
        <f t="shared" si="239"/>
        <v>5.2545667441860462E-2</v>
      </c>
      <c r="AQ148" s="68">
        <f t="shared" si="240"/>
        <v>2.4410288372093024E-3</v>
      </c>
    </row>
    <row r="149" spans="1:43" s="107" customFormat="1" ht="48" x14ac:dyDescent="0.2">
      <c r="A149" s="2">
        <v>310</v>
      </c>
      <c r="B149" s="1">
        <v>506</v>
      </c>
      <c r="C149" s="1">
        <v>1</v>
      </c>
      <c r="D149" s="3"/>
      <c r="E149" s="3"/>
      <c r="F149" s="4">
        <v>20</v>
      </c>
      <c r="G149" s="4" t="s">
        <v>251</v>
      </c>
      <c r="H149" s="16" t="s">
        <v>34</v>
      </c>
      <c r="I149" s="54">
        <v>8600000000</v>
      </c>
      <c r="J149" s="54">
        <v>2249987307</v>
      </c>
      <c r="K149" s="54">
        <v>3603585988</v>
      </c>
      <c r="L149" s="54">
        <v>2970412545</v>
      </c>
      <c r="M149" s="54">
        <v>3422305285</v>
      </c>
      <c r="N149" s="54">
        <v>757534349</v>
      </c>
      <c r="O149" s="54">
        <v>778527197</v>
      </c>
      <c r="P149" s="54">
        <v>757534349</v>
      </c>
      <c r="Q149" s="54">
        <v>778527197</v>
      </c>
      <c r="R149" s="55">
        <f t="shared" si="236"/>
        <v>0.39794247500000002</v>
      </c>
      <c r="S149" s="56">
        <f t="shared" si="237"/>
        <v>9.0526418255813951E-2</v>
      </c>
      <c r="T149" s="57"/>
      <c r="Y149" s="2">
        <v>310</v>
      </c>
      <c r="Z149" s="1">
        <v>506</v>
      </c>
      <c r="AA149" s="1">
        <v>1</v>
      </c>
      <c r="AB149" s="3"/>
      <c r="AC149" s="3"/>
      <c r="AD149" s="4">
        <v>20</v>
      </c>
      <c r="AE149" s="4" t="s">
        <v>251</v>
      </c>
      <c r="AF149" s="16" t="s">
        <v>34</v>
      </c>
      <c r="AG149" s="60">
        <v>8600000000</v>
      </c>
      <c r="AH149" s="60">
        <v>904669837</v>
      </c>
      <c r="AI149" s="60">
        <v>1353598681</v>
      </c>
      <c r="AJ149" s="60">
        <v>2963896</v>
      </c>
      <c r="AK149" s="60">
        <v>451892740</v>
      </c>
      <c r="AL149" s="60">
        <v>20992848</v>
      </c>
      <c r="AM149" s="60">
        <v>20992848</v>
      </c>
      <c r="AN149" s="60">
        <v>20992848</v>
      </c>
      <c r="AO149" s="60">
        <v>20992848</v>
      </c>
      <c r="AP149" s="55">
        <f t="shared" si="239"/>
        <v>5.2545667441860462E-2</v>
      </c>
      <c r="AQ149" s="106">
        <f t="shared" si="240"/>
        <v>2.4410288372093024E-3</v>
      </c>
    </row>
    <row r="150" spans="1:43" s="70" customFormat="1" ht="24" x14ac:dyDescent="0.25">
      <c r="A150" s="89">
        <v>410</v>
      </c>
      <c r="B150" s="39"/>
      <c r="C150" s="40"/>
      <c r="D150" s="40"/>
      <c r="E150" s="40"/>
      <c r="F150" s="40"/>
      <c r="G150" s="40"/>
      <c r="H150" s="17" t="s">
        <v>35</v>
      </c>
      <c r="I150" s="41">
        <f>+I151</f>
        <v>397358400000</v>
      </c>
      <c r="J150" s="41">
        <f>+J151</f>
        <v>8000000000</v>
      </c>
      <c r="K150" s="41">
        <f>+K151</f>
        <v>28047635115</v>
      </c>
      <c r="L150" s="41">
        <f>+L151</f>
        <v>0</v>
      </c>
      <c r="M150" s="41">
        <f t="shared" ref="M150:Q150" si="251">+M151</f>
        <v>20047635115</v>
      </c>
      <c r="N150" s="41">
        <f>+N151</f>
        <v>0</v>
      </c>
      <c r="O150" s="41">
        <f t="shared" si="251"/>
        <v>7257968127</v>
      </c>
      <c r="P150" s="41">
        <f>+P151</f>
        <v>0</v>
      </c>
      <c r="Q150" s="41">
        <f t="shared" si="251"/>
        <v>7257968127</v>
      </c>
      <c r="R150" s="42">
        <f t="shared" si="236"/>
        <v>5.0452274609017952E-2</v>
      </c>
      <c r="S150" s="43">
        <f t="shared" si="237"/>
        <v>1.8265545983172874E-2</v>
      </c>
      <c r="T150" s="74"/>
      <c r="Y150" s="89">
        <v>410</v>
      </c>
      <c r="Z150" s="39"/>
      <c r="AA150" s="40"/>
      <c r="AB150" s="40"/>
      <c r="AC150" s="40"/>
      <c r="AD150" s="40"/>
      <c r="AE150" s="40"/>
      <c r="AF150" s="17" t="s">
        <v>35</v>
      </c>
      <c r="AG150" s="71">
        <f>+AG151</f>
        <v>397358400000</v>
      </c>
      <c r="AH150" s="71">
        <f>+AH151</f>
        <v>0</v>
      </c>
      <c r="AI150" s="71">
        <f>+AI151</f>
        <v>20047635115</v>
      </c>
      <c r="AJ150" s="71">
        <f>+AJ151</f>
        <v>0</v>
      </c>
      <c r="AK150" s="71">
        <f t="shared" ref="AK150:AO150" si="252">+AK151</f>
        <v>20047635115</v>
      </c>
      <c r="AL150" s="71">
        <f>+AL151</f>
        <v>7257968127</v>
      </c>
      <c r="AM150" s="71">
        <f t="shared" si="252"/>
        <v>7257968127</v>
      </c>
      <c r="AN150" s="71">
        <f>+AN151</f>
        <v>7257968127</v>
      </c>
      <c r="AO150" s="71">
        <f t="shared" si="252"/>
        <v>7257968127</v>
      </c>
      <c r="AP150" s="105">
        <f t="shared" si="239"/>
        <v>5.0452274609017952E-2</v>
      </c>
      <c r="AQ150" s="76">
        <f t="shared" si="240"/>
        <v>1.8265545983172874E-2</v>
      </c>
    </row>
    <row r="151" spans="1:43" s="70" customFormat="1" ht="36" x14ac:dyDescent="0.25">
      <c r="A151" s="89">
        <v>410</v>
      </c>
      <c r="B151" s="63">
        <v>506</v>
      </c>
      <c r="C151" s="40"/>
      <c r="D151" s="40"/>
      <c r="E151" s="40"/>
      <c r="F151" s="40"/>
      <c r="G151" s="40"/>
      <c r="H151" s="86" t="s">
        <v>31</v>
      </c>
      <c r="I151" s="41">
        <f>SUM(I152:I154)</f>
        <v>397358400000</v>
      </c>
      <c r="J151" s="41">
        <f>SUM(J152:J154)</f>
        <v>8000000000</v>
      </c>
      <c r="K151" s="41">
        <f>SUM(K152:K154)</f>
        <v>28047635115</v>
      </c>
      <c r="L151" s="41">
        <f>SUM(L152:L154)</f>
        <v>0</v>
      </c>
      <c r="M151" s="41">
        <f t="shared" ref="M151" si="253">SUM(M152:M154)</f>
        <v>20047635115</v>
      </c>
      <c r="N151" s="41">
        <f>SUM(N152:N154)</f>
        <v>0</v>
      </c>
      <c r="O151" s="41">
        <f t="shared" ref="O151" si="254">SUM(O152:O154)</f>
        <v>7257968127</v>
      </c>
      <c r="P151" s="41">
        <f>SUM(P152:P154)</f>
        <v>0</v>
      </c>
      <c r="Q151" s="41">
        <f t="shared" ref="Q151" si="255">SUM(Q152:Q154)</f>
        <v>7257968127</v>
      </c>
      <c r="R151" s="42">
        <f t="shared" si="236"/>
        <v>5.0452274609017952E-2</v>
      </c>
      <c r="S151" s="43">
        <f t="shared" si="237"/>
        <v>1.8265545983172874E-2</v>
      </c>
      <c r="T151" s="74"/>
      <c r="Y151" s="89">
        <v>410</v>
      </c>
      <c r="Z151" s="63">
        <v>506</v>
      </c>
      <c r="AA151" s="40"/>
      <c r="AB151" s="40"/>
      <c r="AC151" s="40"/>
      <c r="AD151" s="40"/>
      <c r="AE151" s="40"/>
      <c r="AF151" s="86" t="s">
        <v>31</v>
      </c>
      <c r="AG151" s="71">
        <f>SUM(AG152:AG154)</f>
        <v>397358400000</v>
      </c>
      <c r="AH151" s="71">
        <f>SUM(AH152:AH154)</f>
        <v>0</v>
      </c>
      <c r="AI151" s="71">
        <f>SUM(AI152:AI154)</f>
        <v>20047635115</v>
      </c>
      <c r="AJ151" s="71">
        <f>SUM(AJ152:AJ154)</f>
        <v>0</v>
      </c>
      <c r="AK151" s="71">
        <f t="shared" ref="AK151" si="256">SUM(AK152:AK154)</f>
        <v>20047635115</v>
      </c>
      <c r="AL151" s="71">
        <f>SUM(AL152:AL154)</f>
        <v>7257968127</v>
      </c>
      <c r="AM151" s="71">
        <f t="shared" ref="AM151" si="257">SUM(AM152:AM154)</f>
        <v>7257968127</v>
      </c>
      <c r="AN151" s="71">
        <f>SUM(AN152:AN154)</f>
        <v>7257968127</v>
      </c>
      <c r="AO151" s="71">
        <f t="shared" ref="AO151" si="258">SUM(AO152:AO154)</f>
        <v>7257968127</v>
      </c>
      <c r="AP151" s="105">
        <f t="shared" si="239"/>
        <v>5.0452274609017952E-2</v>
      </c>
      <c r="AQ151" s="76">
        <f t="shared" si="240"/>
        <v>1.8265545983172874E-2</v>
      </c>
    </row>
    <row r="152" spans="1:43" s="107" customFormat="1" ht="36" x14ac:dyDescent="0.2">
      <c r="A152" s="1">
        <v>410</v>
      </c>
      <c r="B152" s="1">
        <v>506</v>
      </c>
      <c r="C152" s="1">
        <v>1</v>
      </c>
      <c r="D152" s="52"/>
      <c r="E152" s="52"/>
      <c r="F152" s="52">
        <v>20</v>
      </c>
      <c r="G152" s="52" t="s">
        <v>252</v>
      </c>
      <c r="H152" s="18" t="s">
        <v>36</v>
      </c>
      <c r="I152" s="54">
        <v>349062400000</v>
      </c>
      <c r="J152" s="54">
        <v>8000000000</v>
      </c>
      <c r="K152" s="54">
        <v>8000000000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5">
        <f t="shared" si="236"/>
        <v>0</v>
      </c>
      <c r="S152" s="56">
        <f t="shared" si="237"/>
        <v>0</v>
      </c>
      <c r="T152" s="57"/>
      <c r="Y152" s="1">
        <v>410</v>
      </c>
      <c r="Z152" s="1">
        <v>506</v>
      </c>
      <c r="AA152" s="1">
        <v>1</v>
      </c>
      <c r="AB152" s="52"/>
      <c r="AC152" s="52"/>
      <c r="AD152" s="52">
        <v>20</v>
      </c>
      <c r="AE152" s="52" t="s">
        <v>252</v>
      </c>
      <c r="AF152" s="18" t="s">
        <v>36</v>
      </c>
      <c r="AG152" s="60">
        <v>349062400000</v>
      </c>
      <c r="AH152" s="60">
        <v>0</v>
      </c>
      <c r="AI152" s="60">
        <v>0</v>
      </c>
      <c r="AJ152" s="60">
        <v>0</v>
      </c>
      <c r="AK152" s="60">
        <v>0</v>
      </c>
      <c r="AL152" s="60">
        <v>0</v>
      </c>
      <c r="AM152" s="60">
        <v>0</v>
      </c>
      <c r="AN152" s="60">
        <v>0</v>
      </c>
      <c r="AO152" s="60">
        <v>0</v>
      </c>
      <c r="AP152" s="55">
        <f t="shared" si="239"/>
        <v>0</v>
      </c>
      <c r="AQ152" s="106">
        <f t="shared" si="240"/>
        <v>0</v>
      </c>
    </row>
    <row r="153" spans="1:43" s="107" customFormat="1" ht="24" x14ac:dyDescent="0.2">
      <c r="A153" s="1">
        <v>410</v>
      </c>
      <c r="B153" s="1">
        <v>506</v>
      </c>
      <c r="C153" s="1">
        <v>3</v>
      </c>
      <c r="D153" s="52"/>
      <c r="E153" s="52"/>
      <c r="F153" s="52">
        <v>20</v>
      </c>
      <c r="G153" s="52" t="s">
        <v>253</v>
      </c>
      <c r="H153" s="18" t="s">
        <v>162</v>
      </c>
      <c r="I153" s="54">
        <v>40440000000</v>
      </c>
      <c r="J153" s="54">
        <v>0</v>
      </c>
      <c r="K153" s="54">
        <v>20016336310</v>
      </c>
      <c r="L153" s="54">
        <v>0</v>
      </c>
      <c r="M153" s="54">
        <v>20016336310</v>
      </c>
      <c r="N153" s="54">
        <v>0</v>
      </c>
      <c r="O153" s="54">
        <v>7257968127</v>
      </c>
      <c r="P153" s="54">
        <v>0</v>
      </c>
      <c r="Q153" s="54">
        <v>7257968127</v>
      </c>
      <c r="R153" s="55">
        <f t="shared" si="236"/>
        <v>0.49496380588526212</v>
      </c>
      <c r="S153" s="56">
        <f t="shared" si="237"/>
        <v>0.1794749784124629</v>
      </c>
      <c r="T153" s="57"/>
      <c r="Y153" s="1">
        <v>410</v>
      </c>
      <c r="Z153" s="1">
        <v>506</v>
      </c>
      <c r="AA153" s="1">
        <v>3</v>
      </c>
      <c r="AB153" s="52"/>
      <c r="AC153" s="52"/>
      <c r="AD153" s="52">
        <v>20</v>
      </c>
      <c r="AE153" s="52" t="s">
        <v>253</v>
      </c>
      <c r="AF153" s="18" t="s">
        <v>162</v>
      </c>
      <c r="AG153" s="60">
        <v>40440000000</v>
      </c>
      <c r="AH153" s="60">
        <v>0</v>
      </c>
      <c r="AI153" s="60">
        <v>20016336310</v>
      </c>
      <c r="AJ153" s="60">
        <v>0</v>
      </c>
      <c r="AK153" s="60">
        <v>20016336310</v>
      </c>
      <c r="AL153" s="60">
        <v>7257968127</v>
      </c>
      <c r="AM153" s="60">
        <v>7257968127</v>
      </c>
      <c r="AN153" s="60">
        <v>7257968127</v>
      </c>
      <c r="AO153" s="60">
        <v>7257968127</v>
      </c>
      <c r="AP153" s="55">
        <f t="shared" si="239"/>
        <v>0.49496380588526212</v>
      </c>
      <c r="AQ153" s="106">
        <f t="shared" si="240"/>
        <v>0.1794749784124629</v>
      </c>
    </row>
    <row r="154" spans="1:43" s="107" customFormat="1" ht="48.75" thickBot="1" x14ac:dyDescent="0.25">
      <c r="A154" s="1">
        <v>410</v>
      </c>
      <c r="B154" s="1">
        <v>506</v>
      </c>
      <c r="C154" s="1">
        <v>5</v>
      </c>
      <c r="D154" s="52"/>
      <c r="E154" s="52"/>
      <c r="F154" s="52">
        <v>20</v>
      </c>
      <c r="G154" s="52" t="s">
        <v>254</v>
      </c>
      <c r="H154" s="18" t="s">
        <v>246</v>
      </c>
      <c r="I154" s="54">
        <v>7856000000</v>
      </c>
      <c r="J154" s="54">
        <v>0</v>
      </c>
      <c r="K154" s="54">
        <v>31298805</v>
      </c>
      <c r="L154" s="54">
        <v>0</v>
      </c>
      <c r="M154" s="54">
        <v>31298805</v>
      </c>
      <c r="N154" s="54">
        <v>0</v>
      </c>
      <c r="O154" s="54">
        <v>0</v>
      </c>
      <c r="P154" s="54">
        <v>0</v>
      </c>
      <c r="Q154" s="54">
        <v>0</v>
      </c>
      <c r="R154" s="55">
        <f t="shared" si="236"/>
        <v>3.9840637729124237E-3</v>
      </c>
      <c r="S154" s="56">
        <f t="shared" si="237"/>
        <v>0</v>
      </c>
      <c r="T154" s="57"/>
      <c r="Y154" s="1">
        <v>410</v>
      </c>
      <c r="Z154" s="1">
        <v>506</v>
      </c>
      <c r="AA154" s="1">
        <v>5</v>
      </c>
      <c r="AB154" s="52"/>
      <c r="AC154" s="52"/>
      <c r="AD154" s="52">
        <v>20</v>
      </c>
      <c r="AE154" s="52" t="s">
        <v>254</v>
      </c>
      <c r="AF154" s="18" t="s">
        <v>246</v>
      </c>
      <c r="AG154" s="60">
        <v>7856000000</v>
      </c>
      <c r="AH154" s="60">
        <v>0</v>
      </c>
      <c r="AI154" s="60">
        <v>31298805</v>
      </c>
      <c r="AJ154" s="60">
        <v>0</v>
      </c>
      <c r="AK154" s="60">
        <v>31298805</v>
      </c>
      <c r="AL154" s="60">
        <v>0</v>
      </c>
      <c r="AM154" s="60">
        <v>0</v>
      </c>
      <c r="AN154" s="60">
        <v>0</v>
      </c>
      <c r="AO154" s="60">
        <v>0</v>
      </c>
      <c r="AP154" s="55">
        <f t="shared" si="239"/>
        <v>3.9840637729124237E-3</v>
      </c>
      <c r="AQ154" s="106">
        <f t="shared" si="240"/>
        <v>0</v>
      </c>
    </row>
    <row r="155" spans="1:43" s="111" customFormat="1" ht="15.75" thickBot="1" x14ac:dyDescent="0.3">
      <c r="A155" s="285" t="s">
        <v>37</v>
      </c>
      <c r="B155" s="286"/>
      <c r="C155" s="286"/>
      <c r="D155" s="286"/>
      <c r="E155" s="286"/>
      <c r="F155" s="286"/>
      <c r="G155" s="286"/>
      <c r="H155" s="287"/>
      <c r="I155" s="108">
        <f>+I8+I139</f>
        <v>1039749524000</v>
      </c>
      <c r="J155" s="108">
        <f t="shared" ref="J155:L155" si="259">+J8+J139</f>
        <v>-3237208964.4799995</v>
      </c>
      <c r="K155" s="108">
        <f>+K8+K139</f>
        <v>362083214082.26001</v>
      </c>
      <c r="L155" s="108">
        <f t="shared" si="259"/>
        <v>7295240500</v>
      </c>
      <c r="M155" s="108">
        <f>+M8+M139</f>
        <v>326645557145.73999</v>
      </c>
      <c r="N155" s="108">
        <f>+N8+N139</f>
        <v>5194549452.3999996</v>
      </c>
      <c r="O155" s="108">
        <f>+O8+O139</f>
        <v>285210939070.79004</v>
      </c>
      <c r="P155" s="108">
        <f>+P8+P139</f>
        <v>6732048671.3999996</v>
      </c>
      <c r="Q155" s="108">
        <f t="shared" ref="Q155" si="260">+Q8+Q139</f>
        <v>284836955202.84326</v>
      </c>
      <c r="R155" s="109">
        <f t="shared" ref="R155" si="261">IFERROR((M155/I155),0)</f>
        <v>0.31415792900689032</v>
      </c>
      <c r="S155" s="110">
        <f t="shared" ref="S155" si="262">IFERROR((O155/I155),0)</f>
        <v>0.27430735238383241</v>
      </c>
      <c r="T155" s="69"/>
      <c r="Y155" s="285" t="s">
        <v>37</v>
      </c>
      <c r="Z155" s="286"/>
      <c r="AA155" s="286"/>
      <c r="AB155" s="286"/>
      <c r="AC155" s="286"/>
      <c r="AD155" s="286"/>
      <c r="AE155" s="286"/>
      <c r="AF155" s="287"/>
      <c r="AG155" s="108">
        <f>+AG8+AG139</f>
        <v>1039749524000</v>
      </c>
      <c r="AH155" s="108">
        <f t="shared" ref="AH155:AO155" si="263">+AH8+AH139</f>
        <v>276656655820</v>
      </c>
      <c r="AI155" s="108">
        <f t="shared" si="263"/>
        <v>365320423046.73999</v>
      </c>
      <c r="AJ155" s="108">
        <f t="shared" si="263"/>
        <v>271062872592</v>
      </c>
      <c r="AK155" s="108">
        <f t="shared" si="263"/>
        <v>319350316645.73999</v>
      </c>
      <c r="AL155" s="108">
        <f t="shared" si="263"/>
        <v>278387616084.20001</v>
      </c>
      <c r="AM155" s="108">
        <f t="shared" si="263"/>
        <v>280016389618.39001</v>
      </c>
      <c r="AN155" s="108">
        <f t="shared" si="263"/>
        <v>276491174939.20001</v>
      </c>
      <c r="AO155" s="108">
        <f t="shared" si="263"/>
        <v>278104906531.39001</v>
      </c>
      <c r="AP155" s="109">
        <f t="shared" si="239"/>
        <v>0.3071415848474483</v>
      </c>
      <c r="AQ155" s="110">
        <f t="shared" si="240"/>
        <v>0.26931139005589005</v>
      </c>
    </row>
    <row r="156" spans="1:43" x14ac:dyDescent="0.2">
      <c r="A156" s="112"/>
      <c r="B156" s="113"/>
      <c r="C156" s="114"/>
      <c r="D156" s="114"/>
      <c r="E156" s="114"/>
      <c r="F156" s="114"/>
      <c r="G156" s="114"/>
      <c r="H156" s="10"/>
      <c r="I156" s="115"/>
      <c r="J156" s="115"/>
      <c r="K156" s="116"/>
      <c r="L156" s="117"/>
      <c r="M156" s="118"/>
      <c r="N156" s="117"/>
      <c r="O156" s="117"/>
      <c r="P156" s="117"/>
      <c r="Q156" s="118"/>
      <c r="R156" s="119"/>
      <c r="S156" s="247"/>
      <c r="T156" s="119"/>
    </row>
    <row r="158" spans="1:43" x14ac:dyDescent="0.2">
      <c r="I158" s="123"/>
      <c r="J158" s="124"/>
      <c r="K158" s="123"/>
      <c r="L158" s="123"/>
      <c r="M158" s="123"/>
      <c r="N158" s="123"/>
      <c r="O158" s="123"/>
      <c r="P158" s="123"/>
      <c r="Q158" s="123"/>
    </row>
    <row r="159" spans="1:43" x14ac:dyDescent="0.2"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1:43" x14ac:dyDescent="0.2"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1:17" x14ac:dyDescent="0.2"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1:17" x14ac:dyDescent="0.2"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1:17" x14ac:dyDescent="0.2"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1:17" x14ac:dyDescent="0.2"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1:17" x14ac:dyDescent="0.2"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1:17" x14ac:dyDescent="0.2"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1:17" x14ac:dyDescent="0.2"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1:17" x14ac:dyDescent="0.2"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1:17" x14ac:dyDescent="0.2">
      <c r="A169" s="120"/>
      <c r="B169" s="120"/>
      <c r="C169" s="120"/>
      <c r="D169" s="120"/>
      <c r="E169" s="120"/>
      <c r="F169" s="120"/>
      <c r="G169" s="120"/>
      <c r="H169" s="120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1:17" x14ac:dyDescent="0.2">
      <c r="A170" s="120"/>
      <c r="B170" s="120"/>
      <c r="C170" s="120"/>
      <c r="D170" s="120"/>
      <c r="E170" s="120"/>
      <c r="F170" s="120"/>
      <c r="G170" s="120"/>
      <c r="H170" s="120"/>
      <c r="I170" s="123"/>
      <c r="J170" s="123"/>
      <c r="K170" s="123"/>
      <c r="L170" s="123"/>
      <c r="M170" s="123"/>
      <c r="N170" s="123"/>
      <c r="O170" s="123"/>
      <c r="P170" s="123"/>
      <c r="Q170" s="123"/>
    </row>
  </sheetData>
  <mergeCells count="43">
    <mergeCell ref="A1:S1"/>
    <mergeCell ref="A2:S2"/>
    <mergeCell ref="A3:S3"/>
    <mergeCell ref="N4:N7"/>
    <mergeCell ref="O4:O7"/>
    <mergeCell ref="P4:P7"/>
    <mergeCell ref="Q4:Q7"/>
    <mergeCell ref="D6:D7"/>
    <mergeCell ref="R4:R7"/>
    <mergeCell ref="S4:S7"/>
    <mergeCell ref="A4:H4"/>
    <mergeCell ref="I4:I7"/>
    <mergeCell ref="J4:J7"/>
    <mergeCell ref="K4:K7"/>
    <mergeCell ref="L4:L7"/>
    <mergeCell ref="M4:M7"/>
    <mergeCell ref="A8:H8"/>
    <mergeCell ref="A139:H139"/>
    <mergeCell ref="A155:H155"/>
    <mergeCell ref="B6:B7"/>
    <mergeCell ref="C6:C7"/>
    <mergeCell ref="H5:H7"/>
    <mergeCell ref="A6:A7"/>
    <mergeCell ref="Y8:AF8"/>
    <mergeCell ref="Y139:AF139"/>
    <mergeCell ref="Y155:AF155"/>
    <mergeCell ref="Y4:AF4"/>
    <mergeCell ref="AG4:AG7"/>
    <mergeCell ref="AF5:AF7"/>
    <mergeCell ref="Y6:Y7"/>
    <mergeCell ref="Z6:Z7"/>
    <mergeCell ref="AA6:AA7"/>
    <mergeCell ref="AB6:AB7"/>
    <mergeCell ref="AH4:AH7"/>
    <mergeCell ref="AI4:AI7"/>
    <mergeCell ref="AJ4:AJ7"/>
    <mergeCell ref="AK4:AK7"/>
    <mergeCell ref="AL4:AL7"/>
    <mergeCell ref="AM4:AM7"/>
    <mergeCell ref="AN4:AN7"/>
    <mergeCell ref="AO4:AO7"/>
    <mergeCell ref="AP4:AP7"/>
    <mergeCell ref="AQ4:AQ7"/>
  </mergeCells>
  <printOptions horizontalCentered="1" verticalCentered="1"/>
  <pageMargins left="0.51181102362204722" right="0.51181102362204722" top="0.27559055118110237" bottom="0.27559055118110237" header="0" footer="0"/>
  <pageSetup scale="48" fitToHeight="3" orientation="portrait" horizontalDpi="1200" verticalDpi="1200" r:id="rId1"/>
  <headerFooter alignWithMargins="0"/>
  <ignoredErrors>
    <ignoredError sqref="I103:J10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3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E7969029-F4A8-47D3-9E65-A1F26C41F049}"/>
</file>

<file path=customXml/itemProps2.xml><?xml version="1.0" encoding="utf-8"?>
<ds:datastoreItem xmlns:ds="http://schemas.openxmlformats.org/officeDocument/2006/customXml" ds:itemID="{7E52CCE8-1D9D-470C-AE21-1B07EC4BD713}"/>
</file>

<file path=customXml/itemProps3.xml><?xml version="1.0" encoding="utf-8"?>
<ds:datastoreItem xmlns:ds="http://schemas.openxmlformats.org/officeDocument/2006/customXml" ds:itemID="{84AE221C-EF12-4F25-9C7C-1642E8298B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ING-SIIFF</vt:lpstr>
      <vt:lpstr>ING ZBOX VIG ACT</vt:lpstr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Marzo (Gastos)</dc:title>
  <dc:creator>Windows User</dc:creator>
  <cp:lastModifiedBy>Carolina Peña Mugno</cp:lastModifiedBy>
  <cp:lastPrinted>2015-04-13T15:07:10Z</cp:lastPrinted>
  <dcterms:created xsi:type="dcterms:W3CDTF">2014-01-22T22:03:49Z</dcterms:created>
  <dcterms:modified xsi:type="dcterms:W3CDTF">2015-04-13T16:29:20Z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7100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