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VIGENCIA SIIF" sheetId="3" r:id="rId1"/>
  </sheets>
  <externalReferences>
    <externalReference r:id="rId2"/>
  </externalReferences>
  <definedNames>
    <definedName name="_xlnm.Print_Area" localSheetId="0">'VIGENCIA SIIF'!$A$1:$S$162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J92" i="3" l="1"/>
  <c r="P92" i="3"/>
  <c r="L92" i="3"/>
  <c r="N92" i="3"/>
  <c r="P150" i="3"/>
  <c r="P149" i="3" s="1"/>
  <c r="P147" i="3"/>
  <c r="P146" i="3" s="1"/>
  <c r="P144" i="3"/>
  <c r="P143" i="3" s="1"/>
  <c r="P128" i="3"/>
  <c r="P127" i="3" s="1"/>
  <c r="P126" i="3" s="1"/>
  <c r="P125" i="3" s="1"/>
  <c r="P122" i="3"/>
  <c r="P121" i="3" s="1"/>
  <c r="P123" i="3"/>
  <c r="P118" i="3"/>
  <c r="P116" i="3" s="1"/>
  <c r="P114" i="3" s="1"/>
  <c r="P117" i="3"/>
  <c r="P115" i="3" s="1"/>
  <c r="P111" i="3"/>
  <c r="P109" i="3"/>
  <c r="P104" i="3"/>
  <c r="P101" i="3"/>
  <c r="P98" i="3"/>
  <c r="P95" i="3"/>
  <c r="P86" i="3"/>
  <c r="P83" i="3"/>
  <c r="P77" i="3"/>
  <c r="P68" i="3"/>
  <c r="P62" i="3"/>
  <c r="P60" i="3"/>
  <c r="P58" i="3"/>
  <c r="P55" i="3"/>
  <c r="P50" i="3"/>
  <c r="P43" i="3"/>
  <c r="P38" i="3"/>
  <c r="P33" i="3"/>
  <c r="P30" i="3"/>
  <c r="P28" i="3"/>
  <c r="P16" i="3"/>
  <c r="P12" i="3"/>
  <c r="N150" i="3"/>
  <c r="N149" i="3" s="1"/>
  <c r="N147" i="3"/>
  <c r="N146" i="3" s="1"/>
  <c r="N144" i="3"/>
  <c r="N143" i="3" s="1"/>
  <c r="N128" i="3"/>
  <c r="N127" i="3" s="1"/>
  <c r="N126" i="3" s="1"/>
  <c r="N125" i="3" s="1"/>
  <c r="N123" i="3"/>
  <c r="N122" i="3"/>
  <c r="N121" i="3" s="1"/>
  <c r="N118" i="3"/>
  <c r="N116" i="3" s="1"/>
  <c r="N114" i="3" s="1"/>
  <c r="N117" i="3"/>
  <c r="N115" i="3" s="1"/>
  <c r="N111" i="3"/>
  <c r="N109" i="3"/>
  <c r="N104" i="3"/>
  <c r="N101" i="3"/>
  <c r="N98" i="3"/>
  <c r="N95" i="3"/>
  <c r="N86" i="3"/>
  <c r="N83" i="3"/>
  <c r="N77" i="3"/>
  <c r="N68" i="3"/>
  <c r="N62" i="3"/>
  <c r="N60" i="3"/>
  <c r="N58" i="3"/>
  <c r="N55" i="3"/>
  <c r="N50" i="3"/>
  <c r="N43" i="3"/>
  <c r="N38" i="3"/>
  <c r="N33" i="3"/>
  <c r="N28" i="3"/>
  <c r="N16" i="3"/>
  <c r="N12" i="3"/>
  <c r="L150" i="3"/>
  <c r="L149" i="3" s="1"/>
  <c r="L147" i="3"/>
  <c r="L146" i="3" s="1"/>
  <c r="L144" i="3"/>
  <c r="L143" i="3" s="1"/>
  <c r="L128" i="3"/>
  <c r="L127" i="3" s="1"/>
  <c r="L126" i="3" s="1"/>
  <c r="L125" i="3" s="1"/>
  <c r="L123" i="3"/>
  <c r="L122" i="3"/>
  <c r="L121" i="3" s="1"/>
  <c r="L118" i="3"/>
  <c r="L116" i="3" s="1"/>
  <c r="L114" i="3" s="1"/>
  <c r="L117" i="3"/>
  <c r="L115" i="3" s="1"/>
  <c r="L111" i="3"/>
  <c r="L109" i="3"/>
  <c r="L104" i="3"/>
  <c r="L101" i="3"/>
  <c r="L98" i="3"/>
  <c r="L95" i="3"/>
  <c r="L86" i="3"/>
  <c r="L83" i="3"/>
  <c r="L77" i="3"/>
  <c r="L68" i="3"/>
  <c r="L62" i="3"/>
  <c r="L60" i="3"/>
  <c r="L58" i="3"/>
  <c r="L55" i="3"/>
  <c r="L50" i="3"/>
  <c r="L43" i="3"/>
  <c r="L38" i="3"/>
  <c r="L33" i="3"/>
  <c r="L30" i="3"/>
  <c r="L28" i="3"/>
  <c r="L19" i="3"/>
  <c r="L16" i="3"/>
  <c r="L12" i="3"/>
  <c r="N19" i="3" l="1"/>
  <c r="N49" i="3"/>
  <c r="P113" i="3"/>
  <c r="N113" i="3"/>
  <c r="N57" i="3"/>
  <c r="N37" i="3"/>
  <c r="L113" i="3"/>
  <c r="L11" i="3"/>
  <c r="P37" i="3"/>
  <c r="P49" i="3"/>
  <c r="P57" i="3"/>
  <c r="L37" i="3"/>
  <c r="L49" i="3"/>
  <c r="L57" i="3"/>
  <c r="N48" i="3" l="1"/>
  <c r="L10" i="3"/>
  <c r="P48" i="3"/>
  <c r="L48" i="3"/>
  <c r="L9" i="3" l="1"/>
  <c r="Q109" i="3" l="1"/>
  <c r="P19" i="3"/>
  <c r="P11" i="3" s="1"/>
  <c r="P10" i="3" s="1"/>
  <c r="P9" i="3" s="1"/>
  <c r="O109" i="3"/>
  <c r="N30" i="3"/>
  <c r="N11" i="3" s="1"/>
  <c r="N10" i="3" s="1"/>
  <c r="N9" i="3" s="1"/>
  <c r="M109" i="3"/>
  <c r="K109" i="3"/>
  <c r="J33" i="3"/>
  <c r="I123" i="3"/>
  <c r="I109" i="3"/>
  <c r="J109" i="3"/>
  <c r="K92" i="3" l="1"/>
  <c r="Q92" i="3"/>
  <c r="M92" i="3"/>
  <c r="I92" i="3"/>
  <c r="O92" i="3"/>
  <c r="I33" i="3"/>
  <c r="K33" i="3"/>
  <c r="Q33" i="3"/>
  <c r="M33" i="3"/>
  <c r="O33" i="3"/>
  <c r="O86" i="3"/>
  <c r="S36" i="3"/>
  <c r="R36" i="3"/>
  <c r="S110" i="3"/>
  <c r="R110" i="3"/>
  <c r="Q150" i="3"/>
  <c r="Q149" i="3" s="1"/>
  <c r="Q147" i="3"/>
  <c r="Q146" i="3" s="1"/>
  <c r="Q144" i="3"/>
  <c r="Q143" i="3" s="1"/>
  <c r="Q128" i="3"/>
  <c r="Q127" i="3" s="1"/>
  <c r="Q126" i="3" s="1"/>
  <c r="Q125" i="3" s="1"/>
  <c r="Q123" i="3"/>
  <c r="Q122" i="3"/>
  <c r="Q121" i="3" s="1"/>
  <c r="Q118" i="3"/>
  <c r="Q116" i="3" s="1"/>
  <c r="Q114" i="3" s="1"/>
  <c r="Q117" i="3"/>
  <c r="Q115" i="3" s="1"/>
  <c r="Q111" i="3"/>
  <c r="Q104" i="3"/>
  <c r="Q101" i="3"/>
  <c r="Q98" i="3"/>
  <c r="Q95" i="3"/>
  <c r="Q86" i="3"/>
  <c r="Q83" i="3"/>
  <c r="Q77" i="3"/>
  <c r="Q68" i="3"/>
  <c r="Q62" i="3"/>
  <c r="Q60" i="3"/>
  <c r="Q58" i="3"/>
  <c r="Q55" i="3"/>
  <c r="Q50" i="3"/>
  <c r="Q43" i="3"/>
  <c r="Q38" i="3"/>
  <c r="Q30" i="3"/>
  <c r="Q28" i="3"/>
  <c r="Q19" i="3"/>
  <c r="Q16" i="3"/>
  <c r="Q12" i="3"/>
  <c r="O150" i="3"/>
  <c r="O149" i="3" s="1"/>
  <c r="O147" i="3"/>
  <c r="O146" i="3" s="1"/>
  <c r="O144" i="3"/>
  <c r="O143" i="3" s="1"/>
  <c r="O128" i="3"/>
  <c r="O127" i="3" s="1"/>
  <c r="O126" i="3" s="1"/>
  <c r="O125" i="3" s="1"/>
  <c r="O122" i="3"/>
  <c r="O121" i="3" s="1"/>
  <c r="O117" i="3"/>
  <c r="O115" i="3" s="1"/>
  <c r="O118" i="3"/>
  <c r="O116" i="3" s="1"/>
  <c r="O114" i="3" s="1"/>
  <c r="O111" i="3"/>
  <c r="O104" i="3"/>
  <c r="O101" i="3"/>
  <c r="O98" i="3"/>
  <c r="O95" i="3"/>
  <c r="O83" i="3"/>
  <c r="O77" i="3"/>
  <c r="O68" i="3"/>
  <c r="O62" i="3"/>
  <c r="O60" i="3"/>
  <c r="O58" i="3"/>
  <c r="O55" i="3"/>
  <c r="O50" i="3"/>
  <c r="O43" i="3"/>
  <c r="O38" i="3"/>
  <c r="O30" i="3"/>
  <c r="O28" i="3"/>
  <c r="O19" i="3"/>
  <c r="O16" i="3"/>
  <c r="O12" i="3"/>
  <c r="M150" i="3"/>
  <c r="M149" i="3" s="1"/>
  <c r="M147" i="3"/>
  <c r="M146" i="3" s="1"/>
  <c r="M144" i="3"/>
  <c r="M143" i="3" s="1"/>
  <c r="M128" i="3"/>
  <c r="M127" i="3" s="1"/>
  <c r="M126" i="3" s="1"/>
  <c r="M125" i="3" s="1"/>
  <c r="M123" i="3"/>
  <c r="M122" i="3"/>
  <c r="M121" i="3" s="1"/>
  <c r="M118" i="3"/>
  <c r="M116" i="3" s="1"/>
  <c r="M114" i="3" s="1"/>
  <c r="M117" i="3"/>
  <c r="M115" i="3" s="1"/>
  <c r="M111" i="3"/>
  <c r="M104" i="3"/>
  <c r="M101" i="3"/>
  <c r="M98" i="3"/>
  <c r="M95" i="3"/>
  <c r="M86" i="3"/>
  <c r="M83" i="3"/>
  <c r="M77" i="3"/>
  <c r="M68" i="3"/>
  <c r="M62" i="3"/>
  <c r="M60" i="3"/>
  <c r="M58" i="3"/>
  <c r="M55" i="3"/>
  <c r="M50" i="3"/>
  <c r="M43" i="3"/>
  <c r="M38" i="3"/>
  <c r="M30" i="3"/>
  <c r="M28" i="3"/>
  <c r="M19" i="3"/>
  <c r="M16" i="3"/>
  <c r="M12" i="3"/>
  <c r="K12" i="3"/>
  <c r="J12" i="3"/>
  <c r="K150" i="3"/>
  <c r="K149" i="3" s="1"/>
  <c r="K147" i="3"/>
  <c r="K146" i="3" s="1"/>
  <c r="K144" i="3"/>
  <c r="K143" i="3" s="1"/>
  <c r="K128" i="3"/>
  <c r="K127" i="3" s="1"/>
  <c r="K126" i="3" s="1"/>
  <c r="K125" i="3" s="1"/>
  <c r="K123" i="3"/>
  <c r="K122" i="3"/>
  <c r="K121" i="3" s="1"/>
  <c r="K118" i="3"/>
  <c r="K116" i="3" s="1"/>
  <c r="K114" i="3" s="1"/>
  <c r="K117" i="3"/>
  <c r="K115" i="3" s="1"/>
  <c r="K111" i="3"/>
  <c r="K104" i="3"/>
  <c r="K101" i="3"/>
  <c r="K98" i="3"/>
  <c r="K95" i="3"/>
  <c r="K86" i="3"/>
  <c r="K83" i="3"/>
  <c r="K77" i="3"/>
  <c r="K68" i="3"/>
  <c r="K62" i="3"/>
  <c r="K60" i="3"/>
  <c r="K58" i="3"/>
  <c r="K55" i="3"/>
  <c r="K50" i="3"/>
  <c r="K43" i="3"/>
  <c r="K38" i="3"/>
  <c r="K30" i="3"/>
  <c r="K28" i="3"/>
  <c r="K19" i="3"/>
  <c r="K16" i="3"/>
  <c r="J122" i="3"/>
  <c r="J121" i="3" s="1"/>
  <c r="M37" i="3" l="1"/>
  <c r="Q37" i="3"/>
  <c r="Q113" i="3"/>
  <c r="Q49" i="3"/>
  <c r="O113" i="3"/>
  <c r="M49" i="3"/>
  <c r="M113" i="3"/>
  <c r="K113" i="3"/>
  <c r="M57" i="3"/>
  <c r="Q57" i="3"/>
  <c r="K57" i="3"/>
  <c r="K49" i="3"/>
  <c r="O49" i="3"/>
  <c r="K37" i="3"/>
  <c r="O37" i="3"/>
  <c r="K11" i="3"/>
  <c r="M11" i="3"/>
  <c r="O11" i="3"/>
  <c r="Q11" i="3"/>
  <c r="O57" i="3"/>
  <c r="O123" i="3"/>
  <c r="I111" i="3"/>
  <c r="J144" i="3"/>
  <c r="J150" i="3"/>
  <c r="J149" i="3" s="1"/>
  <c r="Q10" i="3" l="1"/>
  <c r="Q48" i="3"/>
  <c r="M10" i="3"/>
  <c r="M48" i="3"/>
  <c r="K10" i="3"/>
  <c r="K48" i="3"/>
  <c r="O48" i="3"/>
  <c r="O10" i="3"/>
  <c r="S100" i="3"/>
  <c r="R100" i="3"/>
  <c r="I30" i="3"/>
  <c r="S131" i="3"/>
  <c r="I150" i="3"/>
  <c r="S153" i="3"/>
  <c r="R153" i="3"/>
  <c r="I141" i="3"/>
  <c r="I140" i="3" s="1"/>
  <c r="R131" i="3"/>
  <c r="Q9" i="3" l="1"/>
  <c r="M9" i="3"/>
  <c r="K9" i="3"/>
  <c r="O9" i="3"/>
  <c r="S152" i="3" l="1"/>
  <c r="R152" i="3"/>
  <c r="S151" i="3"/>
  <c r="R151" i="3"/>
  <c r="I149" i="3"/>
  <c r="S148" i="3"/>
  <c r="R148" i="3"/>
  <c r="J147" i="3"/>
  <c r="J146" i="3" s="1"/>
  <c r="I147" i="3"/>
  <c r="I146" i="3" s="1"/>
  <c r="S145" i="3"/>
  <c r="R145" i="3"/>
  <c r="J143" i="3"/>
  <c r="I144" i="3"/>
  <c r="I143" i="3" s="1"/>
  <c r="S138" i="3"/>
  <c r="R138" i="3"/>
  <c r="S137" i="3"/>
  <c r="R137" i="3"/>
  <c r="S130" i="3"/>
  <c r="R130" i="3"/>
  <c r="S129" i="3"/>
  <c r="R129" i="3"/>
  <c r="I128" i="3"/>
  <c r="I127" i="3" s="1"/>
  <c r="I126" i="3" s="1"/>
  <c r="I125" i="3" s="1"/>
  <c r="S124" i="3"/>
  <c r="R124" i="3"/>
  <c r="I122" i="3"/>
  <c r="I121" i="3" s="1"/>
  <c r="S120" i="3"/>
  <c r="R120" i="3"/>
  <c r="S119" i="3"/>
  <c r="R119" i="3"/>
  <c r="I118" i="3"/>
  <c r="I116" i="3" s="1"/>
  <c r="I114" i="3" s="1"/>
  <c r="I117" i="3"/>
  <c r="I115" i="3" s="1"/>
  <c r="S112" i="3"/>
  <c r="R112" i="3"/>
  <c r="S109" i="3"/>
  <c r="R109" i="3"/>
  <c r="S108" i="3"/>
  <c r="R108" i="3"/>
  <c r="S107" i="3"/>
  <c r="R107" i="3"/>
  <c r="S106" i="3"/>
  <c r="R106" i="3"/>
  <c r="S105" i="3"/>
  <c r="R105" i="3"/>
  <c r="I104" i="3"/>
  <c r="S103" i="3"/>
  <c r="R103" i="3"/>
  <c r="S102" i="3"/>
  <c r="R102" i="3"/>
  <c r="I101" i="3"/>
  <c r="S99" i="3"/>
  <c r="R99" i="3"/>
  <c r="I98" i="3"/>
  <c r="S97" i="3"/>
  <c r="R97" i="3"/>
  <c r="S96" i="3"/>
  <c r="R96" i="3"/>
  <c r="I95" i="3"/>
  <c r="S94" i="3"/>
  <c r="R94" i="3"/>
  <c r="S93" i="3"/>
  <c r="R93" i="3"/>
  <c r="S91" i="3"/>
  <c r="R91" i="3"/>
  <c r="S90" i="3"/>
  <c r="R90" i="3"/>
  <c r="S89" i="3"/>
  <c r="R89" i="3"/>
  <c r="S88" i="3"/>
  <c r="R88" i="3"/>
  <c r="S87" i="3"/>
  <c r="R87" i="3"/>
  <c r="I86" i="3"/>
  <c r="S85" i="3"/>
  <c r="R85" i="3"/>
  <c r="S84" i="3"/>
  <c r="R84" i="3"/>
  <c r="I83" i="3"/>
  <c r="S82" i="3"/>
  <c r="R82" i="3"/>
  <c r="S81" i="3"/>
  <c r="R81" i="3"/>
  <c r="S80" i="3"/>
  <c r="R80" i="3"/>
  <c r="S79" i="3"/>
  <c r="R79" i="3"/>
  <c r="S78" i="3"/>
  <c r="R78" i="3"/>
  <c r="I77" i="3"/>
  <c r="S76" i="3"/>
  <c r="R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I68" i="3"/>
  <c r="S67" i="3"/>
  <c r="R67" i="3"/>
  <c r="S66" i="3"/>
  <c r="R66" i="3"/>
  <c r="S65" i="3"/>
  <c r="R65" i="3"/>
  <c r="S64" i="3"/>
  <c r="R64" i="3"/>
  <c r="S63" i="3"/>
  <c r="R63" i="3"/>
  <c r="I62" i="3"/>
  <c r="S61" i="3"/>
  <c r="R61" i="3"/>
  <c r="I60" i="3"/>
  <c r="S59" i="3"/>
  <c r="R59" i="3"/>
  <c r="I58" i="3"/>
  <c r="S56" i="3"/>
  <c r="R56" i="3"/>
  <c r="I55" i="3"/>
  <c r="S54" i="3"/>
  <c r="R54" i="3"/>
  <c r="S53" i="3"/>
  <c r="R53" i="3"/>
  <c r="S52" i="3"/>
  <c r="R52" i="3"/>
  <c r="S51" i="3"/>
  <c r="R51" i="3"/>
  <c r="I50" i="3"/>
  <c r="S47" i="3"/>
  <c r="R47" i="3"/>
  <c r="S46" i="3"/>
  <c r="R46" i="3"/>
  <c r="S45" i="3"/>
  <c r="R45" i="3"/>
  <c r="S44" i="3"/>
  <c r="R44" i="3"/>
  <c r="I43" i="3"/>
  <c r="S42" i="3"/>
  <c r="R42" i="3"/>
  <c r="S41" i="3"/>
  <c r="R41" i="3"/>
  <c r="S40" i="3"/>
  <c r="R40" i="3"/>
  <c r="S39" i="3"/>
  <c r="R39" i="3"/>
  <c r="I38" i="3"/>
  <c r="S35" i="3"/>
  <c r="R35" i="3"/>
  <c r="S34" i="3"/>
  <c r="R34" i="3"/>
  <c r="S32" i="3"/>
  <c r="R32" i="3"/>
  <c r="S31" i="3"/>
  <c r="R31" i="3"/>
  <c r="S29" i="3"/>
  <c r="R29" i="3"/>
  <c r="J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I19" i="3"/>
  <c r="S18" i="3"/>
  <c r="R18" i="3"/>
  <c r="S17" i="3"/>
  <c r="R17" i="3"/>
  <c r="I16" i="3"/>
  <c r="S15" i="3"/>
  <c r="R15" i="3"/>
  <c r="S14" i="3"/>
  <c r="R14" i="3"/>
  <c r="S13" i="3"/>
  <c r="R13" i="3"/>
  <c r="I12" i="3"/>
  <c r="I139" i="3" l="1"/>
  <c r="I113" i="3"/>
  <c r="S55" i="3"/>
  <c r="R101" i="3"/>
  <c r="R104" i="3"/>
  <c r="S101" i="3"/>
  <c r="R111" i="3"/>
  <c r="R43" i="3"/>
  <c r="R38" i="3"/>
  <c r="S28" i="3"/>
  <c r="S104" i="3"/>
  <c r="S111" i="3"/>
  <c r="S115" i="3"/>
  <c r="R58" i="3"/>
  <c r="R62" i="3"/>
  <c r="R118" i="3"/>
  <c r="S38" i="3"/>
  <c r="R60" i="3"/>
  <c r="R68" i="3"/>
  <c r="R123" i="3"/>
  <c r="R19" i="3"/>
  <c r="R50" i="3"/>
  <c r="R83" i="3"/>
  <c r="S98" i="3"/>
  <c r="S128" i="3"/>
  <c r="S60" i="3"/>
  <c r="S62" i="3"/>
  <c r="R95" i="3"/>
  <c r="R147" i="3"/>
  <c r="S83" i="3"/>
  <c r="R98" i="3"/>
  <c r="R127" i="3"/>
  <c r="R125" i="3"/>
  <c r="S33" i="3"/>
  <c r="S95" i="3"/>
  <c r="S146" i="3"/>
  <c r="S149" i="3"/>
  <c r="R16" i="3"/>
  <c r="S43" i="3"/>
  <c r="S50" i="3"/>
  <c r="I49" i="3"/>
  <c r="S68" i="3"/>
  <c r="S118" i="3"/>
  <c r="R128" i="3"/>
  <c r="R144" i="3"/>
  <c r="R86" i="3"/>
  <c r="R143" i="3"/>
  <c r="R149" i="3"/>
  <c r="R30" i="3"/>
  <c r="I37" i="3"/>
  <c r="S37" i="3" s="1"/>
  <c r="S116" i="3"/>
  <c r="R146" i="3"/>
  <c r="R150" i="3"/>
  <c r="S30" i="3"/>
  <c r="S19" i="3"/>
  <c r="S16" i="3"/>
  <c r="I11" i="3"/>
  <c r="R12" i="3"/>
  <c r="R33" i="3"/>
  <c r="S12" i="3"/>
  <c r="I57" i="3"/>
  <c r="S77" i="3"/>
  <c r="S58" i="3"/>
  <c r="R77" i="3"/>
  <c r="R117" i="3"/>
  <c r="R92" i="3"/>
  <c r="R28" i="3"/>
  <c r="R55" i="3"/>
  <c r="S86" i="3"/>
  <c r="R116" i="3"/>
  <c r="S122" i="3"/>
  <c r="S121" i="3"/>
  <c r="S147" i="3"/>
  <c r="S150" i="3"/>
  <c r="R122" i="3"/>
  <c r="R121" i="3"/>
  <c r="S123" i="3"/>
  <c r="S92" i="3"/>
  <c r="S117" i="3"/>
  <c r="S143" i="3"/>
  <c r="S144" i="3"/>
  <c r="S57" i="3" l="1"/>
  <c r="I10" i="3"/>
  <c r="S114" i="3"/>
  <c r="R114" i="3"/>
  <c r="R49" i="3"/>
  <c r="S49" i="3"/>
  <c r="R37" i="3"/>
  <c r="R126" i="3"/>
  <c r="S127" i="3"/>
  <c r="R11" i="3"/>
  <c r="R57" i="3"/>
  <c r="S11" i="3"/>
  <c r="I48" i="3"/>
  <c r="R115" i="3"/>
  <c r="I9" i="3" l="1"/>
  <c r="I154" i="3" s="1"/>
  <c r="S113" i="3"/>
  <c r="R113" i="3"/>
  <c r="R10" i="3"/>
  <c r="S48" i="3"/>
  <c r="S125" i="3"/>
  <c r="S126" i="3"/>
  <c r="S10" i="3"/>
  <c r="R48" i="3"/>
  <c r="R9" i="3" l="1"/>
  <c r="S9" i="3" l="1"/>
  <c r="J118" i="3" l="1"/>
  <c r="J116" i="3" s="1"/>
  <c r="J114" i="3" s="1"/>
  <c r="J117" i="3"/>
  <c r="J115" i="3" s="1"/>
  <c r="J86" i="3"/>
  <c r="J111" i="3"/>
  <c r="J60" i="3"/>
  <c r="J101" i="3"/>
  <c r="J98" i="3"/>
  <c r="J95" i="3"/>
  <c r="J58" i="3"/>
  <c r="J55" i="3"/>
  <c r="J19" i="3"/>
  <c r="J68" i="3" l="1"/>
  <c r="J77" i="3"/>
  <c r="J62" i="3"/>
  <c r="J83" i="3"/>
  <c r="J128" i="3"/>
  <c r="J127" i="3" s="1"/>
  <c r="J126" i="3" s="1"/>
  <c r="J125" i="3" s="1"/>
  <c r="J16" i="3"/>
  <c r="J30" i="3"/>
  <c r="J38" i="3"/>
  <c r="J43" i="3"/>
  <c r="J50" i="3"/>
  <c r="J49" i="3" s="1"/>
  <c r="J104" i="3"/>
  <c r="J113" i="3"/>
  <c r="J123" i="3"/>
  <c r="J11" i="3" l="1"/>
  <c r="J57" i="3"/>
  <c r="J48" i="3" s="1"/>
  <c r="J37" i="3"/>
  <c r="J10" i="3" l="1"/>
  <c r="J9" i="3" s="1"/>
  <c r="S142" i="3" l="1"/>
  <c r="L141" i="3"/>
  <c r="L140" i="3" s="1"/>
  <c r="L139" i="3" s="1"/>
  <c r="L154" i="3" s="1"/>
  <c r="Q141" i="3"/>
  <c r="Q140" i="3"/>
  <c r="Q139" i="3" s="1"/>
  <c r="Q154" i="3" s="1"/>
  <c r="M141" i="3"/>
  <c r="R141" i="3" s="1"/>
  <c r="K141" i="3"/>
  <c r="K140" i="3" s="1"/>
  <c r="K139" i="3" s="1"/>
  <c r="K154" i="3" s="1"/>
  <c r="O141" i="3"/>
  <c r="O140" i="3" s="1"/>
  <c r="J141" i="3"/>
  <c r="J140" i="3" s="1"/>
  <c r="J139" i="3" s="1"/>
  <c r="J154" i="3" s="1"/>
  <c r="J155" i="3" s="1"/>
  <c r="N141" i="3"/>
  <c r="N140" i="3" s="1"/>
  <c r="N139" i="3" s="1"/>
  <c r="N154" i="3" s="1"/>
  <c r="P141" i="3"/>
  <c r="P140" i="3" s="1"/>
  <c r="P139" i="3" s="1"/>
  <c r="P154" i="3" s="1"/>
  <c r="R142" i="3"/>
  <c r="S141" i="3" l="1"/>
  <c r="S140" i="3"/>
  <c r="O139" i="3"/>
  <c r="M140" i="3"/>
  <c r="R140" i="3" l="1"/>
  <c r="M139" i="3"/>
  <c r="S139" i="3"/>
  <c r="O154" i="3"/>
  <c r="S154" i="3" s="1"/>
  <c r="M154" i="3" l="1"/>
  <c r="R154" i="3" s="1"/>
  <c r="R139" i="3"/>
</calcChain>
</file>

<file path=xl/sharedStrings.xml><?xml version="1.0" encoding="utf-8"?>
<sst xmlns="http://schemas.openxmlformats.org/spreadsheetml/2006/main" count="281" uniqueCount="251">
  <si>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</si>
  <si>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</si>
  <si>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</si>
  <si>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</si>
  <si>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</si>
  <si>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</si>
  <si>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</si>
  <si>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</si>
  <si>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</si>
  <si>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</si>
  <si>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</si>
  <si>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</si>
  <si>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</si>
  <si>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</si>
  <si>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</si>
  <si>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</si>
  <si>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</si>
  <si>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</si>
  <si>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</si>
  <si>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</si>
  <si>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</si>
  <si>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</si>
  <si>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</si>
  <si>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</si>
  <si>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</si>
  <si>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</si>
  <si>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</si>
  <si>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</si>
  <si>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</si>
  <si>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</si>
  <si>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</si>
  <si>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</si>
  <si>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</si>
  <si>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</si>
  <si>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</si>
  <si>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</si>
  <si>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</si>
  <si>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</si>
  <si>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</si>
  <si>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</si>
  <si>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</si>
  <si>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</si>
  <si>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</si>
  <si>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</si>
  <si>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</si>
  <si>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</si>
  <si>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</si>
  <si>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</si>
  <si>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</si>
  <si>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</si>
  <si>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</si>
  <si>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</si>
  <si>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</si>
  <si>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</si>
  <si>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</si>
  <si>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</si>
  <si>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</si>
  <si>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</si>
  <si>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</si>
  <si>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</si>
  <si>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</si>
  <si>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</si>
  <si>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</si>
  <si>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</si>
  <si>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</si>
  <si>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</si>
  <si>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</si>
  <si>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</si>
  <si>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</si>
  <si>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</si>
  <si>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</si>
  <si>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</si>
  <si>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</si>
  <si>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</si>
  <si>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</si>
  <si>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</si>
  <si>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</si>
  <si>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</si>
  <si>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</si>
  <si>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</si>
  <si>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</si>
  <si>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</si>
  <si>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</si>
  <si>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</si>
  <si>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</si>
  <si>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</si>
  <si>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</si>
  <si>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</si>
  <si>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</si>
  <si>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</si>
  <si>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</si>
  <si>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</si>
  <si>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</si>
  <si>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</si>
  <si>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</si>
  <si>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</si>
  <si>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</si>
  <si>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</si>
  <si>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</si>
  <si>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</si>
  <si>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</si>
  <si>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</si>
  <si>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</si>
  <si>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</si>
  <si>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</si>
  <si>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</si>
  <si>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</si>
  <si>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</si>
  <si>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</si>
  <si>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</si>
  <si>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</si>
  <si>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</si>
  <si>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</si>
  <si>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</si>
  <si>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</si>
  <si>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</si>
  <si>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</si>
  <si>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</si>
  <si>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</si>
  <si>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</si>
  <si>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</si>
  <si>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</si>
  <si>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</si>
  <si>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</si>
  <si>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</si>
  <si>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</si>
  <si>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</si>
  <si>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</si>
  <si>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</si>
  <si>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</si>
  <si>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</si>
  <si>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</si>
  <si>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</si>
  <si>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</si>
  <si>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</si>
  <si>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</si>
  <si>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</si>
  <si>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</si>
  <si>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</si>
  <si>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</si>
  <si>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</si>
  <si>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</si>
  <si>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</si>
  <si>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</si>
  <si>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</si>
  <si>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</si>
  <si>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</si>
  <si>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</si>
  <si>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</si>
  <si>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</si>
  <si>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</si>
  <si>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</si>
  <si>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</si>
  <si>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</si>
  <si>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</si>
  <si>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</si>
  <si>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</si>
  <si>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</si>
  <si>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</si>
  <si>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</si>
  <si>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</si>
  <si>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</si>
  <si>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</si>
  <si>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</si>
  <si>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</si>
  <si>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</si>
  <si>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</si>
  <si>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</si>
  <si>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</si>
  <si>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</si>
  <si>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</si>
  <si>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</si>
  <si>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</si>
  <si>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</si>
  <si>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</si>
  <si>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</si>
  <si>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</si>
  <si>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</si>
  <si>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</si>
  <si>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</si>
  <si>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</si>
  <si>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</si>
  <si>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</si>
  <si>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</si>
  <si>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</si>
  <si>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</si>
  <si>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</si>
  <si>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</si>
  <si>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</si>
  <si>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</si>
  <si>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</si>
  <si>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</si>
  <si>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</si>
  <si>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</si>
  <si>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</si>
  <si>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</si>
  <si>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</si>
  <si>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</si>
  <si>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</si>
  <si>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</si>
  <si>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</si>
  <si>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</si>
  <si>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</si>
  <si>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</si>
  <si>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</si>
  <si>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</si>
  <si>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</si>
  <si>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</si>
  <si>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</si>
  <si>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</si>
  <si>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</si>
  <si>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</si>
  <si>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</si>
  <si>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</si>
  <si>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</si>
  <si>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</si>
  <si>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</si>
  <si>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</si>
  <si>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</si>
  <si>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</si>
  <si>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</si>
  <si>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</si>
  <si>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</si>
  <si>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</si>
  <si>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</si>
  <si>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</si>
  <si>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</si>
  <si>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</si>
  <si>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</si>
  <si>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</si>
  <si>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</si>
  <si>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</si>
  <si>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</si>
  <si>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</si>
  <si>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</si>
  <si>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</si>
  <si>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</si>
  <si>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</si>
  <si>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</si>
  <si>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</si>
  <si>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FEBRERO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</si>
  <si>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</si>
  <si>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</si>
  <si>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</si>
  <si>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</si>
  <si>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</si>
  <si>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</si>
  <si>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</si>
  <si>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</si>
  <si>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</si>
  <si>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EJECUCION PRESUPUESTAL DE GASTOS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</si>
</sst>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179">
    <xf numFmtId="0" fontId="0" fillId="0" borderId="0" xfId="0"/>
    <xf numFmtId="0" fontId="4" fillId="0" borderId="0" xfId="2" applyFont="1" applyFill="1"/>
    <xf numFmtId="49" fontId="4" fillId="0" borderId="4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wrapText="1"/>
    </xf>
    <xf numFmtId="0" fontId="5" fillId="0" borderId="0" xfId="2" applyFont="1" applyFill="1" applyBorder="1"/>
    <xf numFmtId="0" fontId="5" fillId="0" borderId="5" xfId="2" applyFont="1" applyFill="1" applyBorder="1"/>
    <xf numFmtId="0" fontId="5" fillId="0" borderId="0" xfId="2" applyFont="1" applyFill="1"/>
    <xf numFmtId="40" fontId="4" fillId="0" borderId="0" xfId="2" applyNumberFormat="1" applyFont="1" applyFill="1" applyBorder="1" applyAlignment="1"/>
    <xf numFmtId="38" fontId="4" fillId="0" borderId="0" xfId="2" applyNumberFormat="1" applyFont="1" applyFill="1" applyBorder="1" applyAlignment="1"/>
    <xf numFmtId="165" fontId="4" fillId="0" borderId="0" xfId="2" applyNumberFormat="1" applyFont="1" applyFill="1" applyBorder="1"/>
    <xf numFmtId="43" fontId="4" fillId="0" borderId="0" xfId="4" applyFont="1" applyFill="1" applyBorder="1"/>
    <xf numFmtId="2" fontId="4" fillId="0" borderId="0" xfId="4" applyNumberFormat="1" applyFont="1" applyFill="1" applyBorder="1"/>
    <xf numFmtId="166" fontId="4" fillId="0" borderId="0" xfId="1" applyFont="1" applyFill="1" applyBorder="1"/>
    <xf numFmtId="4" fontId="4" fillId="0" borderId="0" xfId="2" applyNumberFormat="1" applyFont="1" applyFill="1" applyBorder="1"/>
    <xf numFmtId="49" fontId="6" fillId="0" borderId="4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49" fontId="6" fillId="0" borderId="23" xfId="2" applyNumberFormat="1" applyFont="1" applyFill="1" applyBorder="1" applyAlignment="1">
      <alignment vertical="center"/>
    </xf>
    <xf numFmtId="49" fontId="6" fillId="0" borderId="23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4" fillId="0" borderId="7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wrapText="1"/>
    </xf>
    <xf numFmtId="40" fontId="4" fillId="0" borderId="7" xfId="2" applyNumberFormat="1" applyFont="1" applyFill="1" applyBorder="1" applyAlignment="1"/>
    <xf numFmtId="165" fontId="4" fillId="0" borderId="7" xfId="2" applyNumberFormat="1" applyFont="1" applyFill="1" applyBorder="1"/>
    <xf numFmtId="0" fontId="5" fillId="0" borderId="7" xfId="2" applyFont="1" applyFill="1" applyBorder="1"/>
    <xf numFmtId="0" fontId="5" fillId="0" borderId="8" xfId="2" applyFont="1" applyFill="1" applyBorder="1"/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wrapText="1"/>
    </xf>
    <xf numFmtId="4" fontId="4" fillId="0" borderId="0" xfId="2" applyNumberFormat="1" applyFont="1" applyFill="1"/>
    <xf numFmtId="0" fontId="4" fillId="0" borderId="0" xfId="2" applyFont="1" applyFill="1" applyBorder="1"/>
    <xf numFmtId="1" fontId="6" fillId="0" borderId="0" xfId="2" applyNumberFormat="1" applyFont="1" applyFill="1" applyBorder="1" applyAlignment="1">
      <alignment horizontal="center" vertical="center"/>
    </xf>
    <xf numFmtId="16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/>
    </xf>
    <xf numFmtId="168" fontId="6" fillId="0" borderId="0" xfId="2" applyNumberFormat="1" applyFont="1" applyFill="1" applyBorder="1" applyAlignment="1">
      <alignment horizontal="centerContinuous"/>
    </xf>
    <xf numFmtId="0" fontId="6" fillId="0" borderId="0" xfId="2" applyFont="1" applyFill="1" applyBorder="1" applyAlignment="1">
      <alignment horizontal="centerContinuous"/>
    </xf>
    <xf numFmtId="0" fontId="4" fillId="0" borderId="5" xfId="2" applyFont="1" applyFill="1" applyBorder="1"/>
    <xf numFmtId="0" fontId="6" fillId="0" borderId="0" xfId="2" applyFont="1" applyFill="1" applyBorder="1" applyAlignment="1">
      <alignment horizontal="center" vertical="center" wrapText="1"/>
    </xf>
    <xf numFmtId="49" fontId="6" fillId="0" borderId="12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/>
    </xf>
    <xf numFmtId="38" fontId="6" fillId="0" borderId="15" xfId="2" applyNumberFormat="1" applyFont="1" applyFill="1" applyBorder="1" applyAlignment="1"/>
    <xf numFmtId="10" fontId="6" fillId="0" borderId="15" xfId="3" applyNumberFormat="1" applyFont="1" applyFill="1" applyBorder="1" applyAlignment="1"/>
    <xf numFmtId="10" fontId="6" fillId="0" borderId="25" xfId="3" applyNumberFormat="1" applyFont="1" applyFill="1" applyBorder="1" applyAlignment="1"/>
    <xf numFmtId="10" fontId="6" fillId="0" borderId="0" xfId="3" applyNumberFormat="1" applyFont="1" applyFill="1" applyBorder="1" applyAlignment="1"/>
    <xf numFmtId="0" fontId="9" fillId="0" borderId="0" xfId="2" applyFont="1" applyFill="1" applyAlignment="1">
      <alignment horizontal="center"/>
    </xf>
    <xf numFmtId="1" fontId="6" fillId="0" borderId="18" xfId="2" applyNumberFormat="1" applyFont="1" applyFill="1" applyBorder="1" applyAlignment="1">
      <alignment horizontal="center" vertical="center"/>
    </xf>
    <xf numFmtId="1" fontId="6" fillId="0" borderId="17" xfId="2" applyNumberFormat="1" applyFont="1" applyFill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center" vertical="center"/>
    </xf>
    <xf numFmtId="49" fontId="6" fillId="0" borderId="17" xfId="2" applyNumberFormat="1" applyFont="1" applyFill="1" applyBorder="1" applyAlignment="1">
      <alignment horizontal="left" wrapText="1"/>
    </xf>
    <xf numFmtId="38" fontId="6" fillId="0" borderId="17" xfId="2" applyNumberFormat="1" applyFont="1" applyFill="1" applyBorder="1"/>
    <xf numFmtId="10" fontId="6" fillId="0" borderId="17" xfId="3" applyNumberFormat="1" applyFont="1" applyFill="1" applyBorder="1" applyAlignment="1"/>
    <xf numFmtId="10" fontId="6" fillId="0" borderId="27" xfId="3" applyNumberFormat="1" applyFont="1" applyFill="1" applyBorder="1" applyAlignment="1"/>
    <xf numFmtId="0" fontId="9" fillId="0" borderId="0" xfId="2" applyFont="1" applyFill="1"/>
    <xf numFmtId="49" fontId="6" fillId="0" borderId="17" xfId="2" applyNumberFormat="1" applyFont="1" applyFill="1" applyBorder="1" applyAlignment="1">
      <alignment wrapText="1"/>
    </xf>
    <xf numFmtId="1" fontId="4" fillId="0" borderId="18" xfId="2" applyNumberFormat="1" applyFont="1" applyFill="1" applyBorder="1" applyAlignment="1">
      <alignment horizontal="center" vertical="center"/>
    </xf>
    <xf numFmtId="1" fontId="4" fillId="0" borderId="17" xfId="2" applyNumberFormat="1" applyFont="1" applyFill="1" applyBorder="1" applyAlignment="1">
      <alignment horizontal="center" vertical="center"/>
    </xf>
    <xf numFmtId="0" fontId="4" fillId="0" borderId="17" xfId="2" applyNumberFormat="1" applyFont="1" applyFill="1" applyBorder="1" applyAlignment="1">
      <alignment horizontal="center" vertical="center"/>
    </xf>
    <xf numFmtId="49" fontId="4" fillId="0" borderId="17" xfId="2" applyNumberFormat="1" applyFont="1" applyFill="1" applyBorder="1" applyAlignment="1">
      <alignment horizontal="center" vertical="center"/>
    </xf>
    <xf numFmtId="49" fontId="4" fillId="0" borderId="17" xfId="2" applyNumberFormat="1" applyFont="1" applyFill="1" applyBorder="1" applyAlignment="1">
      <alignment wrapText="1"/>
    </xf>
    <xf numFmtId="38" fontId="4" fillId="0" borderId="17" xfId="2" applyNumberFormat="1" applyFont="1" applyFill="1" applyBorder="1"/>
    <xf numFmtId="10" fontId="4" fillId="0" borderId="17" xfId="2" applyNumberFormat="1" applyFont="1" applyFill="1" applyBorder="1" applyAlignment="1">
      <alignment horizontal="right"/>
    </xf>
    <xf numFmtId="10" fontId="4" fillId="0" borderId="27" xfId="3" applyNumberFormat="1" applyFont="1" applyFill="1" applyBorder="1" applyAlignment="1"/>
    <xf numFmtId="10" fontId="4" fillId="0" borderId="0" xfId="3" applyNumberFormat="1" applyFont="1" applyFill="1" applyBorder="1" applyAlignment="1"/>
    <xf numFmtId="0" fontId="6" fillId="0" borderId="17" xfId="2" applyNumberFormat="1" applyFont="1" applyFill="1" applyBorder="1" applyAlignment="1">
      <alignment horizontal="center" vertical="center"/>
    </xf>
    <xf numFmtId="10" fontId="6" fillId="0" borderId="17" xfId="2" applyNumberFormat="1" applyFont="1" applyFill="1" applyBorder="1"/>
    <xf numFmtId="10" fontId="6" fillId="0" borderId="27" xfId="3" applyNumberFormat="1" applyFont="1" applyFill="1" applyBorder="1"/>
    <xf numFmtId="10" fontId="6" fillId="0" borderId="0" xfId="3" applyNumberFormat="1" applyFont="1" applyFill="1" applyBorder="1"/>
    <xf numFmtId="49" fontId="4" fillId="0" borderId="17" xfId="2" applyNumberFormat="1" applyFont="1" applyFill="1" applyBorder="1" applyAlignment="1">
      <alignment horizontal="left" wrapText="1"/>
    </xf>
    <xf numFmtId="49" fontId="6" fillId="0" borderId="17" xfId="2" applyNumberFormat="1" applyFont="1" applyFill="1" applyBorder="1" applyAlignment="1">
      <alignment horizontal="left" vertical="center" wrapText="1"/>
    </xf>
    <xf numFmtId="38" fontId="6" fillId="0" borderId="17" xfId="2" applyNumberFormat="1" applyFont="1" applyFill="1" applyBorder="1" applyAlignment="1">
      <alignment vertical="center"/>
    </xf>
    <xf numFmtId="10" fontId="6" fillId="0" borderId="17" xfId="2" applyNumberFormat="1" applyFont="1" applyFill="1" applyBorder="1" applyAlignment="1">
      <alignment horizontal="right" vertical="center"/>
    </xf>
    <xf numFmtId="10" fontId="6" fillId="0" borderId="27" xfId="2" applyNumberFormat="1" applyFont="1" applyFill="1" applyBorder="1" applyAlignment="1">
      <alignment horizontal="right" vertical="center"/>
    </xf>
    <xf numFmtId="10" fontId="6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10" fontId="4" fillId="0" borderId="27" xfId="2" applyNumberFormat="1" applyFont="1" applyFill="1" applyBorder="1" applyAlignment="1">
      <alignment horizontal="right"/>
    </xf>
    <xf numFmtId="10" fontId="6" fillId="0" borderId="17" xfId="2" applyNumberFormat="1" applyFont="1" applyFill="1" applyBorder="1" applyAlignment="1">
      <alignment vertical="center"/>
    </xf>
    <xf numFmtId="10" fontId="6" fillId="0" borderId="27" xfId="3" applyNumberFormat="1" applyFont="1" applyFill="1" applyBorder="1" applyAlignment="1">
      <alignment vertical="center"/>
    </xf>
    <xf numFmtId="10" fontId="6" fillId="0" borderId="0" xfId="3" applyNumberFormat="1" applyFont="1" applyFill="1" applyBorder="1" applyAlignment="1">
      <alignment vertical="center"/>
    </xf>
    <xf numFmtId="49" fontId="6" fillId="0" borderId="17" xfId="2" applyNumberFormat="1" applyFont="1" applyFill="1" applyBorder="1" applyAlignment="1">
      <alignment vertical="center" wrapText="1"/>
    </xf>
    <xf numFmtId="10" fontId="6" fillId="0" borderId="17" xfId="2" applyNumberFormat="1" applyFont="1" applyFill="1" applyBorder="1" applyAlignment="1">
      <alignment horizontal="right"/>
    </xf>
    <xf numFmtId="10" fontId="6" fillId="0" borderId="17" xfId="3" applyNumberFormat="1" applyFont="1" applyFill="1" applyBorder="1"/>
    <xf numFmtId="9" fontId="6" fillId="0" borderId="17" xfId="3" applyFont="1" applyFill="1" applyBorder="1"/>
    <xf numFmtId="3" fontId="6" fillId="0" borderId="17" xfId="2" applyNumberFormat="1" applyFont="1" applyFill="1" applyBorder="1" applyAlignment="1">
      <alignment wrapText="1"/>
    </xf>
    <xf numFmtId="10" fontId="6" fillId="0" borderId="27" xfId="2" applyNumberFormat="1" applyFont="1" applyFill="1" applyBorder="1" applyAlignment="1">
      <alignment horizontal="right"/>
    </xf>
    <xf numFmtId="10" fontId="6" fillId="0" borderId="0" xfId="2" applyNumberFormat="1" applyFont="1" applyFill="1" applyBorder="1" applyAlignment="1">
      <alignment horizontal="right"/>
    </xf>
    <xf numFmtId="164" fontId="6" fillId="0" borderId="17" xfId="2" applyNumberFormat="1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wrapText="1"/>
    </xf>
    <xf numFmtId="38" fontId="6" fillId="0" borderId="17" xfId="2" applyNumberFormat="1" applyFont="1" applyFill="1" applyBorder="1" applyAlignment="1"/>
    <xf numFmtId="0" fontId="4" fillId="0" borderId="18" xfId="2" applyNumberFormat="1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wrapText="1"/>
    </xf>
    <xf numFmtId="0" fontId="2" fillId="0" borderId="18" xfId="2" applyNumberFormat="1" applyFont="1" applyFill="1" applyBorder="1" applyAlignment="1">
      <alignment horizontal="center" vertical="center"/>
    </xf>
    <xf numFmtId="0" fontId="2" fillId="0" borderId="17" xfId="2" applyNumberFormat="1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164" fontId="2" fillId="0" borderId="17" xfId="2" applyNumberFormat="1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wrapText="1"/>
    </xf>
    <xf numFmtId="10" fontId="10" fillId="0" borderId="17" xfId="2" applyNumberFormat="1" applyFont="1" applyFill="1" applyBorder="1" applyAlignment="1">
      <alignment horizontal="right"/>
    </xf>
    <xf numFmtId="10" fontId="10" fillId="0" borderId="27" xfId="3" applyNumberFormat="1" applyFont="1" applyFill="1" applyBorder="1" applyAlignment="1"/>
    <xf numFmtId="0" fontId="11" fillId="0" borderId="0" xfId="2" applyFont="1" applyFill="1"/>
    <xf numFmtId="0" fontId="6" fillId="0" borderId="18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vertical="center" wrapText="1"/>
    </xf>
    <xf numFmtId="40" fontId="6" fillId="0" borderId="17" xfId="2" applyNumberFormat="1" applyFont="1" applyFill="1" applyBorder="1"/>
    <xf numFmtId="0" fontId="4" fillId="0" borderId="17" xfId="2" applyFont="1" applyFill="1" applyBorder="1" applyAlignment="1">
      <alignment horizontal="center" vertical="center" wrapText="1"/>
    </xf>
    <xf numFmtId="40" fontId="4" fillId="0" borderId="17" xfId="2" applyNumberFormat="1" applyFont="1" applyFill="1" applyBorder="1"/>
    <xf numFmtId="38" fontId="6" fillId="0" borderId="17" xfId="2" applyNumberFormat="1" applyFont="1" applyFill="1" applyBorder="1" applyAlignment="1">
      <alignment horizontal="right"/>
    </xf>
    <xf numFmtId="10" fontId="6" fillId="0" borderId="17" xfId="3" applyNumberFormat="1" applyFont="1" applyFill="1" applyBorder="1" applyAlignment="1">
      <alignment horizontal="right"/>
    </xf>
    <xf numFmtId="10" fontId="6" fillId="0" borderId="27" xfId="3" applyNumberFormat="1" applyFont="1" applyFill="1" applyBorder="1" applyAlignment="1">
      <alignment horizontal="right"/>
    </xf>
    <xf numFmtId="10" fontId="6" fillId="0" borderId="0" xfId="3" applyNumberFormat="1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10" fontId="6" fillId="0" borderId="17" xfId="3" applyNumberFormat="1" applyFont="1" applyFill="1" applyBorder="1" applyAlignment="1">
      <alignment vertical="center"/>
    </xf>
    <xf numFmtId="164" fontId="4" fillId="0" borderId="17" xfId="2" applyNumberFormat="1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 wrapText="1"/>
    </xf>
    <xf numFmtId="10" fontId="4" fillId="0" borderId="17" xfId="2" applyNumberFormat="1" applyFont="1" applyFill="1" applyBorder="1" applyAlignment="1">
      <alignment horizontal="right" vertical="center"/>
    </xf>
    <xf numFmtId="10" fontId="4" fillId="0" borderId="27" xfId="3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49" fontId="4" fillId="0" borderId="17" xfId="2" applyNumberFormat="1" applyFont="1" applyFill="1" applyBorder="1" applyAlignment="1">
      <alignment horizontal="left" vertical="center" wrapText="1"/>
    </xf>
    <xf numFmtId="38" fontId="6" fillId="0" borderId="22" xfId="2" applyNumberFormat="1" applyFont="1" applyFill="1" applyBorder="1" applyAlignment="1">
      <alignment horizontal="right" vertical="center"/>
    </xf>
    <xf numFmtId="10" fontId="6" fillId="0" borderId="9" xfId="2" applyNumberFormat="1" applyFont="1" applyFill="1" applyBorder="1" applyAlignment="1">
      <alignment horizontal="right" vertical="center"/>
    </xf>
    <xf numFmtId="10" fontId="6" fillId="0" borderId="22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169" fontId="8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4" fontId="8" fillId="0" borderId="0" xfId="1" applyNumberFormat="1" applyFont="1" applyFill="1" applyBorder="1"/>
    <xf numFmtId="4" fontId="8" fillId="0" borderId="0" xfId="3" applyNumberFormat="1" applyFont="1" applyFill="1" applyBorder="1"/>
    <xf numFmtId="3" fontId="8" fillId="0" borderId="0" xfId="2" applyNumberFormat="1" applyFont="1" applyFill="1" applyBorder="1" applyAlignment="1"/>
    <xf numFmtId="49" fontId="4" fillId="0" borderId="6" xfId="2" applyNumberFormat="1" applyFont="1" applyFill="1" applyBorder="1" applyAlignment="1">
      <alignment horizontal="left" vertical="center"/>
    </xf>
    <xf numFmtId="49" fontId="4" fillId="0" borderId="7" xfId="2" applyNumberFormat="1" applyFont="1" applyFill="1" applyBorder="1" applyAlignment="1">
      <alignment horizontal="left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6" fillId="0" borderId="30" xfId="2" applyNumberFormat="1" applyFont="1" applyFill="1" applyBorder="1" applyAlignment="1">
      <alignment horizontal="center" wrapText="1"/>
    </xf>
    <xf numFmtId="49" fontId="6" fillId="0" borderId="31" xfId="2" applyNumberFormat="1" applyFont="1" applyFill="1" applyBorder="1" applyAlignment="1">
      <alignment horizontal="center" wrapText="1"/>
    </xf>
    <xf numFmtId="49" fontId="6" fillId="0" borderId="16" xfId="2" applyNumberFormat="1" applyFont="1" applyFill="1" applyBorder="1" applyAlignment="1">
      <alignment horizontal="center" wrapText="1"/>
    </xf>
    <xf numFmtId="0" fontId="6" fillId="0" borderId="20" xfId="2" applyFont="1" applyFill="1" applyBorder="1" applyAlignment="1">
      <alignment horizontal="center" wrapText="1"/>
    </xf>
    <xf numFmtId="0" fontId="6" fillId="0" borderId="21" xfId="2" applyFont="1" applyFill="1" applyBorder="1" applyAlignment="1">
      <alignment horizontal="center" wrapText="1"/>
    </xf>
    <xf numFmtId="0" fontId="6" fillId="0" borderId="19" xfId="2" applyFont="1" applyFill="1" applyBorder="1" applyAlignment="1">
      <alignment horizont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1" fontId="6" fillId="0" borderId="13" xfId="2" applyNumberFormat="1" applyFont="1" applyFill="1" applyBorder="1" applyAlignment="1">
      <alignment horizontal="center" vertical="center"/>
    </xf>
    <xf numFmtId="1" fontId="6" fillId="0" borderId="14" xfId="2" applyNumberFormat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>
      <alignment horizontal="center" vertical="center"/>
    </xf>
    <xf numFmtId="40" fontId="6" fillId="0" borderId="0" xfId="2" applyNumberFormat="1" applyFont="1" applyFill="1" applyBorder="1" applyAlignment="1">
      <alignment horizontal="center"/>
    </xf>
    <xf numFmtId="49" fontId="6" fillId="0" borderId="4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165" fontId="6" fillId="0" borderId="12" xfId="2" applyNumberFormat="1" applyFont="1" applyFill="1" applyBorder="1" applyAlignment="1">
      <alignment horizontal="center" vertical="center" wrapText="1"/>
    </xf>
    <xf numFmtId="165" fontId="6" fillId="0" borderId="13" xfId="2" applyNumberFormat="1" applyFont="1" applyFill="1" applyBorder="1" applyAlignment="1">
      <alignment horizontal="center" vertical="center" wrapText="1"/>
    </xf>
    <xf numFmtId="165" fontId="6" fillId="0" borderId="14" xfId="2" applyNumberFormat="1" applyFont="1" applyFill="1" applyBorder="1" applyAlignment="1">
      <alignment horizontal="center" vertical="center" wrapText="1"/>
    </xf>
    <xf numFmtId="165" fontId="6" fillId="0" borderId="12" xfId="2" applyNumberFormat="1" applyFont="1" applyFill="1" applyBorder="1" applyAlignment="1">
      <alignment horizontal="center" vertical="center"/>
    </xf>
    <xf numFmtId="165" fontId="6" fillId="0" borderId="13" xfId="2" applyNumberFormat="1" applyFont="1" applyFill="1" applyBorder="1" applyAlignment="1">
      <alignment horizontal="center" vertical="center"/>
    </xf>
    <xf numFmtId="165" fontId="6" fillId="0" borderId="14" xfId="2" applyNumberFormat="1" applyFont="1" applyFill="1" applyBorder="1" applyAlignment="1">
      <alignment horizontal="center" vertical="center"/>
    </xf>
    <xf numFmtId="165" fontId="6" fillId="0" borderId="24" xfId="2" applyNumberFormat="1" applyFont="1" applyFill="1" applyBorder="1" applyAlignment="1">
      <alignment horizontal="center" vertical="center" wrapText="1"/>
    </xf>
    <xf numFmtId="165" fontId="6" fillId="0" borderId="26" xfId="2" applyNumberFormat="1" applyFont="1" applyFill="1" applyBorder="1" applyAlignment="1">
      <alignment horizontal="center" vertical="center" wrapText="1"/>
    </xf>
    <xf numFmtId="165" fontId="6" fillId="0" borderId="28" xfId="2" applyNumberFormat="1" applyFont="1" applyFill="1" applyBorder="1" applyAlignment="1">
      <alignment horizontal="center" vertical="center" wrapText="1"/>
    </xf>
    <xf numFmtId="1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165" fontId="6" fillId="0" borderId="1" xfId="2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1" fontId="6" fillId="0" borderId="9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center" wrapText="1"/>
    </xf>
    <xf numFmtId="49" fontId="6" fillId="0" borderId="14" xfId="2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_FONDO AGOSTO 2006" xfId="4"/>
    <cellStyle name="Normal" xfId="0" builtinId="0"/>
    <cellStyle name="Normal 2" xfId="2"/>
    <cellStyle name="Normal 3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2695575" y="73342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695575" y="84296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ier.cuervo\AppData\Local\Microsoft\Windows\Temporary%20Internet%20Files\Content.Outlook\2QLWCWNF\MES%20VIGENCIA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65">
          <cell r="L165">
            <v>276656655820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79"/>
  <sheetViews>
    <sheetView showGridLines="0" tabSelected="1" zoomScale="85" zoomScaleNormal="85" workbookViewId="0">
      <pane xSplit="8" ySplit="8" topLeftCell="M33" activePane="bottomRight" state="frozen"/>
      <selection activeCell="N7" sqref="N7"/>
      <selection pane="topRight" activeCell="N7" sqref="N7"/>
      <selection pane="bottomLeft" activeCell="N7" sqref="N7"/>
      <selection pane="bottomRight" activeCell="H37" sqref="H37"/>
    </sheetView>
  </sheetViews>
  <sheetFormatPr baseColWidth="10" defaultColWidth="11.42578125" defaultRowHeight="15" x14ac:dyDescent="0.2"/>
  <cols>
    <col min="1" max="2" width="8" style="27" bestFit="1" customWidth="1"/>
    <col min="3" max="3" width="7.85546875" style="27" bestFit="1" customWidth="1"/>
    <col min="4" max="4" width="7.5703125" style="27" bestFit="1" customWidth="1"/>
    <col min="5" max="5" width="8" style="27" bestFit="1" customWidth="1"/>
    <col min="6" max="6" width="3.85546875" style="27" bestFit="1" customWidth="1"/>
    <col min="7" max="7" width="16.42578125" style="27" hidden="1" customWidth="1"/>
    <col min="8" max="8" width="49.42578125" style="28" bestFit="1" customWidth="1"/>
    <col min="9" max="9" width="28.5703125" style="8" bestFit="1" customWidth="1"/>
    <col min="10" max="10" width="20.28515625" style="8" hidden="1" customWidth="1"/>
    <col min="11" max="11" width="23.7109375" style="8" bestFit="1" customWidth="1"/>
    <col min="12" max="12" width="25.85546875" style="8" hidden="1" customWidth="1"/>
    <col min="13" max="13" width="23.140625" style="8" customWidth="1"/>
    <col min="14" max="14" width="25.140625" style="8" hidden="1" customWidth="1"/>
    <col min="15" max="15" width="23.85546875" style="8" customWidth="1"/>
    <col min="16" max="16" width="20.28515625" style="8" hidden="1" customWidth="1"/>
    <col min="17" max="17" width="21.42578125" style="8" customWidth="1"/>
    <col min="18" max="18" width="13.85546875" style="8" bestFit="1" customWidth="1"/>
    <col min="19" max="19" width="16.42578125" style="8" customWidth="1"/>
    <col min="20" max="20" width="12.7109375" style="8" customWidth="1"/>
    <col min="21" max="16384" width="11.42578125" style="8"/>
  </cols>
  <sheetData>
    <row r="1" spans="1:20" s="1" customFormat="1" ht="15.75" x14ac:dyDescent="0.2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  <c r="T1" s="30"/>
    </row>
    <row r="2" spans="1:20" s="1" customFormat="1" ht="15.75" x14ac:dyDescent="0.2">
      <c r="A2" s="166" t="s">
        <v>250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30"/>
    </row>
    <row r="3" spans="1:20" s="1" customFormat="1" ht="15.75" x14ac:dyDescent="0.2">
      <c r="A3" s="169" t="s">
        <v>240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30"/>
    </row>
    <row r="4" spans="1:20" s="1" customFormat="1" ht="16.5" thickBot="1" x14ac:dyDescent="0.3">
      <c r="A4" s="160"/>
      <c r="B4" s="161"/>
      <c r="C4" s="161"/>
      <c r="D4" s="161"/>
      <c r="E4" s="31"/>
      <c r="F4" s="32"/>
      <c r="G4" s="32"/>
      <c r="H4" s="162"/>
      <c r="I4" s="162"/>
      <c r="J4" s="162"/>
      <c r="K4" s="162"/>
      <c r="L4" s="162"/>
      <c r="M4" s="162"/>
      <c r="N4" s="162"/>
      <c r="O4" s="33"/>
      <c r="P4" s="34"/>
      <c r="Q4" s="35"/>
      <c r="R4" s="30"/>
      <c r="S4" s="36"/>
      <c r="T4" s="30"/>
    </row>
    <row r="5" spans="1:20" s="1" customFormat="1" ht="16.5" thickBot="1" x14ac:dyDescent="0.25">
      <c r="A5" s="173" t="s">
        <v>1</v>
      </c>
      <c r="B5" s="174"/>
      <c r="C5" s="174"/>
      <c r="D5" s="174"/>
      <c r="E5" s="174"/>
      <c r="F5" s="174"/>
      <c r="G5" s="174"/>
      <c r="H5" s="175"/>
      <c r="I5" s="151" t="s">
        <v>35</v>
      </c>
      <c r="J5" s="154" t="s">
        <v>36</v>
      </c>
      <c r="K5" s="151" t="s">
        <v>37</v>
      </c>
      <c r="L5" s="151" t="s">
        <v>38</v>
      </c>
      <c r="M5" s="151" t="s">
        <v>39</v>
      </c>
      <c r="N5" s="151" t="s">
        <v>40</v>
      </c>
      <c r="O5" s="151" t="s">
        <v>41</v>
      </c>
      <c r="P5" s="154" t="s">
        <v>42</v>
      </c>
      <c r="Q5" s="157" t="s">
        <v>2</v>
      </c>
      <c r="R5" s="157" t="s">
        <v>43</v>
      </c>
      <c r="S5" s="170" t="s">
        <v>44</v>
      </c>
      <c r="T5" s="37"/>
    </row>
    <row r="6" spans="1:20" s="1" customFormat="1" ht="15.75" x14ac:dyDescent="0.2">
      <c r="A6" s="38" t="s">
        <v>3</v>
      </c>
      <c r="B6" s="39" t="s">
        <v>4</v>
      </c>
      <c r="C6" s="38" t="s">
        <v>5</v>
      </c>
      <c r="D6" s="40" t="s">
        <v>6</v>
      </c>
      <c r="E6" s="41" t="s">
        <v>45</v>
      </c>
      <c r="F6" s="38" t="s">
        <v>7</v>
      </c>
      <c r="G6" s="38"/>
      <c r="H6" s="176" t="s">
        <v>8</v>
      </c>
      <c r="I6" s="152"/>
      <c r="J6" s="155"/>
      <c r="K6" s="152"/>
      <c r="L6" s="152"/>
      <c r="M6" s="152"/>
      <c r="N6" s="152"/>
      <c r="O6" s="152"/>
      <c r="P6" s="155"/>
      <c r="Q6" s="158"/>
      <c r="R6" s="158"/>
      <c r="S6" s="171"/>
      <c r="T6" s="37"/>
    </row>
    <row r="7" spans="1:20" s="1" customFormat="1" ht="15.75" x14ac:dyDescent="0.2">
      <c r="A7" s="146" t="s">
        <v>9</v>
      </c>
      <c r="B7" s="144" t="s">
        <v>10</v>
      </c>
      <c r="C7" s="146" t="s">
        <v>11</v>
      </c>
      <c r="D7" s="133" t="s">
        <v>12</v>
      </c>
      <c r="E7" s="42"/>
      <c r="F7" s="42" t="s">
        <v>13</v>
      </c>
      <c r="G7" s="42"/>
      <c r="H7" s="177"/>
      <c r="I7" s="152"/>
      <c r="J7" s="155"/>
      <c r="K7" s="152"/>
      <c r="L7" s="152"/>
      <c r="M7" s="152"/>
      <c r="N7" s="152"/>
      <c r="O7" s="152"/>
      <c r="P7" s="155"/>
      <c r="Q7" s="158"/>
      <c r="R7" s="158"/>
      <c r="S7" s="171"/>
      <c r="T7" s="37"/>
    </row>
    <row r="8" spans="1:20" s="1" customFormat="1" ht="16.5" thickBot="1" x14ac:dyDescent="0.25">
      <c r="A8" s="147"/>
      <c r="B8" s="145"/>
      <c r="C8" s="147"/>
      <c r="D8" s="134"/>
      <c r="E8" s="43"/>
      <c r="F8" s="43" t="s">
        <v>14</v>
      </c>
      <c r="G8" s="43"/>
      <c r="H8" s="178"/>
      <c r="I8" s="153"/>
      <c r="J8" s="156"/>
      <c r="K8" s="153"/>
      <c r="L8" s="153"/>
      <c r="M8" s="153"/>
      <c r="N8" s="153"/>
      <c r="O8" s="153"/>
      <c r="P8" s="156"/>
      <c r="Q8" s="159"/>
      <c r="R8" s="159"/>
      <c r="S8" s="172"/>
      <c r="T8" s="37"/>
    </row>
    <row r="9" spans="1:20" s="48" customFormat="1" ht="15.75" x14ac:dyDescent="0.25">
      <c r="A9" s="135" t="s">
        <v>15</v>
      </c>
      <c r="B9" s="136"/>
      <c r="C9" s="136"/>
      <c r="D9" s="136"/>
      <c r="E9" s="136"/>
      <c r="F9" s="136"/>
      <c r="G9" s="136"/>
      <c r="H9" s="137"/>
      <c r="I9" s="44">
        <f t="shared" ref="I9" si="0">+I10+I48+I113+I114+I125</f>
        <v>598742524000</v>
      </c>
      <c r="J9" s="44">
        <f t="shared" ref="J9:L9" si="1">+J10+J48+J113+J114+J125</f>
        <v>275751985983</v>
      </c>
      <c r="K9" s="44">
        <f t="shared" ref="K9" si="2">+K10+K48+K113+K114+K125</f>
        <v>323670589250.73999</v>
      </c>
      <c r="L9" s="44">
        <f t="shared" si="1"/>
        <v>271059908696</v>
      </c>
      <c r="M9" s="44">
        <f t="shared" ref="M9:N9" si="3">+M10+M48+M113+M114+M125</f>
        <v>298850788790.73999</v>
      </c>
      <c r="N9" s="44">
        <f t="shared" si="3"/>
        <v>271108655109.20001</v>
      </c>
      <c r="O9" s="44">
        <f t="shared" ref="O9:P9" si="4">+O10+O48+O113+O114+O125</f>
        <v>272737428643.39001</v>
      </c>
      <c r="P9" s="44">
        <f t="shared" si="4"/>
        <v>269212213964.20001</v>
      </c>
      <c r="Q9" s="44">
        <f t="shared" ref="Q9" si="5">+Q10+Q48+Q113+Q114+Q125</f>
        <v>270825945556.39001</v>
      </c>
      <c r="R9" s="45">
        <f>IFERROR((M9/I9),0)</f>
        <v>0.49913072282592708</v>
      </c>
      <c r="S9" s="46">
        <f>IFERROR((O9/I9),0)</f>
        <v>0.45551705067033121</v>
      </c>
      <c r="T9" s="47"/>
    </row>
    <row r="10" spans="1:20" s="56" customFormat="1" ht="15.75" x14ac:dyDescent="0.25">
      <c r="A10" s="49">
        <v>1</v>
      </c>
      <c r="B10" s="50"/>
      <c r="C10" s="50"/>
      <c r="D10" s="51"/>
      <c r="E10" s="51"/>
      <c r="F10" s="51"/>
      <c r="G10" s="51"/>
      <c r="H10" s="52" t="s">
        <v>16</v>
      </c>
      <c r="I10" s="53">
        <f>+I11+I33+I37</f>
        <v>26146670000</v>
      </c>
      <c r="J10" s="53">
        <f t="shared" ref="J10:Q10" si="6">+J11+J33+J37</f>
        <v>573155288</v>
      </c>
      <c r="K10" s="53">
        <f t="shared" si="6"/>
        <v>19701824121</v>
      </c>
      <c r="L10" s="53">
        <f t="shared" ref="L10:N10" si="7">+L11+L33+L37</f>
        <v>2039258222</v>
      </c>
      <c r="M10" s="53">
        <f t="shared" si="6"/>
        <v>3684609165</v>
      </c>
      <c r="N10" s="53">
        <f t="shared" si="7"/>
        <v>1472266824</v>
      </c>
      <c r="O10" s="53">
        <f t="shared" si="6"/>
        <v>3021670607</v>
      </c>
      <c r="P10" s="53">
        <f t="shared" si="6"/>
        <v>1472266824</v>
      </c>
      <c r="Q10" s="53">
        <f t="shared" si="6"/>
        <v>3021670607</v>
      </c>
      <c r="R10" s="54">
        <f t="shared" ref="R10:R73" si="8">IFERROR((M10/I10),0)</f>
        <v>0.1409207813079065</v>
      </c>
      <c r="S10" s="55">
        <f t="shared" ref="S10:S73" si="9">IFERROR((O10/I10),0)</f>
        <v>0.11556617370395542</v>
      </c>
      <c r="T10" s="47"/>
    </row>
    <row r="11" spans="1:20" s="56" customFormat="1" ht="31.5" x14ac:dyDescent="0.25">
      <c r="A11" s="49">
        <v>1</v>
      </c>
      <c r="B11" s="50">
        <v>0</v>
      </c>
      <c r="C11" s="50">
        <v>1</v>
      </c>
      <c r="D11" s="51"/>
      <c r="E11" s="51"/>
      <c r="F11" s="51"/>
      <c r="G11" s="51"/>
      <c r="H11" s="57" t="s">
        <v>46</v>
      </c>
      <c r="I11" s="53">
        <f t="shared" ref="I11" si="10">+I12+I16+I19+I28+I30</f>
        <v>18498260000</v>
      </c>
      <c r="J11" s="53">
        <f t="shared" ref="J11:K11" si="11">+J12+J16+J19+J28+J30</f>
        <v>0</v>
      </c>
      <c r="K11" s="53">
        <f t="shared" si="11"/>
        <v>14249129461</v>
      </c>
      <c r="L11" s="53">
        <f t="shared" ref="L11:N11" si="12">+L12+L16+L19+L28+L30</f>
        <v>981359663</v>
      </c>
      <c r="M11" s="53">
        <f t="shared" ref="M11" si="13">+M12+M16+M19+M28+M30</f>
        <v>2201479321</v>
      </c>
      <c r="N11" s="53">
        <f t="shared" si="12"/>
        <v>985399277</v>
      </c>
      <c r="O11" s="53">
        <f t="shared" ref="O11:P11" si="14">+O12+O16+O19+O28+O30</f>
        <v>2138806671</v>
      </c>
      <c r="P11" s="53">
        <f t="shared" si="14"/>
        <v>985399277</v>
      </c>
      <c r="Q11" s="53">
        <f t="shared" ref="Q11" si="15">+Q12+Q16+Q19+Q28+Q30</f>
        <v>2138806671</v>
      </c>
      <c r="R11" s="54">
        <f t="shared" si="8"/>
        <v>0.11901007559629932</v>
      </c>
      <c r="S11" s="55">
        <f t="shared" si="9"/>
        <v>0.11562204612758173</v>
      </c>
      <c r="T11" s="47"/>
    </row>
    <row r="12" spans="1:20" s="56" customFormat="1" ht="15.75" x14ac:dyDescent="0.25">
      <c r="A12" s="49">
        <v>1</v>
      </c>
      <c r="B12" s="50">
        <v>0</v>
      </c>
      <c r="C12" s="50">
        <v>1</v>
      </c>
      <c r="D12" s="51" t="s">
        <v>47</v>
      </c>
      <c r="E12" s="51"/>
      <c r="F12" s="51"/>
      <c r="G12" s="51"/>
      <c r="H12" s="57" t="s">
        <v>48</v>
      </c>
      <c r="I12" s="53">
        <f t="shared" ref="I12" si="16">SUM(I13:I15)</f>
        <v>10473377000</v>
      </c>
      <c r="J12" s="53">
        <f t="shared" ref="J12:K12" si="17">SUM(J13:J15)</f>
        <v>0</v>
      </c>
      <c r="K12" s="53">
        <f t="shared" si="17"/>
        <v>8387046920</v>
      </c>
      <c r="L12" s="53">
        <f t="shared" ref="L12:N12" si="18">SUM(L13:L15)</f>
        <v>752419567</v>
      </c>
      <c r="M12" s="53">
        <f t="shared" ref="M12" si="19">SUM(M13:M15)</f>
        <v>1618989453</v>
      </c>
      <c r="N12" s="53">
        <f t="shared" si="18"/>
        <v>755543421</v>
      </c>
      <c r="O12" s="53">
        <f t="shared" ref="O12:P12" si="20">SUM(O13:O15)</f>
        <v>1583260175</v>
      </c>
      <c r="P12" s="53">
        <f t="shared" si="20"/>
        <v>755543421</v>
      </c>
      <c r="Q12" s="53">
        <f t="shared" ref="Q12" si="21">SUM(Q13:Q15)</f>
        <v>1583260175</v>
      </c>
      <c r="R12" s="54">
        <f t="shared" si="8"/>
        <v>0.15458141657652541</v>
      </c>
      <c r="S12" s="55">
        <f t="shared" si="9"/>
        <v>0.1511699784128844</v>
      </c>
      <c r="T12" s="47"/>
    </row>
    <row r="13" spans="1:20" x14ac:dyDescent="0.2">
      <c r="A13" s="58">
        <v>1</v>
      </c>
      <c r="B13" s="59">
        <v>0</v>
      </c>
      <c r="C13" s="59">
        <v>1</v>
      </c>
      <c r="D13" s="60">
        <v>1</v>
      </c>
      <c r="E13" s="60">
        <v>1</v>
      </c>
      <c r="F13" s="61" t="s">
        <v>18</v>
      </c>
      <c r="G13" s="61" t="s">
        <v>158</v>
      </c>
      <c r="H13" s="62" t="s">
        <v>49</v>
      </c>
      <c r="I13" s="63">
        <v>9783377000</v>
      </c>
      <c r="J13" s="63">
        <v>0</v>
      </c>
      <c r="K13" s="63">
        <v>7834497120</v>
      </c>
      <c r="L13" s="63">
        <v>709216837</v>
      </c>
      <c r="M13" s="63">
        <v>1475239902</v>
      </c>
      <c r="N13" s="63">
        <v>712167881</v>
      </c>
      <c r="O13" s="63">
        <v>1441695626</v>
      </c>
      <c r="P13" s="63">
        <v>712167881</v>
      </c>
      <c r="Q13" s="63">
        <v>1441695626</v>
      </c>
      <c r="R13" s="64">
        <f t="shared" si="8"/>
        <v>0.15079045834582475</v>
      </c>
      <c r="S13" s="65">
        <f t="shared" si="9"/>
        <v>0.14736175719283842</v>
      </c>
      <c r="T13" s="66"/>
    </row>
    <row r="14" spans="1:20" x14ac:dyDescent="0.2">
      <c r="A14" s="58">
        <v>1</v>
      </c>
      <c r="B14" s="59">
        <v>0</v>
      </c>
      <c r="C14" s="59">
        <v>1</v>
      </c>
      <c r="D14" s="60">
        <v>1</v>
      </c>
      <c r="E14" s="60">
        <v>2</v>
      </c>
      <c r="F14" s="61" t="s">
        <v>18</v>
      </c>
      <c r="G14" s="61" t="s">
        <v>159</v>
      </c>
      <c r="H14" s="62" t="s">
        <v>50</v>
      </c>
      <c r="I14" s="63">
        <v>600000000</v>
      </c>
      <c r="J14" s="63">
        <v>0</v>
      </c>
      <c r="K14" s="63">
        <v>480478087</v>
      </c>
      <c r="L14" s="63">
        <v>30854618</v>
      </c>
      <c r="M14" s="63">
        <v>129314630</v>
      </c>
      <c r="N14" s="63">
        <v>30978036</v>
      </c>
      <c r="O14" s="63">
        <v>127431889</v>
      </c>
      <c r="P14" s="63">
        <v>30978036</v>
      </c>
      <c r="Q14" s="63">
        <v>127431889</v>
      </c>
      <c r="R14" s="64">
        <f t="shared" si="8"/>
        <v>0.21552438333333335</v>
      </c>
      <c r="S14" s="65">
        <f t="shared" si="9"/>
        <v>0.21238648166666665</v>
      </c>
      <c r="T14" s="66"/>
    </row>
    <row r="15" spans="1:20" x14ac:dyDescent="0.2">
      <c r="A15" s="58">
        <v>1</v>
      </c>
      <c r="B15" s="59">
        <v>0</v>
      </c>
      <c r="C15" s="59">
        <v>1</v>
      </c>
      <c r="D15" s="60">
        <v>1</v>
      </c>
      <c r="E15" s="60">
        <v>4</v>
      </c>
      <c r="F15" s="61" t="s">
        <v>18</v>
      </c>
      <c r="G15" s="61" t="s">
        <v>160</v>
      </c>
      <c r="H15" s="62" t="s">
        <v>51</v>
      </c>
      <c r="I15" s="63">
        <v>90000000</v>
      </c>
      <c r="J15" s="63">
        <v>0</v>
      </c>
      <c r="K15" s="63">
        <v>72071713</v>
      </c>
      <c r="L15" s="63">
        <v>12348112</v>
      </c>
      <c r="M15" s="63">
        <v>14434921</v>
      </c>
      <c r="N15" s="63">
        <v>12397504</v>
      </c>
      <c r="O15" s="63">
        <v>14132660</v>
      </c>
      <c r="P15" s="63">
        <v>12397504</v>
      </c>
      <c r="Q15" s="63">
        <v>14132660</v>
      </c>
      <c r="R15" s="64">
        <f t="shared" si="8"/>
        <v>0.16038801111111112</v>
      </c>
      <c r="S15" s="65">
        <f t="shared" si="9"/>
        <v>0.15702955555555556</v>
      </c>
      <c r="T15" s="66"/>
    </row>
    <row r="16" spans="1:20" s="56" customFormat="1" ht="15.75" x14ac:dyDescent="0.25">
      <c r="A16" s="49">
        <v>1</v>
      </c>
      <c r="B16" s="50">
        <v>0</v>
      </c>
      <c r="C16" s="50">
        <v>1</v>
      </c>
      <c r="D16" s="67">
        <v>4</v>
      </c>
      <c r="E16" s="51"/>
      <c r="F16" s="51"/>
      <c r="G16" s="51"/>
      <c r="H16" s="57" t="s">
        <v>52</v>
      </c>
      <c r="I16" s="53">
        <f t="shared" ref="I16:J16" si="22">SUM(I17:I18)</f>
        <v>3740455000</v>
      </c>
      <c r="J16" s="53">
        <f t="shared" si="22"/>
        <v>0</v>
      </c>
      <c r="K16" s="53">
        <f t="shared" ref="K16:L16" si="23">SUM(K17:K18)</f>
        <v>2995344442</v>
      </c>
      <c r="L16" s="53">
        <f t="shared" si="23"/>
        <v>153605193</v>
      </c>
      <c r="M16" s="53">
        <f t="shared" ref="M16:N16" si="24">SUM(M17:M18)</f>
        <v>334412539</v>
      </c>
      <c r="N16" s="53">
        <f t="shared" si="24"/>
        <v>154219614</v>
      </c>
      <c r="O16" s="53">
        <f t="shared" ref="O16:P16" si="25">SUM(O17:O18)</f>
        <v>320788371</v>
      </c>
      <c r="P16" s="53">
        <f t="shared" si="25"/>
        <v>154219614</v>
      </c>
      <c r="Q16" s="53">
        <f t="shared" ref="Q16" si="26">SUM(Q17:Q18)</f>
        <v>320788371</v>
      </c>
      <c r="R16" s="68">
        <f t="shared" si="8"/>
        <v>8.9404240660561352E-2</v>
      </c>
      <c r="S16" s="65">
        <f t="shared" si="9"/>
        <v>8.5761858116191747E-2</v>
      </c>
      <c r="T16" s="66"/>
    </row>
    <row r="17" spans="1:20" x14ac:dyDescent="0.2">
      <c r="A17" s="58">
        <v>1</v>
      </c>
      <c r="B17" s="59">
        <v>0</v>
      </c>
      <c r="C17" s="59">
        <v>1</v>
      </c>
      <c r="D17" s="60">
        <v>4</v>
      </c>
      <c r="E17" s="60">
        <v>1</v>
      </c>
      <c r="F17" s="61" t="s">
        <v>18</v>
      </c>
      <c r="G17" s="61" t="s">
        <v>161</v>
      </c>
      <c r="H17" s="62" t="s">
        <v>53</v>
      </c>
      <c r="I17" s="63">
        <v>2244273000</v>
      </c>
      <c r="J17" s="63">
        <v>0</v>
      </c>
      <c r="K17" s="63">
        <v>1797206666</v>
      </c>
      <c r="L17" s="63">
        <v>103363266</v>
      </c>
      <c r="M17" s="63">
        <v>220198605</v>
      </c>
      <c r="N17" s="63">
        <v>103776719</v>
      </c>
      <c r="O17" s="63">
        <v>212102308</v>
      </c>
      <c r="P17" s="63">
        <v>103776719</v>
      </c>
      <c r="Q17" s="63">
        <v>212102308</v>
      </c>
      <c r="R17" s="64">
        <f t="shared" si="8"/>
        <v>9.8115784042315704E-2</v>
      </c>
      <c r="S17" s="65">
        <f t="shared" si="9"/>
        <v>9.4508247436920559E-2</v>
      </c>
      <c r="T17" s="66"/>
    </row>
    <row r="18" spans="1:20" x14ac:dyDescent="0.2">
      <c r="A18" s="58">
        <v>1</v>
      </c>
      <c r="B18" s="59">
        <v>0</v>
      </c>
      <c r="C18" s="59">
        <v>1</v>
      </c>
      <c r="D18" s="60">
        <v>4</v>
      </c>
      <c r="E18" s="60">
        <v>2</v>
      </c>
      <c r="F18" s="61" t="s">
        <v>18</v>
      </c>
      <c r="G18" s="61" t="s">
        <v>162</v>
      </c>
      <c r="H18" s="62" t="s">
        <v>54</v>
      </c>
      <c r="I18" s="63">
        <v>1496182000</v>
      </c>
      <c r="J18" s="63">
        <v>0</v>
      </c>
      <c r="K18" s="63">
        <v>1198137776</v>
      </c>
      <c r="L18" s="63">
        <v>50241927</v>
      </c>
      <c r="M18" s="63">
        <v>114213934</v>
      </c>
      <c r="N18" s="63">
        <v>50442895</v>
      </c>
      <c r="O18" s="63">
        <v>108686063</v>
      </c>
      <c r="P18" s="63">
        <v>50442895</v>
      </c>
      <c r="Q18" s="63">
        <v>108686063</v>
      </c>
      <c r="R18" s="64">
        <f t="shared" si="8"/>
        <v>7.6336925587929816E-2</v>
      </c>
      <c r="S18" s="65">
        <f t="shared" si="9"/>
        <v>7.2642274135098536E-2</v>
      </c>
      <c r="T18" s="66"/>
    </row>
    <row r="19" spans="1:20" s="56" customFormat="1" ht="15.75" x14ac:dyDescent="0.25">
      <c r="A19" s="49">
        <v>1</v>
      </c>
      <c r="B19" s="50">
        <v>0</v>
      </c>
      <c r="C19" s="50">
        <v>1</v>
      </c>
      <c r="D19" s="67">
        <v>5</v>
      </c>
      <c r="E19" s="51"/>
      <c r="F19" s="51"/>
      <c r="G19" s="51"/>
      <c r="H19" s="52" t="s">
        <v>55</v>
      </c>
      <c r="I19" s="53">
        <f>SUM(I20:I27)</f>
        <v>3335886000</v>
      </c>
      <c r="J19" s="53">
        <f t="shared" ref="J19" si="27">SUM(J20:J27)</f>
        <v>0</v>
      </c>
      <c r="K19" s="53">
        <f t="shared" ref="K19:L19" si="28">SUM(K20:K27)</f>
        <v>2671366877</v>
      </c>
      <c r="L19" s="53">
        <f t="shared" si="28"/>
        <v>70854702</v>
      </c>
      <c r="M19" s="53">
        <f t="shared" ref="M19:N19" si="29">SUM(M20:M27)</f>
        <v>242633013</v>
      </c>
      <c r="N19" s="53">
        <f t="shared" si="29"/>
        <v>71138120</v>
      </c>
      <c r="O19" s="53">
        <f t="shared" ref="O19:P19" si="30">SUM(O20:O27)</f>
        <v>230260003</v>
      </c>
      <c r="P19" s="53">
        <f t="shared" si="30"/>
        <v>71138120</v>
      </c>
      <c r="Q19" s="53">
        <f t="shared" ref="Q19" si="31">SUM(Q20:Q27)</f>
        <v>230260003</v>
      </c>
      <c r="R19" s="68">
        <f t="shared" si="8"/>
        <v>7.2734204046541157E-2</v>
      </c>
      <c r="S19" s="69">
        <f t="shared" si="9"/>
        <v>6.9025141446680136E-2</v>
      </c>
      <c r="T19" s="70"/>
    </row>
    <row r="20" spans="1:20" x14ac:dyDescent="0.2">
      <c r="A20" s="58">
        <v>1</v>
      </c>
      <c r="B20" s="59">
        <v>0</v>
      </c>
      <c r="C20" s="59">
        <v>1</v>
      </c>
      <c r="D20" s="60">
        <v>5</v>
      </c>
      <c r="E20" s="60">
        <v>2</v>
      </c>
      <c r="F20" s="61" t="s">
        <v>18</v>
      </c>
      <c r="G20" s="61" t="s">
        <v>163</v>
      </c>
      <c r="H20" s="71" t="s">
        <v>56</v>
      </c>
      <c r="I20" s="63">
        <v>442672072</v>
      </c>
      <c r="J20" s="63">
        <v>0</v>
      </c>
      <c r="K20" s="63">
        <v>354490385</v>
      </c>
      <c r="L20" s="63">
        <v>26000341</v>
      </c>
      <c r="M20" s="63">
        <v>106658532</v>
      </c>
      <c r="N20" s="63">
        <v>26104342</v>
      </c>
      <c r="O20" s="63">
        <v>105314478</v>
      </c>
      <c r="P20" s="63">
        <v>26104342</v>
      </c>
      <c r="Q20" s="63">
        <v>105314478</v>
      </c>
      <c r="R20" s="64">
        <f t="shared" si="8"/>
        <v>0.24094253680408373</v>
      </c>
      <c r="S20" s="65">
        <f t="shared" si="9"/>
        <v>0.23790630731274143</v>
      </c>
      <c r="T20" s="66"/>
    </row>
    <row r="21" spans="1:20" x14ac:dyDescent="0.2">
      <c r="A21" s="58">
        <v>1</v>
      </c>
      <c r="B21" s="59">
        <v>0</v>
      </c>
      <c r="C21" s="59">
        <v>1</v>
      </c>
      <c r="D21" s="60">
        <v>5</v>
      </c>
      <c r="E21" s="60">
        <v>5</v>
      </c>
      <c r="F21" s="61" t="s">
        <v>18</v>
      </c>
      <c r="G21" s="61" t="s">
        <v>164</v>
      </c>
      <c r="H21" s="71" t="s">
        <v>57</v>
      </c>
      <c r="I21" s="63">
        <v>73723081</v>
      </c>
      <c r="J21" s="63">
        <v>0</v>
      </c>
      <c r="K21" s="63">
        <v>59037208</v>
      </c>
      <c r="L21" s="63">
        <v>2140941</v>
      </c>
      <c r="M21" s="63">
        <v>8920441</v>
      </c>
      <c r="N21" s="63">
        <v>2149505</v>
      </c>
      <c r="O21" s="63">
        <v>8661232</v>
      </c>
      <c r="P21" s="63">
        <v>2149505</v>
      </c>
      <c r="Q21" s="63">
        <v>8661232</v>
      </c>
      <c r="R21" s="64">
        <f t="shared" si="8"/>
        <v>0.12099929735709228</v>
      </c>
      <c r="S21" s="65">
        <f t="shared" si="9"/>
        <v>0.11748331570678659</v>
      </c>
      <c r="T21" s="66"/>
    </row>
    <row r="22" spans="1:20" x14ac:dyDescent="0.2">
      <c r="A22" s="58">
        <v>1</v>
      </c>
      <c r="B22" s="59">
        <v>0</v>
      </c>
      <c r="C22" s="59">
        <v>1</v>
      </c>
      <c r="D22" s="60">
        <v>5</v>
      </c>
      <c r="E22" s="60">
        <v>12</v>
      </c>
      <c r="F22" s="61" t="s">
        <v>18</v>
      </c>
      <c r="G22" s="61"/>
      <c r="H22" s="71" t="s">
        <v>58</v>
      </c>
      <c r="I22" s="63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4">
        <f t="shared" si="8"/>
        <v>0</v>
      </c>
      <c r="S22" s="65">
        <f t="shared" si="9"/>
        <v>0</v>
      </c>
      <c r="T22" s="66"/>
    </row>
    <row r="23" spans="1:20" x14ac:dyDescent="0.2">
      <c r="A23" s="58">
        <v>1</v>
      </c>
      <c r="B23" s="59">
        <v>0</v>
      </c>
      <c r="C23" s="59">
        <v>1</v>
      </c>
      <c r="D23" s="60">
        <v>5</v>
      </c>
      <c r="E23" s="60">
        <v>14</v>
      </c>
      <c r="F23" s="61" t="s">
        <v>18</v>
      </c>
      <c r="G23" s="61" t="s">
        <v>165</v>
      </c>
      <c r="H23" s="71" t="s">
        <v>59</v>
      </c>
      <c r="I23" s="63">
        <v>651164948</v>
      </c>
      <c r="J23" s="63">
        <v>0</v>
      </c>
      <c r="K23" s="63">
        <v>521450815</v>
      </c>
      <c r="L23" s="63">
        <v>12683054</v>
      </c>
      <c r="M23" s="63">
        <v>21131811</v>
      </c>
      <c r="N23" s="63">
        <v>12733786</v>
      </c>
      <c r="O23" s="63">
        <v>18611678</v>
      </c>
      <c r="P23" s="63">
        <v>12733786</v>
      </c>
      <c r="Q23" s="63">
        <v>18611678</v>
      </c>
      <c r="R23" s="64">
        <f t="shared" si="8"/>
        <v>3.2452316521189649E-2</v>
      </c>
      <c r="S23" s="65">
        <f t="shared" si="9"/>
        <v>2.8582125093133851E-2</v>
      </c>
      <c r="T23" s="66"/>
    </row>
    <row r="24" spans="1:20" x14ac:dyDescent="0.2">
      <c r="A24" s="58">
        <v>1</v>
      </c>
      <c r="B24" s="59">
        <v>0</v>
      </c>
      <c r="C24" s="59">
        <v>1</v>
      </c>
      <c r="D24" s="60">
        <v>5</v>
      </c>
      <c r="E24" s="60">
        <v>15</v>
      </c>
      <c r="F24" s="61" t="s">
        <v>18</v>
      </c>
      <c r="G24" s="61" t="s">
        <v>166</v>
      </c>
      <c r="H24" s="71" t="s">
        <v>60</v>
      </c>
      <c r="I24" s="63">
        <v>677852035</v>
      </c>
      <c r="J24" s="63">
        <v>0</v>
      </c>
      <c r="K24" s="63">
        <v>542821749</v>
      </c>
      <c r="L24" s="63">
        <v>20491771</v>
      </c>
      <c r="M24" s="63">
        <v>89592951</v>
      </c>
      <c r="N24" s="63">
        <v>20573738</v>
      </c>
      <c r="O24" s="63">
        <v>87239915</v>
      </c>
      <c r="P24" s="63">
        <v>20573738</v>
      </c>
      <c r="Q24" s="63">
        <v>87239915</v>
      </c>
      <c r="R24" s="64">
        <f t="shared" si="8"/>
        <v>0.13217184042237182</v>
      </c>
      <c r="S24" s="65">
        <f t="shared" si="9"/>
        <v>0.12870052827974471</v>
      </c>
      <c r="T24" s="66"/>
    </row>
    <row r="25" spans="1:20" x14ac:dyDescent="0.2">
      <c r="A25" s="58">
        <v>1</v>
      </c>
      <c r="B25" s="59">
        <v>0</v>
      </c>
      <c r="C25" s="59">
        <v>1</v>
      </c>
      <c r="D25" s="60">
        <v>5</v>
      </c>
      <c r="E25" s="60">
        <v>16</v>
      </c>
      <c r="F25" s="61" t="s">
        <v>18</v>
      </c>
      <c r="G25" s="61" t="s">
        <v>167</v>
      </c>
      <c r="H25" s="71" t="s">
        <v>61</v>
      </c>
      <c r="I25" s="63">
        <v>1412414132</v>
      </c>
      <c r="J25" s="63">
        <v>0</v>
      </c>
      <c r="K25" s="63">
        <v>1131056735</v>
      </c>
      <c r="L25" s="63">
        <v>4414111</v>
      </c>
      <c r="M25" s="63">
        <v>10893799</v>
      </c>
      <c r="N25" s="63">
        <v>4431767</v>
      </c>
      <c r="O25" s="63">
        <v>5287718</v>
      </c>
      <c r="P25" s="63">
        <v>4431767</v>
      </c>
      <c r="Q25" s="63">
        <v>5287718</v>
      </c>
      <c r="R25" s="64">
        <f t="shared" si="8"/>
        <v>7.7128929491623067E-3</v>
      </c>
      <c r="S25" s="65">
        <f t="shared" si="9"/>
        <v>3.7437447560174936E-3</v>
      </c>
      <c r="T25" s="66"/>
    </row>
    <row r="26" spans="1:20" x14ac:dyDescent="0.2">
      <c r="A26" s="58">
        <v>1</v>
      </c>
      <c r="B26" s="59">
        <v>0</v>
      </c>
      <c r="C26" s="59">
        <v>1</v>
      </c>
      <c r="D26" s="60">
        <v>5</v>
      </c>
      <c r="E26" s="60">
        <v>47</v>
      </c>
      <c r="F26" s="61" t="s">
        <v>18</v>
      </c>
      <c r="G26" s="61"/>
      <c r="H26" s="71" t="s">
        <v>62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4">
        <f t="shared" si="8"/>
        <v>0</v>
      </c>
      <c r="S26" s="65">
        <f t="shared" si="9"/>
        <v>0</v>
      </c>
      <c r="T26" s="66"/>
    </row>
    <row r="27" spans="1:20" x14ac:dyDescent="0.2">
      <c r="A27" s="58">
        <v>1</v>
      </c>
      <c r="B27" s="59">
        <v>0</v>
      </c>
      <c r="C27" s="59">
        <v>1</v>
      </c>
      <c r="D27" s="60">
        <v>5</v>
      </c>
      <c r="E27" s="60">
        <v>92</v>
      </c>
      <c r="F27" s="61" t="s">
        <v>18</v>
      </c>
      <c r="G27" s="61" t="s">
        <v>168</v>
      </c>
      <c r="H27" s="71" t="s">
        <v>63</v>
      </c>
      <c r="I27" s="63">
        <v>78059732</v>
      </c>
      <c r="J27" s="63">
        <v>0</v>
      </c>
      <c r="K27" s="63">
        <v>62509985</v>
      </c>
      <c r="L27" s="63">
        <v>5124484</v>
      </c>
      <c r="M27" s="63">
        <v>5435479</v>
      </c>
      <c r="N27" s="63">
        <v>5144982</v>
      </c>
      <c r="O27" s="63">
        <v>5144982</v>
      </c>
      <c r="P27" s="63">
        <v>5144982</v>
      </c>
      <c r="Q27" s="63">
        <v>5144982</v>
      </c>
      <c r="R27" s="64">
        <f t="shared" si="8"/>
        <v>6.9632304143703694E-2</v>
      </c>
      <c r="S27" s="65">
        <f t="shared" si="9"/>
        <v>6.5910833514006936E-2</v>
      </c>
      <c r="T27" s="66"/>
    </row>
    <row r="28" spans="1:20" s="77" customFormat="1" ht="31.5" x14ac:dyDescent="0.25">
      <c r="A28" s="49">
        <v>1</v>
      </c>
      <c r="B28" s="50">
        <v>0</v>
      </c>
      <c r="C28" s="50">
        <v>1</v>
      </c>
      <c r="D28" s="67">
        <v>8</v>
      </c>
      <c r="E28" s="51"/>
      <c r="F28" s="51"/>
      <c r="G28" s="51"/>
      <c r="H28" s="72" t="s">
        <v>64</v>
      </c>
      <c r="I28" s="73">
        <v>706549000</v>
      </c>
      <c r="J28" s="73">
        <f t="shared" ref="J28:Q28" si="32">+J29</f>
        <v>0</v>
      </c>
      <c r="K28" s="73">
        <f t="shared" si="32"/>
        <v>0</v>
      </c>
      <c r="L28" s="73">
        <f t="shared" si="32"/>
        <v>0</v>
      </c>
      <c r="M28" s="73">
        <f t="shared" si="32"/>
        <v>0</v>
      </c>
      <c r="N28" s="73">
        <f t="shared" si="32"/>
        <v>0</v>
      </c>
      <c r="O28" s="73">
        <f t="shared" si="32"/>
        <v>0</v>
      </c>
      <c r="P28" s="73">
        <f t="shared" si="32"/>
        <v>0</v>
      </c>
      <c r="Q28" s="73">
        <f t="shared" si="32"/>
        <v>0</v>
      </c>
      <c r="R28" s="74">
        <f t="shared" si="8"/>
        <v>0</v>
      </c>
      <c r="S28" s="75">
        <f t="shared" si="9"/>
        <v>0</v>
      </c>
      <c r="T28" s="76"/>
    </row>
    <row r="29" spans="1:20" x14ac:dyDescent="0.2">
      <c r="A29" s="58">
        <v>1</v>
      </c>
      <c r="B29" s="59">
        <v>0</v>
      </c>
      <c r="C29" s="59">
        <v>1</v>
      </c>
      <c r="D29" s="60">
        <v>8</v>
      </c>
      <c r="E29" s="60">
        <v>1</v>
      </c>
      <c r="F29" s="61" t="s">
        <v>18</v>
      </c>
      <c r="G29" s="61"/>
      <c r="H29" s="71" t="s">
        <v>65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4">
        <f t="shared" si="8"/>
        <v>0</v>
      </c>
      <c r="S29" s="78">
        <f t="shared" si="9"/>
        <v>0</v>
      </c>
      <c r="T29" s="66"/>
    </row>
    <row r="30" spans="1:20" s="77" customFormat="1" ht="31.5" x14ac:dyDescent="0.25">
      <c r="A30" s="49">
        <v>1</v>
      </c>
      <c r="B30" s="50">
        <v>0</v>
      </c>
      <c r="C30" s="50">
        <v>1</v>
      </c>
      <c r="D30" s="67">
        <v>9</v>
      </c>
      <c r="E30" s="51"/>
      <c r="F30" s="51"/>
      <c r="G30" s="51"/>
      <c r="H30" s="72" t="s">
        <v>66</v>
      </c>
      <c r="I30" s="73">
        <f t="shared" ref="I30:J30" si="33">SUM(I31:I32)</f>
        <v>241993000</v>
      </c>
      <c r="J30" s="73">
        <f t="shared" si="33"/>
        <v>0</v>
      </c>
      <c r="K30" s="73">
        <f t="shared" ref="K30:L30" si="34">SUM(K31:K32)</f>
        <v>195371222</v>
      </c>
      <c r="L30" s="73">
        <f t="shared" si="34"/>
        <v>4480201</v>
      </c>
      <c r="M30" s="73">
        <f t="shared" ref="M30:N30" si="35">SUM(M31:M32)</f>
        <v>5444316</v>
      </c>
      <c r="N30" s="73">
        <f t="shared" si="35"/>
        <v>4498122</v>
      </c>
      <c r="O30" s="73">
        <f t="shared" ref="O30:P30" si="36">SUM(O31:O32)</f>
        <v>4498122</v>
      </c>
      <c r="P30" s="73">
        <f t="shared" si="36"/>
        <v>4498122</v>
      </c>
      <c r="Q30" s="73">
        <f t="shared" ref="Q30" si="37">SUM(Q31:Q32)</f>
        <v>4498122</v>
      </c>
      <c r="R30" s="79">
        <f t="shared" si="8"/>
        <v>2.2497824317232316E-2</v>
      </c>
      <c r="S30" s="80">
        <f t="shared" si="9"/>
        <v>1.8587818655911536E-2</v>
      </c>
      <c r="T30" s="81"/>
    </row>
    <row r="31" spans="1:20" x14ac:dyDescent="0.2">
      <c r="A31" s="58">
        <v>1</v>
      </c>
      <c r="B31" s="59">
        <v>0</v>
      </c>
      <c r="C31" s="59">
        <v>1</v>
      </c>
      <c r="D31" s="60">
        <v>9</v>
      </c>
      <c r="E31" s="60">
        <v>1</v>
      </c>
      <c r="F31" s="61" t="s">
        <v>18</v>
      </c>
      <c r="G31" s="61" t="s">
        <v>169</v>
      </c>
      <c r="H31" s="62" t="s">
        <v>67</v>
      </c>
      <c r="I31" s="63">
        <v>79857690</v>
      </c>
      <c r="J31" s="63">
        <v>0</v>
      </c>
      <c r="K31" s="63">
        <v>65533783</v>
      </c>
      <c r="L31" s="63">
        <v>4480201</v>
      </c>
      <c r="M31" s="63">
        <v>4798359</v>
      </c>
      <c r="N31" s="63">
        <v>4498122</v>
      </c>
      <c r="O31" s="63">
        <v>4498122</v>
      </c>
      <c r="P31" s="63">
        <v>4498122</v>
      </c>
      <c r="Q31" s="63">
        <v>4498122</v>
      </c>
      <c r="R31" s="64">
        <f t="shared" si="8"/>
        <v>6.008637364792295E-2</v>
      </c>
      <c r="S31" s="65">
        <f t="shared" si="9"/>
        <v>5.6326723199731921E-2</v>
      </c>
      <c r="T31" s="66"/>
    </row>
    <row r="32" spans="1:20" x14ac:dyDescent="0.2">
      <c r="A32" s="58">
        <v>1</v>
      </c>
      <c r="B32" s="59">
        <v>0</v>
      </c>
      <c r="C32" s="59">
        <v>1</v>
      </c>
      <c r="D32" s="60">
        <v>9</v>
      </c>
      <c r="E32" s="60">
        <v>3</v>
      </c>
      <c r="F32" s="61" t="s">
        <v>18</v>
      </c>
      <c r="G32" s="61" t="s">
        <v>170</v>
      </c>
      <c r="H32" s="62" t="s">
        <v>68</v>
      </c>
      <c r="I32" s="63">
        <v>162135310</v>
      </c>
      <c r="J32" s="63">
        <v>0</v>
      </c>
      <c r="K32" s="63">
        <v>129837439</v>
      </c>
      <c r="L32" s="63">
        <v>0</v>
      </c>
      <c r="M32" s="63">
        <v>645957</v>
      </c>
      <c r="N32" s="63">
        <v>0</v>
      </c>
      <c r="O32" s="63">
        <v>0</v>
      </c>
      <c r="P32" s="63">
        <v>0</v>
      </c>
      <c r="Q32" s="63"/>
      <c r="R32" s="64">
        <f t="shared" si="8"/>
        <v>3.984061214056334E-3</v>
      </c>
      <c r="S32" s="65">
        <f t="shared" si="9"/>
        <v>0</v>
      </c>
      <c r="T32" s="66"/>
    </row>
    <row r="33" spans="1:20" s="56" customFormat="1" ht="15.75" x14ac:dyDescent="0.25">
      <c r="A33" s="49">
        <v>1</v>
      </c>
      <c r="B33" s="50">
        <v>0</v>
      </c>
      <c r="C33" s="50">
        <v>2</v>
      </c>
      <c r="D33" s="51"/>
      <c r="E33" s="51"/>
      <c r="F33" s="67">
        <v>20</v>
      </c>
      <c r="G33" s="67"/>
      <c r="H33" s="57" t="s">
        <v>17</v>
      </c>
      <c r="I33" s="53">
        <f>SUM(I34:I36)</f>
        <v>1646504000</v>
      </c>
      <c r="J33" s="53">
        <f t="shared" ref="J33:Q33" si="38">SUM(J34:J36)</f>
        <v>573155288</v>
      </c>
      <c r="K33" s="53">
        <f t="shared" si="38"/>
        <v>646387464</v>
      </c>
      <c r="L33" s="53">
        <f t="shared" si="38"/>
        <v>573905393</v>
      </c>
      <c r="M33" s="53">
        <f t="shared" si="38"/>
        <v>580465169</v>
      </c>
      <c r="N33" s="53">
        <f t="shared" si="38"/>
        <v>1750105</v>
      </c>
      <c r="O33" s="53">
        <f t="shared" si="38"/>
        <v>1750105</v>
      </c>
      <c r="P33" s="53">
        <f t="shared" si="38"/>
        <v>1750105</v>
      </c>
      <c r="Q33" s="53">
        <f t="shared" si="38"/>
        <v>1750105</v>
      </c>
      <c r="R33" s="68">
        <f t="shared" si="8"/>
        <v>0.352544038155996</v>
      </c>
      <c r="S33" s="69">
        <f t="shared" si="9"/>
        <v>1.0629218028015723E-3</v>
      </c>
      <c r="T33" s="70"/>
    </row>
    <row r="34" spans="1:20" x14ac:dyDescent="0.2">
      <c r="A34" s="58">
        <v>1</v>
      </c>
      <c r="B34" s="59">
        <v>0</v>
      </c>
      <c r="C34" s="59">
        <v>2</v>
      </c>
      <c r="D34" s="60">
        <v>12</v>
      </c>
      <c r="E34" s="61"/>
      <c r="F34" s="60">
        <v>20</v>
      </c>
      <c r="G34" s="60" t="s">
        <v>171</v>
      </c>
      <c r="H34" s="62" t="s">
        <v>19</v>
      </c>
      <c r="I34" s="63">
        <v>1555902406</v>
      </c>
      <c r="J34" s="63">
        <v>572155288</v>
      </c>
      <c r="K34" s="63">
        <v>618358086</v>
      </c>
      <c r="L34" s="63">
        <v>573901993</v>
      </c>
      <c r="M34" s="63">
        <v>580104791</v>
      </c>
      <c r="N34" s="63">
        <v>1746705</v>
      </c>
      <c r="O34" s="63">
        <v>1746705</v>
      </c>
      <c r="P34" s="63">
        <v>1746705</v>
      </c>
      <c r="Q34" s="63">
        <v>1746705</v>
      </c>
      <c r="R34" s="64">
        <f t="shared" si="8"/>
        <v>0.3728413740880866</v>
      </c>
      <c r="S34" s="65">
        <f t="shared" si="9"/>
        <v>1.1226314666422594E-3</v>
      </c>
      <c r="T34" s="66"/>
    </row>
    <row r="35" spans="1:20" x14ac:dyDescent="0.2">
      <c r="A35" s="58">
        <v>1</v>
      </c>
      <c r="B35" s="59">
        <v>0</v>
      </c>
      <c r="C35" s="59">
        <v>2</v>
      </c>
      <c r="D35" s="60">
        <v>14</v>
      </c>
      <c r="E35" s="61"/>
      <c r="F35" s="60">
        <v>20</v>
      </c>
      <c r="G35" s="60" t="s">
        <v>172</v>
      </c>
      <c r="H35" s="62" t="s">
        <v>69</v>
      </c>
      <c r="I35" s="63">
        <v>89601594</v>
      </c>
      <c r="J35" s="63">
        <v>0</v>
      </c>
      <c r="K35" s="63">
        <v>27029378</v>
      </c>
      <c r="L35" s="63">
        <v>0</v>
      </c>
      <c r="M35" s="63">
        <v>356978</v>
      </c>
      <c r="N35" s="63">
        <v>0</v>
      </c>
      <c r="O35" s="63">
        <v>0</v>
      </c>
      <c r="P35" s="63">
        <v>0</v>
      </c>
      <c r="Q35" s="63">
        <v>0</v>
      </c>
      <c r="R35" s="64">
        <f t="shared" si="8"/>
        <v>3.9840585871720093E-3</v>
      </c>
      <c r="S35" s="65">
        <f t="shared" si="9"/>
        <v>0</v>
      </c>
      <c r="T35" s="66"/>
    </row>
    <row r="36" spans="1:20" x14ac:dyDescent="0.2">
      <c r="A36" s="58">
        <v>1</v>
      </c>
      <c r="B36" s="59">
        <v>0</v>
      </c>
      <c r="C36" s="59">
        <v>2</v>
      </c>
      <c r="D36" s="60">
        <v>100</v>
      </c>
      <c r="E36" s="61"/>
      <c r="F36" s="60">
        <v>20</v>
      </c>
      <c r="G36" s="60" t="s">
        <v>248</v>
      </c>
      <c r="H36" s="62" t="s">
        <v>249</v>
      </c>
      <c r="I36" s="63">
        <v>1000000</v>
      </c>
      <c r="J36" s="63">
        <v>1000000</v>
      </c>
      <c r="K36" s="63">
        <v>1000000</v>
      </c>
      <c r="L36" s="63">
        <v>3400</v>
      </c>
      <c r="M36" s="63">
        <v>3400</v>
      </c>
      <c r="N36" s="63">
        <v>3400</v>
      </c>
      <c r="O36" s="63">
        <v>3400</v>
      </c>
      <c r="P36" s="63">
        <v>3400</v>
      </c>
      <c r="Q36" s="63">
        <v>3400</v>
      </c>
      <c r="R36" s="64">
        <f t="shared" ref="R36" si="39">IFERROR((M36/I36),0)</f>
        <v>3.3999999999999998E-3</v>
      </c>
      <c r="S36" s="65">
        <f t="shared" ref="S36" si="40">IFERROR((O36/I36),0)</f>
        <v>3.3999999999999998E-3</v>
      </c>
      <c r="T36" s="66"/>
    </row>
    <row r="37" spans="1:20" s="77" customFormat="1" ht="31.5" x14ac:dyDescent="0.25">
      <c r="A37" s="49">
        <v>1</v>
      </c>
      <c r="B37" s="50">
        <v>0</v>
      </c>
      <c r="C37" s="50">
        <v>5</v>
      </c>
      <c r="D37" s="51"/>
      <c r="E37" s="51"/>
      <c r="F37" s="51"/>
      <c r="G37" s="51"/>
      <c r="H37" s="82" t="s">
        <v>70</v>
      </c>
      <c r="I37" s="73">
        <f t="shared" ref="I37:J37" si="41">I38+I43+I46+I47</f>
        <v>6001906000</v>
      </c>
      <c r="J37" s="73">
        <f t="shared" si="41"/>
        <v>0</v>
      </c>
      <c r="K37" s="73">
        <f t="shared" ref="K37:L37" si="42">K38+K43+K46+K47</f>
        <v>4806307196</v>
      </c>
      <c r="L37" s="73">
        <f t="shared" si="42"/>
        <v>483993166</v>
      </c>
      <c r="M37" s="73">
        <f t="shared" ref="M37:N37" si="43">M38+M43+M46+M47</f>
        <v>902664675</v>
      </c>
      <c r="N37" s="73">
        <f t="shared" si="43"/>
        <v>485117442</v>
      </c>
      <c r="O37" s="73">
        <f t="shared" ref="O37:P37" si="44">O38+O43+O46+O47</f>
        <v>881113831</v>
      </c>
      <c r="P37" s="73">
        <f t="shared" si="44"/>
        <v>485117442</v>
      </c>
      <c r="Q37" s="73">
        <f t="shared" ref="Q37" si="45">Q38+Q43+Q46+Q47</f>
        <v>881113831</v>
      </c>
      <c r="R37" s="79">
        <f t="shared" si="8"/>
        <v>0.15039633659707433</v>
      </c>
      <c r="S37" s="80">
        <f t="shared" si="9"/>
        <v>0.14680566989886212</v>
      </c>
      <c r="T37" s="81"/>
    </row>
    <row r="38" spans="1:20" s="56" customFormat="1" ht="15.75" x14ac:dyDescent="0.25">
      <c r="A38" s="49">
        <v>1</v>
      </c>
      <c r="B38" s="50">
        <v>0</v>
      </c>
      <c r="C38" s="50">
        <v>5</v>
      </c>
      <c r="D38" s="67">
        <v>1</v>
      </c>
      <c r="E38" s="51"/>
      <c r="F38" s="51"/>
      <c r="G38" s="51"/>
      <c r="H38" s="57" t="s">
        <v>71</v>
      </c>
      <c r="I38" s="53">
        <f t="shared" ref="I38:J38" si="46">SUM(I39:I42)</f>
        <v>3284843154</v>
      </c>
      <c r="J38" s="53">
        <f t="shared" si="46"/>
        <v>0</v>
      </c>
      <c r="K38" s="53">
        <f t="shared" ref="K38" si="47">SUM(K39:K42)</f>
        <v>2630491929</v>
      </c>
      <c r="L38" s="53">
        <f t="shared" ref="L38:N38" si="48">SUM(L39:L42)</f>
        <v>200415307</v>
      </c>
      <c r="M38" s="53">
        <f t="shared" ref="M38" si="49">SUM(M39:M42)</f>
        <v>430014961</v>
      </c>
      <c r="N38" s="53">
        <f t="shared" si="48"/>
        <v>201216968</v>
      </c>
      <c r="O38" s="53">
        <f t="shared" ref="O38" si="50">SUM(O39:O42)</f>
        <v>418595648</v>
      </c>
      <c r="P38" s="53">
        <f t="shared" ref="P38" si="51">SUM(P39:P42)</f>
        <v>201216968</v>
      </c>
      <c r="Q38" s="53">
        <f t="shared" ref="Q38" si="52">SUM(Q39:Q42)</f>
        <v>418595648</v>
      </c>
      <c r="R38" s="68">
        <f t="shared" si="8"/>
        <v>0.13090882603522933</v>
      </c>
      <c r="S38" s="69">
        <f t="shared" si="9"/>
        <v>0.12743246126996052</v>
      </c>
      <c r="T38" s="70"/>
    </row>
    <row r="39" spans="1:20" x14ac:dyDescent="0.2">
      <c r="A39" s="58">
        <v>1</v>
      </c>
      <c r="B39" s="59">
        <v>0</v>
      </c>
      <c r="C39" s="59">
        <v>5</v>
      </c>
      <c r="D39" s="60">
        <v>1</v>
      </c>
      <c r="E39" s="60">
        <v>1</v>
      </c>
      <c r="F39" s="60">
        <v>20</v>
      </c>
      <c r="G39" s="60" t="s">
        <v>173</v>
      </c>
      <c r="H39" s="62" t="s">
        <v>72</v>
      </c>
      <c r="I39" s="63">
        <v>626598986</v>
      </c>
      <c r="J39" s="63">
        <v>0</v>
      </c>
      <c r="K39" s="63">
        <v>501778472</v>
      </c>
      <c r="L39" s="63">
        <v>35924700</v>
      </c>
      <c r="M39" s="63">
        <v>81852511</v>
      </c>
      <c r="N39" s="63">
        <v>36068399</v>
      </c>
      <c r="O39" s="63">
        <v>79673525</v>
      </c>
      <c r="P39" s="63">
        <v>36068399</v>
      </c>
      <c r="Q39" s="63">
        <v>79673525</v>
      </c>
      <c r="R39" s="64">
        <f t="shared" si="8"/>
        <v>0.13062981720177888</v>
      </c>
      <c r="S39" s="65">
        <f t="shared" si="9"/>
        <v>0.12715233631099429</v>
      </c>
      <c r="T39" s="66"/>
    </row>
    <row r="40" spans="1:20" x14ac:dyDescent="0.2">
      <c r="A40" s="58">
        <v>1</v>
      </c>
      <c r="B40" s="59">
        <v>0</v>
      </c>
      <c r="C40" s="59">
        <v>5</v>
      </c>
      <c r="D40" s="60">
        <v>1</v>
      </c>
      <c r="E40" s="60">
        <v>3</v>
      </c>
      <c r="F40" s="60">
        <v>20</v>
      </c>
      <c r="G40" s="60" t="s">
        <v>174</v>
      </c>
      <c r="H40" s="62" t="s">
        <v>73</v>
      </c>
      <c r="I40" s="63">
        <v>1213585393</v>
      </c>
      <c r="J40" s="63">
        <v>0</v>
      </c>
      <c r="K40" s="63">
        <v>971835315</v>
      </c>
      <c r="L40" s="63">
        <v>67688453</v>
      </c>
      <c r="M40" s="63">
        <v>144509147</v>
      </c>
      <c r="N40" s="63">
        <v>67959207</v>
      </c>
      <c r="O40" s="63">
        <v>140232842</v>
      </c>
      <c r="P40" s="63">
        <v>67959207</v>
      </c>
      <c r="Q40" s="63">
        <v>140232842</v>
      </c>
      <c r="R40" s="64">
        <f t="shared" si="8"/>
        <v>0.11907620826151456</v>
      </c>
      <c r="S40" s="65">
        <f t="shared" si="9"/>
        <v>0.11555251308137655</v>
      </c>
      <c r="T40" s="66"/>
    </row>
    <row r="41" spans="1:20" x14ac:dyDescent="0.2">
      <c r="A41" s="58">
        <v>1</v>
      </c>
      <c r="B41" s="59">
        <v>0</v>
      </c>
      <c r="C41" s="59">
        <v>5</v>
      </c>
      <c r="D41" s="60">
        <v>1</v>
      </c>
      <c r="E41" s="60">
        <v>4</v>
      </c>
      <c r="F41" s="60">
        <v>20</v>
      </c>
      <c r="G41" s="60" t="s">
        <v>175</v>
      </c>
      <c r="H41" s="62" t="s">
        <v>74</v>
      </c>
      <c r="I41" s="63">
        <v>1227989968</v>
      </c>
      <c r="J41" s="63">
        <v>0</v>
      </c>
      <c r="K41" s="63">
        <v>983370452</v>
      </c>
      <c r="L41" s="63">
        <v>76451345</v>
      </c>
      <c r="M41" s="63">
        <v>161461469</v>
      </c>
      <c r="N41" s="63">
        <v>76757150</v>
      </c>
      <c r="O41" s="63">
        <v>157195355</v>
      </c>
      <c r="P41" s="63">
        <v>76757150</v>
      </c>
      <c r="Q41" s="63">
        <v>157195355</v>
      </c>
      <c r="R41" s="64">
        <f t="shared" si="8"/>
        <v>0.13148435509043183</v>
      </c>
      <c r="S41" s="65">
        <f t="shared" si="9"/>
        <v>0.12801029250753618</v>
      </c>
      <c r="T41" s="66"/>
    </row>
    <row r="42" spans="1:20" x14ac:dyDescent="0.2">
      <c r="A42" s="58">
        <v>1</v>
      </c>
      <c r="B42" s="59">
        <v>0</v>
      </c>
      <c r="C42" s="59">
        <v>5</v>
      </c>
      <c r="D42" s="60">
        <v>1</v>
      </c>
      <c r="E42" s="60">
        <v>5</v>
      </c>
      <c r="F42" s="60">
        <v>20</v>
      </c>
      <c r="G42" s="60" t="s">
        <v>176</v>
      </c>
      <c r="H42" s="62" t="s">
        <v>75</v>
      </c>
      <c r="I42" s="63">
        <v>216668807</v>
      </c>
      <c r="J42" s="63">
        <v>0</v>
      </c>
      <c r="K42" s="63">
        <v>173507690</v>
      </c>
      <c r="L42" s="63">
        <v>20350809</v>
      </c>
      <c r="M42" s="63">
        <v>42191834</v>
      </c>
      <c r="N42" s="63">
        <v>20432212</v>
      </c>
      <c r="O42" s="63">
        <v>41493926</v>
      </c>
      <c r="P42" s="63">
        <v>20432212</v>
      </c>
      <c r="Q42" s="63">
        <v>41493926</v>
      </c>
      <c r="R42" s="64">
        <f t="shared" si="8"/>
        <v>0.19472961790942062</v>
      </c>
      <c r="S42" s="65">
        <f t="shared" si="9"/>
        <v>0.19150853588260169</v>
      </c>
      <c r="T42" s="66"/>
    </row>
    <row r="43" spans="1:20" s="56" customFormat="1" ht="15.75" x14ac:dyDescent="0.25">
      <c r="A43" s="49">
        <v>1</v>
      </c>
      <c r="B43" s="50">
        <v>0</v>
      </c>
      <c r="C43" s="50">
        <v>5</v>
      </c>
      <c r="D43" s="67">
        <v>2</v>
      </c>
      <c r="E43" s="51"/>
      <c r="F43" s="51"/>
      <c r="G43" s="51"/>
      <c r="H43" s="57" t="s">
        <v>76</v>
      </c>
      <c r="I43" s="53">
        <f>+I44+I45</f>
        <v>1933814114</v>
      </c>
      <c r="J43" s="53">
        <f t="shared" ref="J43" si="53">+J44+J45</f>
        <v>0</v>
      </c>
      <c r="K43" s="53">
        <f t="shared" ref="K43:L43" si="54">+K44+K45</f>
        <v>1548592179</v>
      </c>
      <c r="L43" s="53">
        <f t="shared" si="54"/>
        <v>238672839</v>
      </c>
      <c r="M43" s="53">
        <f t="shared" ref="M43:N43" si="55">+M44+M45</f>
        <v>370335901</v>
      </c>
      <c r="N43" s="53">
        <f t="shared" si="55"/>
        <v>238815834</v>
      </c>
      <c r="O43" s="53">
        <f t="shared" ref="O43:P43" si="56">+O44+O45</f>
        <v>362928110</v>
      </c>
      <c r="P43" s="53">
        <f t="shared" si="56"/>
        <v>238815834</v>
      </c>
      <c r="Q43" s="53">
        <f t="shared" ref="Q43" si="57">+Q44+Q45</f>
        <v>362928110</v>
      </c>
      <c r="R43" s="68">
        <f t="shared" si="8"/>
        <v>0.19150542873739726</v>
      </c>
      <c r="S43" s="69">
        <f t="shared" si="9"/>
        <v>0.18767476531097446</v>
      </c>
      <c r="T43" s="70"/>
    </row>
    <row r="44" spans="1:20" x14ac:dyDescent="0.2">
      <c r="A44" s="58">
        <v>1</v>
      </c>
      <c r="B44" s="59">
        <v>0</v>
      </c>
      <c r="C44" s="59">
        <v>5</v>
      </c>
      <c r="D44" s="60">
        <v>2</v>
      </c>
      <c r="E44" s="60">
        <v>2</v>
      </c>
      <c r="F44" s="60">
        <v>20</v>
      </c>
      <c r="G44" s="60" t="s">
        <v>177</v>
      </c>
      <c r="H44" s="62" t="s">
        <v>77</v>
      </c>
      <c r="I44" s="63">
        <v>1414049054</v>
      </c>
      <c r="J44" s="63">
        <v>0</v>
      </c>
      <c r="K44" s="63">
        <v>1132365976</v>
      </c>
      <c r="L44" s="63">
        <v>202924154</v>
      </c>
      <c r="M44" s="63">
        <v>294103236</v>
      </c>
      <c r="N44" s="63">
        <v>202924154</v>
      </c>
      <c r="O44" s="63">
        <v>288469574</v>
      </c>
      <c r="P44" s="63">
        <v>202924154</v>
      </c>
      <c r="Q44" s="63">
        <v>288469574</v>
      </c>
      <c r="R44" s="64">
        <f t="shared" si="8"/>
        <v>0.20798658658131672</v>
      </c>
      <c r="S44" s="65">
        <f t="shared" si="9"/>
        <v>0.20400252253200829</v>
      </c>
      <c r="T44" s="66"/>
    </row>
    <row r="45" spans="1:20" ht="30" x14ac:dyDescent="0.2">
      <c r="A45" s="58">
        <v>1</v>
      </c>
      <c r="B45" s="59">
        <v>0</v>
      </c>
      <c r="C45" s="59">
        <v>5</v>
      </c>
      <c r="D45" s="60">
        <v>2</v>
      </c>
      <c r="E45" s="60">
        <v>3</v>
      </c>
      <c r="F45" s="60">
        <v>20</v>
      </c>
      <c r="G45" s="60" t="s">
        <v>178</v>
      </c>
      <c r="H45" s="62" t="s">
        <v>78</v>
      </c>
      <c r="I45" s="63">
        <v>519765060</v>
      </c>
      <c r="J45" s="63">
        <v>0</v>
      </c>
      <c r="K45" s="63">
        <v>416226203</v>
      </c>
      <c r="L45" s="63">
        <v>35748685</v>
      </c>
      <c r="M45" s="63">
        <v>76232665</v>
      </c>
      <c r="N45" s="63">
        <v>35891680</v>
      </c>
      <c r="O45" s="63">
        <v>74458536</v>
      </c>
      <c r="P45" s="63">
        <v>35891680</v>
      </c>
      <c r="Q45" s="63">
        <v>74458536</v>
      </c>
      <c r="R45" s="64">
        <f t="shared" si="8"/>
        <v>0.14666754437091251</v>
      </c>
      <c r="S45" s="65">
        <f t="shared" si="9"/>
        <v>0.14325421566428492</v>
      </c>
      <c r="T45" s="66"/>
    </row>
    <row r="46" spans="1:20" s="56" customFormat="1" ht="15.75" x14ac:dyDescent="0.25">
      <c r="A46" s="49">
        <v>1</v>
      </c>
      <c r="B46" s="50">
        <v>0</v>
      </c>
      <c r="C46" s="50">
        <v>5</v>
      </c>
      <c r="D46" s="67">
        <v>6</v>
      </c>
      <c r="E46" s="51"/>
      <c r="F46" s="67">
        <v>20</v>
      </c>
      <c r="G46" s="67" t="s">
        <v>179</v>
      </c>
      <c r="H46" s="57" t="s">
        <v>79</v>
      </c>
      <c r="I46" s="53">
        <v>469949240</v>
      </c>
      <c r="J46" s="53">
        <v>0</v>
      </c>
      <c r="K46" s="53">
        <v>376333854</v>
      </c>
      <c r="L46" s="53">
        <v>26942620</v>
      </c>
      <c r="M46" s="53">
        <v>61388008</v>
      </c>
      <c r="N46" s="53">
        <v>27050390</v>
      </c>
      <c r="O46" s="53">
        <v>59753762</v>
      </c>
      <c r="P46" s="53">
        <v>27050390</v>
      </c>
      <c r="Q46" s="53">
        <v>59753762</v>
      </c>
      <c r="R46" s="83">
        <f t="shared" si="8"/>
        <v>0.13062689068291716</v>
      </c>
      <c r="S46" s="55">
        <f t="shared" si="9"/>
        <v>0.12714939596455141</v>
      </c>
      <c r="T46" s="47"/>
    </row>
    <row r="47" spans="1:20" s="56" customFormat="1" ht="15.75" x14ac:dyDescent="0.25">
      <c r="A47" s="49">
        <v>1</v>
      </c>
      <c r="B47" s="50">
        <v>0</v>
      </c>
      <c r="C47" s="50">
        <v>5</v>
      </c>
      <c r="D47" s="67">
        <v>7</v>
      </c>
      <c r="E47" s="51"/>
      <c r="F47" s="67">
        <v>20</v>
      </c>
      <c r="G47" s="67" t="s">
        <v>180</v>
      </c>
      <c r="H47" s="57" t="s">
        <v>80</v>
      </c>
      <c r="I47" s="53">
        <v>313299492</v>
      </c>
      <c r="J47" s="53">
        <v>0</v>
      </c>
      <c r="K47" s="53">
        <v>250889234</v>
      </c>
      <c r="L47" s="53">
        <v>17962400</v>
      </c>
      <c r="M47" s="53">
        <v>40925805</v>
      </c>
      <c r="N47" s="53">
        <v>18034250</v>
      </c>
      <c r="O47" s="53">
        <v>39836311</v>
      </c>
      <c r="P47" s="53">
        <v>18034250</v>
      </c>
      <c r="Q47" s="53">
        <v>39836311</v>
      </c>
      <c r="R47" s="83">
        <f t="shared" si="8"/>
        <v>0.13062837969746852</v>
      </c>
      <c r="S47" s="55">
        <f t="shared" si="9"/>
        <v>0.12715089560375029</v>
      </c>
      <c r="T47" s="47"/>
    </row>
    <row r="48" spans="1:20" s="56" customFormat="1" ht="15.75" x14ac:dyDescent="0.25">
      <c r="A48" s="49">
        <v>2</v>
      </c>
      <c r="B48" s="50"/>
      <c r="C48" s="50"/>
      <c r="D48" s="51"/>
      <c r="E48" s="51"/>
      <c r="F48" s="51"/>
      <c r="G48" s="51"/>
      <c r="H48" s="57" t="s">
        <v>20</v>
      </c>
      <c r="I48" s="53">
        <f>I49+I57</f>
        <v>10072990000</v>
      </c>
      <c r="J48" s="53">
        <f t="shared" ref="J48" si="58">J49+J57</f>
        <v>327716315</v>
      </c>
      <c r="K48" s="53">
        <f t="shared" ref="K48:L48" si="59">K49+K57</f>
        <v>6515246247.7399998</v>
      </c>
      <c r="L48" s="53">
        <f t="shared" si="59"/>
        <v>273305615</v>
      </c>
      <c r="M48" s="53">
        <f t="shared" ref="M48:N48" si="60">M49+M57</f>
        <v>5258051191.7399998</v>
      </c>
      <c r="N48" s="53">
        <f t="shared" si="60"/>
        <v>606765889.20000005</v>
      </c>
      <c r="O48" s="53">
        <f t="shared" ref="O48:P48" si="61">O49+O57</f>
        <v>656742466.38999999</v>
      </c>
      <c r="P48" s="53">
        <f t="shared" si="61"/>
        <v>302734905.19999999</v>
      </c>
      <c r="Q48" s="53">
        <f t="shared" ref="Q48" si="62">Q49+Q57</f>
        <v>351850124.38999999</v>
      </c>
      <c r="R48" s="84">
        <f t="shared" si="8"/>
        <v>0.52199507710620185</v>
      </c>
      <c r="S48" s="69">
        <f t="shared" si="9"/>
        <v>6.519836378175696E-2</v>
      </c>
      <c r="T48" s="70"/>
    </row>
    <row r="49" spans="1:20" s="56" customFormat="1" ht="15.75" x14ac:dyDescent="0.25">
      <c r="A49" s="49">
        <v>2</v>
      </c>
      <c r="B49" s="50">
        <v>0</v>
      </c>
      <c r="C49" s="50">
        <v>3</v>
      </c>
      <c r="D49" s="51"/>
      <c r="E49" s="51"/>
      <c r="F49" s="51"/>
      <c r="G49" s="51"/>
      <c r="H49" s="57" t="s">
        <v>81</v>
      </c>
      <c r="I49" s="53">
        <f>+I50+I55</f>
        <v>879440000</v>
      </c>
      <c r="J49" s="53">
        <f t="shared" ref="J49" si="63">+J50+J55</f>
        <v>231141720</v>
      </c>
      <c r="K49" s="53">
        <f t="shared" ref="K49:L49" si="64">+K50+K55</f>
        <v>250739466</v>
      </c>
      <c r="L49" s="53">
        <f t="shared" si="64"/>
        <v>231841720</v>
      </c>
      <c r="M49" s="53">
        <f t="shared" ref="M49:N49" si="65">+M50+M55</f>
        <v>250739466</v>
      </c>
      <c r="N49" s="53">
        <f t="shared" si="65"/>
        <v>231841720</v>
      </c>
      <c r="O49" s="53">
        <f t="shared" ref="O49:P49" si="66">+O50+O55</f>
        <v>247297296</v>
      </c>
      <c r="P49" s="53">
        <f t="shared" si="66"/>
        <v>3059000</v>
      </c>
      <c r="Q49" s="53">
        <f t="shared" ref="Q49" si="67">+Q50+Q55</f>
        <v>18514576</v>
      </c>
      <c r="R49" s="84">
        <f t="shared" si="8"/>
        <v>0.28511264668425362</v>
      </c>
      <c r="S49" s="69">
        <f t="shared" si="9"/>
        <v>0.28119859910852363</v>
      </c>
      <c r="T49" s="70"/>
    </row>
    <row r="50" spans="1:20" s="56" customFormat="1" ht="15.75" x14ac:dyDescent="0.25">
      <c r="A50" s="49">
        <v>2</v>
      </c>
      <c r="B50" s="50">
        <v>0</v>
      </c>
      <c r="C50" s="50">
        <v>3</v>
      </c>
      <c r="D50" s="67">
        <v>50</v>
      </c>
      <c r="E50" s="51"/>
      <c r="F50" s="51"/>
      <c r="G50" s="51"/>
      <c r="H50" s="57" t="s">
        <v>82</v>
      </c>
      <c r="I50" s="53">
        <f t="shared" ref="I50:J50" si="68">SUM(I51:I54)</f>
        <v>869440000</v>
      </c>
      <c r="J50" s="53">
        <f t="shared" si="68"/>
        <v>231141720</v>
      </c>
      <c r="K50" s="53">
        <f t="shared" ref="K50:L50" si="69">SUM(K51:K54)</f>
        <v>250699625</v>
      </c>
      <c r="L50" s="53">
        <f t="shared" si="69"/>
        <v>231841720</v>
      </c>
      <c r="M50" s="53">
        <f t="shared" ref="M50:N50" si="70">SUM(M51:M54)</f>
        <v>250699625</v>
      </c>
      <c r="N50" s="53">
        <f t="shared" si="70"/>
        <v>231841720</v>
      </c>
      <c r="O50" s="53">
        <f t="shared" ref="O50:P50" si="71">SUM(O51:O54)</f>
        <v>247297296</v>
      </c>
      <c r="P50" s="53">
        <f t="shared" si="71"/>
        <v>3059000</v>
      </c>
      <c r="Q50" s="53">
        <f t="shared" ref="Q50" si="72">SUM(Q51:Q54)</f>
        <v>18514576</v>
      </c>
      <c r="R50" s="84">
        <f t="shared" si="8"/>
        <v>0.28834609058704452</v>
      </c>
      <c r="S50" s="69">
        <f t="shared" si="9"/>
        <v>0.28443284873021712</v>
      </c>
      <c r="T50" s="70"/>
    </row>
    <row r="51" spans="1:20" x14ac:dyDescent="0.2">
      <c r="A51" s="58">
        <v>2</v>
      </c>
      <c r="B51" s="59">
        <v>0</v>
      </c>
      <c r="C51" s="59">
        <v>3</v>
      </c>
      <c r="D51" s="60">
        <v>50</v>
      </c>
      <c r="E51" s="60">
        <v>2</v>
      </c>
      <c r="F51" s="60">
        <v>20</v>
      </c>
      <c r="G51" s="60" t="s">
        <v>181</v>
      </c>
      <c r="H51" s="62" t="s">
        <v>83</v>
      </c>
      <c r="I51" s="63">
        <v>1000000</v>
      </c>
      <c r="J51" s="63">
        <v>301000</v>
      </c>
      <c r="K51" s="63">
        <v>304984</v>
      </c>
      <c r="L51" s="63">
        <v>301000</v>
      </c>
      <c r="M51" s="63">
        <v>304984</v>
      </c>
      <c r="N51" s="63">
        <v>301000</v>
      </c>
      <c r="O51" s="63">
        <v>301000</v>
      </c>
      <c r="P51" s="63">
        <v>0</v>
      </c>
      <c r="Q51" s="63">
        <v>0</v>
      </c>
      <c r="R51" s="64">
        <f t="shared" si="8"/>
        <v>0.30498399999999998</v>
      </c>
      <c r="S51" s="65">
        <f t="shared" si="9"/>
        <v>0.30099999999999999</v>
      </c>
      <c r="T51" s="66"/>
    </row>
    <row r="52" spans="1:20" x14ac:dyDescent="0.2">
      <c r="A52" s="58">
        <v>2</v>
      </c>
      <c r="B52" s="59">
        <v>0</v>
      </c>
      <c r="C52" s="59">
        <v>3</v>
      </c>
      <c r="D52" s="60">
        <v>50</v>
      </c>
      <c r="E52" s="60">
        <v>3</v>
      </c>
      <c r="F52" s="60">
        <v>20</v>
      </c>
      <c r="G52" s="60" t="s">
        <v>182</v>
      </c>
      <c r="H52" s="62" t="s">
        <v>84</v>
      </c>
      <c r="I52" s="63">
        <v>388000000</v>
      </c>
      <c r="J52" s="63">
        <v>228481720</v>
      </c>
      <c r="K52" s="63">
        <v>230027537</v>
      </c>
      <c r="L52" s="63">
        <v>228481720</v>
      </c>
      <c r="M52" s="63">
        <v>230027537</v>
      </c>
      <c r="N52" s="63">
        <v>228481720</v>
      </c>
      <c r="O52" s="63">
        <v>228481720</v>
      </c>
      <c r="P52" s="63">
        <v>0</v>
      </c>
      <c r="Q52" s="63">
        <v>0</v>
      </c>
      <c r="R52" s="64">
        <f t="shared" si="8"/>
        <v>0.59285447680412373</v>
      </c>
      <c r="S52" s="65">
        <f t="shared" si="9"/>
        <v>0.58887041237113402</v>
      </c>
      <c r="T52" s="66"/>
    </row>
    <row r="53" spans="1:20" x14ac:dyDescent="0.2">
      <c r="A53" s="58">
        <v>2</v>
      </c>
      <c r="B53" s="59">
        <v>0</v>
      </c>
      <c r="C53" s="59">
        <v>3</v>
      </c>
      <c r="D53" s="60">
        <v>50</v>
      </c>
      <c r="E53" s="60">
        <v>8</v>
      </c>
      <c r="F53" s="60">
        <v>20</v>
      </c>
      <c r="G53" s="60" t="s">
        <v>183</v>
      </c>
      <c r="H53" s="62" t="s">
        <v>85</v>
      </c>
      <c r="I53" s="63">
        <v>10000000</v>
      </c>
      <c r="J53" s="63">
        <v>0</v>
      </c>
      <c r="K53" s="63">
        <v>239841</v>
      </c>
      <c r="L53" s="63">
        <v>200000</v>
      </c>
      <c r="M53" s="63">
        <v>239841</v>
      </c>
      <c r="N53" s="63">
        <v>200000</v>
      </c>
      <c r="O53" s="63">
        <v>200000</v>
      </c>
      <c r="P53" s="63">
        <v>200000</v>
      </c>
      <c r="Q53" s="63">
        <v>200000</v>
      </c>
      <c r="R53" s="64">
        <f t="shared" si="8"/>
        <v>2.3984100000000001E-2</v>
      </c>
      <c r="S53" s="65">
        <f t="shared" si="9"/>
        <v>0.02</v>
      </c>
      <c r="T53" s="66"/>
    </row>
    <row r="54" spans="1:20" x14ac:dyDescent="0.2">
      <c r="A54" s="58">
        <v>2</v>
      </c>
      <c r="B54" s="59">
        <v>0</v>
      </c>
      <c r="C54" s="59">
        <v>3</v>
      </c>
      <c r="D54" s="60">
        <v>50</v>
      </c>
      <c r="E54" s="60">
        <v>90</v>
      </c>
      <c r="F54" s="60">
        <v>20</v>
      </c>
      <c r="G54" s="60" t="s">
        <v>184</v>
      </c>
      <c r="H54" s="62" t="s">
        <v>86</v>
      </c>
      <c r="I54" s="63">
        <v>470440000</v>
      </c>
      <c r="J54" s="63">
        <v>2359000</v>
      </c>
      <c r="K54" s="63">
        <v>20127263</v>
      </c>
      <c r="L54" s="63">
        <v>2859000</v>
      </c>
      <c r="M54" s="63">
        <v>20127263</v>
      </c>
      <c r="N54" s="63">
        <v>2859000</v>
      </c>
      <c r="O54" s="63">
        <v>18314576</v>
      </c>
      <c r="P54" s="63">
        <v>2859000</v>
      </c>
      <c r="Q54" s="63">
        <v>18314576</v>
      </c>
      <c r="R54" s="64">
        <f t="shared" si="8"/>
        <v>4.2783910806904177E-2</v>
      </c>
      <c r="S54" s="65">
        <f t="shared" si="9"/>
        <v>3.8930737182212398E-2</v>
      </c>
      <c r="T54" s="66"/>
    </row>
    <row r="55" spans="1:20" s="56" customFormat="1" ht="15.75" x14ac:dyDescent="0.25">
      <c r="A55" s="49">
        <v>2</v>
      </c>
      <c r="B55" s="50">
        <v>0</v>
      </c>
      <c r="C55" s="50">
        <v>3</v>
      </c>
      <c r="D55" s="67">
        <v>51</v>
      </c>
      <c r="E55" s="51"/>
      <c r="F55" s="51"/>
      <c r="G55" s="51"/>
      <c r="H55" s="57" t="s">
        <v>87</v>
      </c>
      <c r="I55" s="53">
        <f>+I56</f>
        <v>10000000</v>
      </c>
      <c r="J55" s="53">
        <f t="shared" ref="J55:Q55" si="73">+J56</f>
        <v>0</v>
      </c>
      <c r="K55" s="53">
        <f t="shared" si="73"/>
        <v>39841</v>
      </c>
      <c r="L55" s="53">
        <f t="shared" si="73"/>
        <v>0</v>
      </c>
      <c r="M55" s="53">
        <f t="shared" si="73"/>
        <v>39841</v>
      </c>
      <c r="N55" s="53">
        <f t="shared" si="73"/>
        <v>0</v>
      </c>
      <c r="O55" s="53">
        <f t="shared" si="73"/>
        <v>0</v>
      </c>
      <c r="P55" s="53">
        <f t="shared" si="73"/>
        <v>0</v>
      </c>
      <c r="Q55" s="53">
        <f t="shared" si="73"/>
        <v>0</v>
      </c>
      <c r="R55" s="84">
        <f t="shared" si="8"/>
        <v>3.9841E-3</v>
      </c>
      <c r="S55" s="69">
        <f t="shared" si="9"/>
        <v>0</v>
      </c>
      <c r="T55" s="70"/>
    </row>
    <row r="56" spans="1:20" x14ac:dyDescent="0.2">
      <c r="A56" s="58">
        <v>2</v>
      </c>
      <c r="B56" s="59">
        <v>0</v>
      </c>
      <c r="C56" s="59">
        <v>3</v>
      </c>
      <c r="D56" s="60">
        <v>51</v>
      </c>
      <c r="E56" s="60">
        <v>1</v>
      </c>
      <c r="F56" s="60">
        <v>20</v>
      </c>
      <c r="G56" s="60" t="s">
        <v>185</v>
      </c>
      <c r="H56" s="62" t="s">
        <v>88</v>
      </c>
      <c r="I56" s="63">
        <v>10000000</v>
      </c>
      <c r="J56" s="63">
        <v>0</v>
      </c>
      <c r="K56" s="63">
        <v>39841</v>
      </c>
      <c r="L56" s="63">
        <v>0</v>
      </c>
      <c r="M56" s="63">
        <v>39841</v>
      </c>
      <c r="N56" s="63">
        <v>0</v>
      </c>
      <c r="O56" s="63">
        <v>0</v>
      </c>
      <c r="P56" s="63">
        <v>0</v>
      </c>
      <c r="Q56" s="63"/>
      <c r="R56" s="64">
        <f t="shared" si="8"/>
        <v>3.9841E-3</v>
      </c>
      <c r="S56" s="65">
        <f t="shared" si="9"/>
        <v>0</v>
      </c>
      <c r="T56" s="66"/>
    </row>
    <row r="57" spans="1:20" s="56" customFormat="1" ht="15.75" x14ac:dyDescent="0.25">
      <c r="A57" s="49">
        <v>2</v>
      </c>
      <c r="B57" s="50">
        <v>0</v>
      </c>
      <c r="C57" s="50">
        <v>4</v>
      </c>
      <c r="D57" s="51"/>
      <c r="E57" s="51"/>
      <c r="F57" s="51"/>
      <c r="G57" s="51"/>
      <c r="H57" s="57" t="s">
        <v>89</v>
      </c>
      <c r="I57" s="53">
        <f t="shared" ref="I57:J57" si="74">I58+I60+I62+I68+I77+I83+I86+I92+I95+I98+I104+I109+I111+I101+I100</f>
        <v>9193550000</v>
      </c>
      <c r="J57" s="53">
        <f t="shared" si="74"/>
        <v>96574595</v>
      </c>
      <c r="K57" s="53">
        <f t="shared" ref="K57:L57" si="75">K58+K60+K62+K68+K77+K83+K86+K92+K95+K98+K104+K109+K111+K101+K100</f>
        <v>6264506781.7399998</v>
      </c>
      <c r="L57" s="53">
        <f t="shared" si="75"/>
        <v>41463895</v>
      </c>
      <c r="M57" s="53">
        <f t="shared" ref="M57:N57" si="76">M58+M60+M62+M68+M77+M83+M86+M92+M95+M98+M104+M109+M111+M101+M100</f>
        <v>5007311725.7399998</v>
      </c>
      <c r="N57" s="53">
        <f t="shared" si="76"/>
        <v>374924169.19999999</v>
      </c>
      <c r="O57" s="53">
        <f t="shared" ref="O57:P57" si="77">O58+O60+O62+O68+O77+O83+O86+O92+O95+O98+O104+O109+O111+O101+O100</f>
        <v>409445170.38999999</v>
      </c>
      <c r="P57" s="53">
        <f t="shared" si="77"/>
        <v>299675905.19999999</v>
      </c>
      <c r="Q57" s="53">
        <f t="shared" ref="Q57" si="78">Q58+Q60+Q62+Q68+Q77+Q83+Q86+Q92+Q95+Q98+Q104+Q109+Q111+Q101+Q100</f>
        <v>333335548.38999999</v>
      </c>
      <c r="R57" s="84">
        <f t="shared" si="8"/>
        <v>0.5446548640884098</v>
      </c>
      <c r="S57" s="69">
        <f t="shared" si="9"/>
        <v>4.4536133527309903E-2</v>
      </c>
      <c r="T57" s="70"/>
    </row>
    <row r="58" spans="1:20" s="56" customFormat="1" ht="15.75" x14ac:dyDescent="0.25">
      <c r="A58" s="49">
        <v>2</v>
      </c>
      <c r="B58" s="50">
        <v>0</v>
      </c>
      <c r="C58" s="50">
        <v>4</v>
      </c>
      <c r="D58" s="67">
        <v>1</v>
      </c>
      <c r="E58" s="51"/>
      <c r="F58" s="51"/>
      <c r="G58" s="51"/>
      <c r="H58" s="57" t="s">
        <v>90</v>
      </c>
      <c r="I58" s="53">
        <f t="shared" ref="I58:Q58" si="79">SUM(I59:I59)</f>
        <v>46038023</v>
      </c>
      <c r="J58" s="53">
        <f t="shared" si="79"/>
        <v>0</v>
      </c>
      <c r="K58" s="53">
        <f t="shared" si="79"/>
        <v>5787220</v>
      </c>
      <c r="L58" s="53">
        <f t="shared" si="79"/>
        <v>1000000</v>
      </c>
      <c r="M58" s="53">
        <f t="shared" si="79"/>
        <v>1183418</v>
      </c>
      <c r="N58" s="53">
        <f t="shared" si="79"/>
        <v>1000000</v>
      </c>
      <c r="O58" s="53">
        <f t="shared" si="79"/>
        <v>1000000</v>
      </c>
      <c r="P58" s="53">
        <f t="shared" si="79"/>
        <v>1000000</v>
      </c>
      <c r="Q58" s="53">
        <f t="shared" si="79"/>
        <v>1000000</v>
      </c>
      <c r="R58" s="84">
        <f t="shared" si="8"/>
        <v>2.5705230652497829E-2</v>
      </c>
      <c r="S58" s="69">
        <f t="shared" si="9"/>
        <v>2.1721175994025635E-2</v>
      </c>
      <c r="T58" s="70"/>
    </row>
    <row r="59" spans="1:20" x14ac:dyDescent="0.2">
      <c r="A59" s="58">
        <v>2</v>
      </c>
      <c r="B59" s="59">
        <v>0</v>
      </c>
      <c r="C59" s="59">
        <v>4</v>
      </c>
      <c r="D59" s="60">
        <v>1</v>
      </c>
      <c r="E59" s="60">
        <v>25</v>
      </c>
      <c r="F59" s="60">
        <v>20</v>
      </c>
      <c r="G59" s="60" t="s">
        <v>186</v>
      </c>
      <c r="H59" s="62" t="s">
        <v>91</v>
      </c>
      <c r="I59" s="63">
        <v>46038023</v>
      </c>
      <c r="J59" s="63">
        <v>0</v>
      </c>
      <c r="K59" s="63">
        <v>5787220</v>
      </c>
      <c r="L59" s="63">
        <v>1000000</v>
      </c>
      <c r="M59" s="63">
        <v>1183418</v>
      </c>
      <c r="N59" s="63">
        <v>1000000</v>
      </c>
      <c r="O59" s="63">
        <v>1000000</v>
      </c>
      <c r="P59" s="63">
        <v>1000000</v>
      </c>
      <c r="Q59" s="63">
        <v>1000000</v>
      </c>
      <c r="R59" s="64">
        <f t="shared" si="8"/>
        <v>2.5705230652497829E-2</v>
      </c>
      <c r="S59" s="78">
        <f t="shared" si="9"/>
        <v>2.1721175994025635E-2</v>
      </c>
      <c r="T59" s="66"/>
    </row>
    <row r="60" spans="1:20" s="56" customFormat="1" ht="15.75" x14ac:dyDescent="0.25">
      <c r="A60" s="49">
        <v>2</v>
      </c>
      <c r="B60" s="50">
        <v>0</v>
      </c>
      <c r="C60" s="50">
        <v>4</v>
      </c>
      <c r="D60" s="67">
        <v>2</v>
      </c>
      <c r="E60" s="51"/>
      <c r="F60" s="51"/>
      <c r="G60" s="51"/>
      <c r="H60" s="57" t="s">
        <v>92</v>
      </c>
      <c r="I60" s="53">
        <f>SUM(I61:I61)</f>
        <v>103951752</v>
      </c>
      <c r="J60" s="53">
        <f t="shared" ref="J60:Q60" si="80">SUM(J61:J61)</f>
        <v>45124000</v>
      </c>
      <c r="K60" s="53">
        <f t="shared" si="80"/>
        <v>55933325</v>
      </c>
      <c r="L60" s="53">
        <f t="shared" si="80"/>
        <v>0</v>
      </c>
      <c r="M60" s="53">
        <f t="shared" si="80"/>
        <v>414150</v>
      </c>
      <c r="N60" s="53">
        <f t="shared" si="80"/>
        <v>0</v>
      </c>
      <c r="O60" s="53">
        <f t="shared" si="80"/>
        <v>0</v>
      </c>
      <c r="P60" s="53">
        <f t="shared" si="80"/>
        <v>0</v>
      </c>
      <c r="Q60" s="53">
        <f t="shared" si="80"/>
        <v>0</v>
      </c>
      <c r="R60" s="84">
        <f t="shared" si="8"/>
        <v>3.9840598357591891E-3</v>
      </c>
      <c r="S60" s="69">
        <f t="shared" si="9"/>
        <v>0</v>
      </c>
      <c r="T60" s="70"/>
    </row>
    <row r="61" spans="1:20" x14ac:dyDescent="0.2">
      <c r="A61" s="58">
        <v>2</v>
      </c>
      <c r="B61" s="59">
        <v>0</v>
      </c>
      <c r="C61" s="59">
        <v>4</v>
      </c>
      <c r="D61" s="60">
        <v>2</v>
      </c>
      <c r="E61" s="60">
        <v>2</v>
      </c>
      <c r="F61" s="60">
        <v>20</v>
      </c>
      <c r="G61" s="60" t="s">
        <v>192</v>
      </c>
      <c r="H61" s="62" t="s">
        <v>93</v>
      </c>
      <c r="I61" s="63">
        <v>103951752</v>
      </c>
      <c r="J61" s="63">
        <v>45124000</v>
      </c>
      <c r="K61" s="63">
        <v>55933325</v>
      </c>
      <c r="L61" s="63">
        <v>0</v>
      </c>
      <c r="M61" s="63">
        <v>414150</v>
      </c>
      <c r="N61" s="63">
        <v>0</v>
      </c>
      <c r="O61" s="63">
        <v>0</v>
      </c>
      <c r="P61" s="63">
        <v>0</v>
      </c>
      <c r="Q61" s="63">
        <v>0</v>
      </c>
      <c r="R61" s="64">
        <f t="shared" si="8"/>
        <v>3.9840598357591891E-3</v>
      </c>
      <c r="S61" s="65">
        <f t="shared" si="9"/>
        <v>0</v>
      </c>
      <c r="T61" s="66"/>
    </row>
    <row r="62" spans="1:20" s="56" customFormat="1" ht="15.75" x14ac:dyDescent="0.25">
      <c r="A62" s="49">
        <v>2</v>
      </c>
      <c r="B62" s="50">
        <v>0</v>
      </c>
      <c r="C62" s="50">
        <v>4</v>
      </c>
      <c r="D62" s="67">
        <v>4</v>
      </c>
      <c r="E62" s="51"/>
      <c r="F62" s="51"/>
      <c r="G62" s="51"/>
      <c r="H62" s="57" t="s">
        <v>94</v>
      </c>
      <c r="I62" s="53">
        <f>SUM(I63:I67)</f>
        <v>426918121</v>
      </c>
      <c r="J62" s="53">
        <f t="shared" ref="J62" si="81">SUM(J63:J67)</f>
        <v>0</v>
      </c>
      <c r="K62" s="53">
        <f t="shared" ref="K62:L62" si="82">SUM(K63:K67)</f>
        <v>198142682</v>
      </c>
      <c r="L62" s="53">
        <f t="shared" si="82"/>
        <v>4700000</v>
      </c>
      <c r="M62" s="53">
        <f t="shared" ref="M62:N62" si="83">SUM(M63:M67)</f>
        <v>124400869</v>
      </c>
      <c r="N62" s="53">
        <f t="shared" si="83"/>
        <v>7806738</v>
      </c>
      <c r="O62" s="53">
        <f t="shared" ref="O62:P62" si="84">SUM(O63:O67)</f>
        <v>8628438</v>
      </c>
      <c r="P62" s="53">
        <f t="shared" si="84"/>
        <v>7262837</v>
      </c>
      <c r="Q62" s="53">
        <f t="shared" ref="Q62" si="85">SUM(Q63:Q67)</f>
        <v>7262837</v>
      </c>
      <c r="R62" s="84">
        <f t="shared" si="8"/>
        <v>0.29139280550707752</v>
      </c>
      <c r="S62" s="69">
        <f t="shared" si="9"/>
        <v>2.0210990294319223E-2</v>
      </c>
      <c r="T62" s="70"/>
    </row>
    <row r="63" spans="1:20" x14ac:dyDescent="0.2">
      <c r="A63" s="58">
        <v>2</v>
      </c>
      <c r="B63" s="59">
        <v>0</v>
      </c>
      <c r="C63" s="59">
        <v>4</v>
      </c>
      <c r="D63" s="60">
        <v>4</v>
      </c>
      <c r="E63" s="60">
        <v>1</v>
      </c>
      <c r="F63" s="60">
        <v>20</v>
      </c>
      <c r="G63" s="60" t="s">
        <v>196</v>
      </c>
      <c r="H63" s="62" t="s">
        <v>95</v>
      </c>
      <c r="I63" s="63">
        <v>52353034</v>
      </c>
      <c r="J63" s="63">
        <v>0</v>
      </c>
      <c r="K63" s="63">
        <v>40213881</v>
      </c>
      <c r="L63" s="63">
        <v>500000</v>
      </c>
      <c r="M63" s="63">
        <v>25708578</v>
      </c>
      <c r="N63" s="63">
        <v>3606738</v>
      </c>
      <c r="O63" s="63">
        <v>4428438</v>
      </c>
      <c r="P63" s="63">
        <v>3062837</v>
      </c>
      <c r="Q63" s="63">
        <v>3062837</v>
      </c>
      <c r="R63" s="64">
        <f t="shared" si="8"/>
        <v>0.49106185517347478</v>
      </c>
      <c r="S63" s="65">
        <f t="shared" si="9"/>
        <v>8.4587991595673331E-2</v>
      </c>
      <c r="T63" s="66"/>
    </row>
    <row r="64" spans="1:20" x14ac:dyDescent="0.2">
      <c r="A64" s="58">
        <v>2</v>
      </c>
      <c r="B64" s="59">
        <v>0</v>
      </c>
      <c r="C64" s="59">
        <v>4</v>
      </c>
      <c r="D64" s="60">
        <v>4</v>
      </c>
      <c r="E64" s="60">
        <v>15</v>
      </c>
      <c r="F64" s="60">
        <v>20</v>
      </c>
      <c r="G64" s="60" t="s">
        <v>197</v>
      </c>
      <c r="H64" s="62" t="s">
        <v>96</v>
      </c>
      <c r="I64" s="63">
        <v>241993695</v>
      </c>
      <c r="J64" s="63">
        <v>0</v>
      </c>
      <c r="K64" s="63">
        <v>72243488</v>
      </c>
      <c r="L64" s="63">
        <v>300000</v>
      </c>
      <c r="M64" s="63">
        <v>26264118</v>
      </c>
      <c r="N64" s="63">
        <v>300000</v>
      </c>
      <c r="O64" s="63">
        <v>300000</v>
      </c>
      <c r="P64" s="63">
        <v>300000</v>
      </c>
      <c r="Q64" s="63">
        <v>300000</v>
      </c>
      <c r="R64" s="64">
        <f t="shared" si="8"/>
        <v>0.10853224089164802</v>
      </c>
      <c r="S64" s="65">
        <f t="shared" si="9"/>
        <v>1.2397017203278789E-3</v>
      </c>
      <c r="T64" s="66"/>
    </row>
    <row r="65" spans="1:20" x14ac:dyDescent="0.2">
      <c r="A65" s="58">
        <v>2</v>
      </c>
      <c r="B65" s="59">
        <v>0</v>
      </c>
      <c r="C65" s="59">
        <v>4</v>
      </c>
      <c r="D65" s="60">
        <v>4</v>
      </c>
      <c r="E65" s="60">
        <v>17</v>
      </c>
      <c r="F65" s="60">
        <v>20</v>
      </c>
      <c r="G65" s="60" t="s">
        <v>198</v>
      </c>
      <c r="H65" s="62" t="s">
        <v>97</v>
      </c>
      <c r="I65" s="63">
        <v>48131015</v>
      </c>
      <c r="J65" s="63">
        <v>0</v>
      </c>
      <c r="K65" s="63">
        <v>37554859</v>
      </c>
      <c r="L65" s="63">
        <v>200000</v>
      </c>
      <c r="M65" s="63">
        <v>32741757</v>
      </c>
      <c r="N65" s="63">
        <v>200000</v>
      </c>
      <c r="O65" s="63">
        <v>200000</v>
      </c>
      <c r="P65" s="63">
        <v>200000</v>
      </c>
      <c r="Q65" s="63">
        <v>200000</v>
      </c>
      <c r="R65" s="64">
        <f t="shared" si="8"/>
        <v>0.68026317334051656</v>
      </c>
      <c r="S65" s="65">
        <f t="shared" si="9"/>
        <v>4.1553247942101371E-3</v>
      </c>
      <c r="T65" s="66"/>
    </row>
    <row r="66" spans="1:20" x14ac:dyDescent="0.2">
      <c r="A66" s="58">
        <v>2</v>
      </c>
      <c r="B66" s="59">
        <v>0</v>
      </c>
      <c r="C66" s="59">
        <v>4</v>
      </c>
      <c r="D66" s="60">
        <v>4</v>
      </c>
      <c r="E66" s="60">
        <v>18</v>
      </c>
      <c r="F66" s="60">
        <v>20</v>
      </c>
      <c r="G66" s="60" t="s">
        <v>199</v>
      </c>
      <c r="H66" s="62" t="s">
        <v>98</v>
      </c>
      <c r="I66" s="63">
        <v>47286611</v>
      </c>
      <c r="J66" s="63">
        <v>0</v>
      </c>
      <c r="K66" s="63">
        <v>35767054</v>
      </c>
      <c r="L66" s="63">
        <v>200000</v>
      </c>
      <c r="M66" s="63">
        <v>31038393</v>
      </c>
      <c r="N66" s="63">
        <v>200000</v>
      </c>
      <c r="O66" s="63">
        <v>200000</v>
      </c>
      <c r="P66" s="63">
        <v>200000</v>
      </c>
      <c r="Q66" s="63">
        <v>200000</v>
      </c>
      <c r="R66" s="64">
        <f t="shared" si="8"/>
        <v>0.6563886128358829</v>
      </c>
      <c r="S66" s="65">
        <f t="shared" si="9"/>
        <v>4.229527043077796E-3</v>
      </c>
      <c r="T66" s="66"/>
    </row>
    <row r="67" spans="1:20" x14ac:dyDescent="0.2">
      <c r="A67" s="58">
        <v>2</v>
      </c>
      <c r="B67" s="59">
        <v>0</v>
      </c>
      <c r="C67" s="59">
        <v>4</v>
      </c>
      <c r="D67" s="60">
        <v>4</v>
      </c>
      <c r="E67" s="60">
        <v>23</v>
      </c>
      <c r="F67" s="60">
        <v>20</v>
      </c>
      <c r="G67" s="60" t="s">
        <v>200</v>
      </c>
      <c r="H67" s="62" t="s">
        <v>99</v>
      </c>
      <c r="I67" s="63">
        <v>37153766</v>
      </c>
      <c r="J67" s="63">
        <v>0</v>
      </c>
      <c r="K67" s="63">
        <v>12363400</v>
      </c>
      <c r="L67" s="63">
        <v>3500000</v>
      </c>
      <c r="M67" s="63">
        <v>8648023</v>
      </c>
      <c r="N67" s="63">
        <v>3500000</v>
      </c>
      <c r="O67" s="63">
        <v>3500000</v>
      </c>
      <c r="P67" s="63">
        <v>3500000</v>
      </c>
      <c r="Q67" s="63">
        <v>3500000</v>
      </c>
      <c r="R67" s="64">
        <f t="shared" si="8"/>
        <v>0.23276302596081377</v>
      </c>
      <c r="S67" s="65">
        <f t="shared" si="9"/>
        <v>9.4203101779776505E-2</v>
      </c>
      <c r="T67" s="66"/>
    </row>
    <row r="68" spans="1:20" s="56" customFormat="1" ht="15.75" x14ac:dyDescent="0.25">
      <c r="A68" s="49">
        <v>2</v>
      </c>
      <c r="B68" s="50">
        <v>0</v>
      </c>
      <c r="C68" s="50">
        <v>4</v>
      </c>
      <c r="D68" s="67">
        <v>5</v>
      </c>
      <c r="E68" s="51"/>
      <c r="F68" s="51"/>
      <c r="G68" s="51"/>
      <c r="H68" s="57" t="s">
        <v>100</v>
      </c>
      <c r="I68" s="53">
        <f t="shared" ref="I68:J68" si="86">SUM(I69:I76)</f>
        <v>2008693204</v>
      </c>
      <c r="J68" s="53">
        <f t="shared" si="86"/>
        <v>20000000</v>
      </c>
      <c r="K68" s="53">
        <f t="shared" ref="K68:L68" si="87">SUM(K69:K76)</f>
        <v>1223540005.74</v>
      </c>
      <c r="L68" s="53">
        <f t="shared" si="87"/>
        <v>13771711</v>
      </c>
      <c r="M68" s="53">
        <f t="shared" ref="M68:N68" si="88">SUM(M69:M76)</f>
        <v>955909101.74000001</v>
      </c>
      <c r="N68" s="53">
        <f t="shared" si="88"/>
        <v>69800473</v>
      </c>
      <c r="O68" s="53">
        <f t="shared" ref="O68:P68" si="89">SUM(O69:O76)</f>
        <v>71308166</v>
      </c>
      <c r="P68" s="53">
        <f t="shared" si="89"/>
        <v>46177765</v>
      </c>
      <c r="Q68" s="53">
        <f t="shared" ref="Q68" si="90">SUM(Q69:Q76)</f>
        <v>47685458</v>
      </c>
      <c r="R68" s="84">
        <f t="shared" si="8"/>
        <v>0.4758860635543824</v>
      </c>
      <c r="S68" s="69">
        <f t="shared" si="9"/>
        <v>3.5499779587047378E-2</v>
      </c>
      <c r="T68" s="70"/>
    </row>
    <row r="69" spans="1:20" x14ac:dyDescent="0.2">
      <c r="A69" s="58">
        <v>2</v>
      </c>
      <c r="B69" s="59">
        <v>0</v>
      </c>
      <c r="C69" s="59">
        <v>4</v>
      </c>
      <c r="D69" s="60">
        <v>5</v>
      </c>
      <c r="E69" s="60">
        <v>1</v>
      </c>
      <c r="F69" s="60">
        <v>20</v>
      </c>
      <c r="G69" s="60" t="s">
        <v>203</v>
      </c>
      <c r="H69" s="62" t="s">
        <v>101</v>
      </c>
      <c r="I69" s="63">
        <v>946209415</v>
      </c>
      <c r="J69" s="63">
        <v>0</v>
      </c>
      <c r="K69" s="63">
        <v>606344179</v>
      </c>
      <c r="L69" s="63">
        <v>2000000</v>
      </c>
      <c r="M69" s="63">
        <v>511723237</v>
      </c>
      <c r="N69" s="63">
        <v>40177749</v>
      </c>
      <c r="O69" s="63">
        <v>41685442</v>
      </c>
      <c r="P69" s="63">
        <v>40177749</v>
      </c>
      <c r="Q69" s="63">
        <v>41685442</v>
      </c>
      <c r="R69" s="64">
        <f t="shared" si="8"/>
        <v>0.54081393493637986</v>
      </c>
      <c r="S69" s="65">
        <f t="shared" si="9"/>
        <v>4.4055196808626136E-2</v>
      </c>
      <c r="T69" s="66"/>
    </row>
    <row r="70" spans="1:20" x14ac:dyDescent="0.2">
      <c r="A70" s="58">
        <v>2</v>
      </c>
      <c r="B70" s="59">
        <v>0</v>
      </c>
      <c r="C70" s="59">
        <v>4</v>
      </c>
      <c r="D70" s="60">
        <v>5</v>
      </c>
      <c r="E70" s="60">
        <v>2</v>
      </c>
      <c r="F70" s="60">
        <v>20</v>
      </c>
      <c r="G70" s="60" t="s">
        <v>204</v>
      </c>
      <c r="H70" s="62" t="s">
        <v>102</v>
      </c>
      <c r="I70" s="63">
        <v>320977346</v>
      </c>
      <c r="J70" s="63">
        <v>10000000</v>
      </c>
      <c r="K70" s="63">
        <v>96921775</v>
      </c>
      <c r="L70" s="63">
        <v>6771711</v>
      </c>
      <c r="M70" s="63">
        <v>8062457</v>
      </c>
      <c r="N70" s="63">
        <v>1000000</v>
      </c>
      <c r="O70" s="63">
        <v>1000000</v>
      </c>
      <c r="P70" s="63">
        <v>1000000</v>
      </c>
      <c r="Q70" s="63">
        <v>1000000</v>
      </c>
      <c r="R70" s="64">
        <f t="shared" si="8"/>
        <v>2.5118461163922766E-2</v>
      </c>
      <c r="S70" s="65">
        <f t="shared" si="9"/>
        <v>3.1154846672574832E-3</v>
      </c>
      <c r="T70" s="66"/>
    </row>
    <row r="71" spans="1:20" x14ac:dyDescent="0.2">
      <c r="A71" s="58">
        <v>2</v>
      </c>
      <c r="B71" s="59">
        <v>0</v>
      </c>
      <c r="C71" s="59">
        <v>4</v>
      </c>
      <c r="D71" s="60">
        <v>5</v>
      </c>
      <c r="E71" s="60">
        <v>5</v>
      </c>
      <c r="F71" s="60">
        <v>20</v>
      </c>
      <c r="G71" s="60" t="s">
        <v>205</v>
      </c>
      <c r="H71" s="62" t="s">
        <v>103</v>
      </c>
      <c r="I71" s="63">
        <v>39533211</v>
      </c>
      <c r="J71" s="63">
        <v>0</v>
      </c>
      <c r="K71" s="63">
        <v>4110824</v>
      </c>
      <c r="L71" s="63">
        <v>0</v>
      </c>
      <c r="M71" s="63">
        <v>157503</v>
      </c>
      <c r="N71" s="63">
        <v>0</v>
      </c>
      <c r="O71" s="63">
        <v>0</v>
      </c>
      <c r="P71" s="63">
        <v>0</v>
      </c>
      <c r="Q71" s="63">
        <v>0</v>
      </c>
      <c r="R71" s="64">
        <f t="shared" si="8"/>
        <v>3.9840679776808417E-3</v>
      </c>
      <c r="S71" s="65">
        <f t="shared" si="9"/>
        <v>0</v>
      </c>
      <c r="T71" s="66"/>
    </row>
    <row r="72" spans="1:20" x14ac:dyDescent="0.2">
      <c r="A72" s="58">
        <v>2</v>
      </c>
      <c r="B72" s="59">
        <v>0</v>
      </c>
      <c r="C72" s="59">
        <v>4</v>
      </c>
      <c r="D72" s="60">
        <v>5</v>
      </c>
      <c r="E72" s="60">
        <v>6</v>
      </c>
      <c r="F72" s="60">
        <v>20</v>
      </c>
      <c r="G72" s="60" t="s">
        <v>206</v>
      </c>
      <c r="H72" s="62" t="s">
        <v>104</v>
      </c>
      <c r="I72" s="63">
        <v>50664226</v>
      </c>
      <c r="J72" s="63">
        <v>10000000</v>
      </c>
      <c r="K72" s="63">
        <v>16268273</v>
      </c>
      <c r="L72" s="63">
        <v>1000000</v>
      </c>
      <c r="M72" s="63">
        <v>1201850</v>
      </c>
      <c r="N72" s="63">
        <v>1000000</v>
      </c>
      <c r="O72" s="63">
        <v>1000000</v>
      </c>
      <c r="P72" s="63">
        <v>1000000</v>
      </c>
      <c r="Q72" s="63">
        <v>1000000</v>
      </c>
      <c r="R72" s="64">
        <f t="shared" si="8"/>
        <v>2.3721866391484991E-2</v>
      </c>
      <c r="S72" s="65">
        <f t="shared" si="9"/>
        <v>1.9737792895523559E-2</v>
      </c>
      <c r="T72" s="66"/>
    </row>
    <row r="73" spans="1:20" x14ac:dyDescent="0.2">
      <c r="A73" s="58">
        <v>2</v>
      </c>
      <c r="B73" s="59">
        <v>0</v>
      </c>
      <c r="C73" s="59">
        <v>4</v>
      </c>
      <c r="D73" s="60">
        <v>5</v>
      </c>
      <c r="E73" s="60">
        <v>8</v>
      </c>
      <c r="F73" s="60">
        <v>20</v>
      </c>
      <c r="G73" s="60" t="s">
        <v>207</v>
      </c>
      <c r="H73" s="62" t="s">
        <v>105</v>
      </c>
      <c r="I73" s="63">
        <v>128623074</v>
      </c>
      <c r="J73" s="63">
        <v>0</v>
      </c>
      <c r="K73" s="63">
        <v>128567296</v>
      </c>
      <c r="L73" s="63">
        <v>0</v>
      </c>
      <c r="M73" s="63">
        <v>115704989</v>
      </c>
      <c r="N73" s="63">
        <v>0</v>
      </c>
      <c r="O73" s="63">
        <v>0</v>
      </c>
      <c r="P73" s="63">
        <v>0</v>
      </c>
      <c r="Q73" s="63">
        <v>0</v>
      </c>
      <c r="R73" s="64">
        <f t="shared" si="8"/>
        <v>0.89956634841428218</v>
      </c>
      <c r="S73" s="65">
        <f t="shared" si="9"/>
        <v>0</v>
      </c>
      <c r="T73" s="66"/>
    </row>
    <row r="74" spans="1:20" x14ac:dyDescent="0.2">
      <c r="A74" s="58">
        <v>2</v>
      </c>
      <c r="B74" s="59">
        <v>0</v>
      </c>
      <c r="C74" s="59">
        <v>4</v>
      </c>
      <c r="D74" s="60">
        <v>5</v>
      </c>
      <c r="E74" s="60">
        <v>9</v>
      </c>
      <c r="F74" s="60">
        <v>20</v>
      </c>
      <c r="G74" s="60" t="s">
        <v>208</v>
      </c>
      <c r="H74" s="62" t="s">
        <v>106</v>
      </c>
      <c r="I74" s="63">
        <v>86129184</v>
      </c>
      <c r="J74" s="63">
        <v>0</v>
      </c>
      <c r="K74" s="63">
        <v>46296320</v>
      </c>
      <c r="L74" s="63">
        <v>3500000</v>
      </c>
      <c r="M74" s="63">
        <v>37683402</v>
      </c>
      <c r="N74" s="63">
        <v>3500000</v>
      </c>
      <c r="O74" s="63">
        <v>3500000</v>
      </c>
      <c r="P74" s="63">
        <v>3500000</v>
      </c>
      <c r="Q74" s="63">
        <v>3500000</v>
      </c>
      <c r="R74" s="64">
        <f t="shared" ref="R74:R143" si="91">IFERROR((M74/I74),0)</f>
        <v>0.43752187411876559</v>
      </c>
      <c r="S74" s="65">
        <f t="shared" ref="S74:S143" si="92">IFERROR((O74/I74),0)</f>
        <v>4.0636632526322318E-2</v>
      </c>
      <c r="T74" s="66"/>
    </row>
    <row r="75" spans="1:20" x14ac:dyDescent="0.2">
      <c r="A75" s="58">
        <v>2</v>
      </c>
      <c r="B75" s="59">
        <v>0</v>
      </c>
      <c r="C75" s="59">
        <v>4</v>
      </c>
      <c r="D75" s="60">
        <v>5</v>
      </c>
      <c r="E75" s="60">
        <v>10</v>
      </c>
      <c r="F75" s="60">
        <v>20</v>
      </c>
      <c r="G75" s="60" t="s">
        <v>209</v>
      </c>
      <c r="H75" s="62" t="s">
        <v>107</v>
      </c>
      <c r="I75" s="63">
        <v>411224635</v>
      </c>
      <c r="J75" s="63">
        <v>0</v>
      </c>
      <c r="K75" s="63">
        <v>321897202.74000001</v>
      </c>
      <c r="L75" s="63">
        <v>0</v>
      </c>
      <c r="M75" s="63">
        <v>280774738.74000001</v>
      </c>
      <c r="N75" s="63">
        <v>23622724</v>
      </c>
      <c r="O75" s="63">
        <v>23622724</v>
      </c>
      <c r="P75" s="63">
        <v>16</v>
      </c>
      <c r="Q75" s="63">
        <v>16</v>
      </c>
      <c r="R75" s="64">
        <f t="shared" si="91"/>
        <v>0.68277703922091149</v>
      </c>
      <c r="S75" s="65">
        <f t="shared" si="92"/>
        <v>5.7444817234745676E-2</v>
      </c>
      <c r="T75" s="66"/>
    </row>
    <row r="76" spans="1:20" x14ac:dyDescent="0.2">
      <c r="A76" s="58">
        <v>2</v>
      </c>
      <c r="B76" s="59">
        <v>0</v>
      </c>
      <c r="C76" s="59">
        <v>4</v>
      </c>
      <c r="D76" s="60">
        <v>5</v>
      </c>
      <c r="E76" s="60">
        <v>12</v>
      </c>
      <c r="F76" s="60">
        <v>20</v>
      </c>
      <c r="G76" s="60" t="s">
        <v>210</v>
      </c>
      <c r="H76" s="62" t="s">
        <v>108</v>
      </c>
      <c r="I76" s="63">
        <v>25332113</v>
      </c>
      <c r="J76" s="63">
        <v>0</v>
      </c>
      <c r="K76" s="63">
        <v>3134136</v>
      </c>
      <c r="L76" s="63">
        <v>500000</v>
      </c>
      <c r="M76" s="63">
        <v>600925</v>
      </c>
      <c r="N76" s="63">
        <v>500000</v>
      </c>
      <c r="O76" s="63">
        <v>500000</v>
      </c>
      <c r="P76" s="63">
        <v>500000</v>
      </c>
      <c r="Q76" s="63">
        <v>500000</v>
      </c>
      <c r="R76" s="64">
        <f t="shared" si="91"/>
        <v>2.3721866391484991E-2</v>
      </c>
      <c r="S76" s="65">
        <f t="shared" si="92"/>
        <v>1.9737792895523559E-2</v>
      </c>
      <c r="T76" s="66"/>
    </row>
    <row r="77" spans="1:20" s="56" customFormat="1" ht="15.75" x14ac:dyDescent="0.25">
      <c r="A77" s="49">
        <v>2</v>
      </c>
      <c r="B77" s="50">
        <v>0</v>
      </c>
      <c r="C77" s="50">
        <v>4</v>
      </c>
      <c r="D77" s="67">
        <v>6</v>
      </c>
      <c r="E77" s="51"/>
      <c r="F77" s="51"/>
      <c r="G77" s="51"/>
      <c r="H77" s="57" t="s">
        <v>109</v>
      </c>
      <c r="I77" s="53">
        <f t="shared" ref="I77:J77" si="93">SUM(I78:I82)</f>
        <v>450067209</v>
      </c>
      <c r="J77" s="53">
        <f t="shared" si="93"/>
        <v>0</v>
      </c>
      <c r="K77" s="53">
        <f t="shared" ref="K77" si="94">SUM(K78:K82)</f>
        <v>304453388</v>
      </c>
      <c r="L77" s="53">
        <f t="shared" ref="L77:N77" si="95">SUM(L78:L82)</f>
        <v>3100000</v>
      </c>
      <c r="M77" s="53">
        <f t="shared" ref="M77" si="96">SUM(M78:M82)</f>
        <v>259446667</v>
      </c>
      <c r="N77" s="53">
        <f t="shared" si="95"/>
        <v>22128415</v>
      </c>
      <c r="O77" s="53">
        <f t="shared" ref="O77" si="97">SUM(O78:O82)</f>
        <v>22128415</v>
      </c>
      <c r="P77" s="53">
        <f t="shared" ref="P77" si="98">SUM(P78:P82)</f>
        <v>3100000</v>
      </c>
      <c r="Q77" s="53">
        <f t="shared" ref="Q77" si="99">SUM(Q78:Q82)</f>
        <v>3100000</v>
      </c>
      <c r="R77" s="84">
        <f t="shared" si="91"/>
        <v>0.57646205235982872</v>
      </c>
      <c r="S77" s="69">
        <f t="shared" si="92"/>
        <v>4.9166912313311856E-2</v>
      </c>
      <c r="T77" s="70"/>
    </row>
    <row r="78" spans="1:20" x14ac:dyDescent="0.2">
      <c r="A78" s="58">
        <v>2</v>
      </c>
      <c r="B78" s="59">
        <v>0</v>
      </c>
      <c r="C78" s="59">
        <v>4</v>
      </c>
      <c r="D78" s="60">
        <v>6</v>
      </c>
      <c r="E78" s="60">
        <v>2</v>
      </c>
      <c r="F78" s="60">
        <v>20</v>
      </c>
      <c r="G78" s="60" t="s">
        <v>211</v>
      </c>
      <c r="H78" s="62" t="s">
        <v>110</v>
      </c>
      <c r="I78" s="63">
        <v>413757847</v>
      </c>
      <c r="J78" s="63">
        <v>0</v>
      </c>
      <c r="K78" s="63">
        <v>298077793</v>
      </c>
      <c r="L78" s="63">
        <v>500000</v>
      </c>
      <c r="M78" s="63">
        <v>256702008</v>
      </c>
      <c r="N78" s="63">
        <v>19528415</v>
      </c>
      <c r="O78" s="63">
        <v>19528415</v>
      </c>
      <c r="P78" s="63">
        <v>500000</v>
      </c>
      <c r="Q78" s="63">
        <v>500000</v>
      </c>
      <c r="R78" s="64">
        <f t="shared" si="91"/>
        <v>0.62041604736018452</v>
      </c>
      <c r="S78" s="65">
        <f t="shared" si="92"/>
        <v>4.719769097213037E-2</v>
      </c>
      <c r="T78" s="66"/>
    </row>
    <row r="79" spans="1:20" x14ac:dyDescent="0.2">
      <c r="A79" s="58">
        <v>2</v>
      </c>
      <c r="B79" s="59">
        <v>0</v>
      </c>
      <c r="C79" s="59">
        <v>4</v>
      </c>
      <c r="D79" s="60">
        <v>6</v>
      </c>
      <c r="E79" s="60">
        <v>3</v>
      </c>
      <c r="F79" s="60">
        <v>20</v>
      </c>
      <c r="G79" s="60" t="s">
        <v>212</v>
      </c>
      <c r="H79" s="62" t="s">
        <v>111</v>
      </c>
      <c r="I79" s="63">
        <v>4222019</v>
      </c>
      <c r="J79" s="63">
        <v>0</v>
      </c>
      <c r="K79" s="63">
        <v>1639023</v>
      </c>
      <c r="L79" s="63">
        <v>1200000</v>
      </c>
      <c r="M79" s="63">
        <v>1216821</v>
      </c>
      <c r="N79" s="63">
        <v>1200000</v>
      </c>
      <c r="O79" s="63">
        <v>1200000</v>
      </c>
      <c r="P79" s="63">
        <v>1200000</v>
      </c>
      <c r="Q79" s="63">
        <v>1200000</v>
      </c>
      <c r="R79" s="64">
        <f t="shared" si="91"/>
        <v>0.28820831928989427</v>
      </c>
      <c r="S79" s="65">
        <f t="shared" si="92"/>
        <v>0.28422420647562219</v>
      </c>
      <c r="T79" s="66"/>
    </row>
    <row r="80" spans="1:20" x14ac:dyDescent="0.2">
      <c r="A80" s="58">
        <v>2</v>
      </c>
      <c r="B80" s="59">
        <v>0</v>
      </c>
      <c r="C80" s="59">
        <v>4</v>
      </c>
      <c r="D80" s="60">
        <v>6</v>
      </c>
      <c r="E80" s="60">
        <v>5</v>
      </c>
      <c r="F80" s="60">
        <v>20</v>
      </c>
      <c r="G80" s="60" t="s">
        <v>213</v>
      </c>
      <c r="H80" s="62" t="s">
        <v>112</v>
      </c>
      <c r="I80" s="63">
        <v>2533211</v>
      </c>
      <c r="J80" s="63">
        <v>0</v>
      </c>
      <c r="K80" s="63">
        <v>463413</v>
      </c>
      <c r="L80" s="63">
        <v>200000</v>
      </c>
      <c r="M80" s="63">
        <v>210092</v>
      </c>
      <c r="N80" s="63">
        <v>200000</v>
      </c>
      <c r="O80" s="63">
        <v>200000</v>
      </c>
      <c r="P80" s="63">
        <v>200000</v>
      </c>
      <c r="Q80" s="63">
        <v>200000</v>
      </c>
      <c r="R80" s="64">
        <f t="shared" si="91"/>
        <v>8.2935057521856648E-2</v>
      </c>
      <c r="S80" s="65">
        <f t="shared" si="92"/>
        <v>7.8951180932026591E-2</v>
      </c>
      <c r="T80" s="66"/>
    </row>
    <row r="81" spans="1:20" x14ac:dyDescent="0.2">
      <c r="A81" s="58">
        <v>2</v>
      </c>
      <c r="B81" s="59">
        <v>0</v>
      </c>
      <c r="C81" s="59">
        <v>4</v>
      </c>
      <c r="D81" s="60">
        <v>6</v>
      </c>
      <c r="E81" s="60">
        <v>7</v>
      </c>
      <c r="F81" s="60">
        <v>20</v>
      </c>
      <c r="G81" s="60" t="s">
        <v>214</v>
      </c>
      <c r="H81" s="62" t="s">
        <v>113</v>
      </c>
      <c r="I81" s="63">
        <v>25332113</v>
      </c>
      <c r="J81" s="63">
        <v>0</v>
      </c>
      <c r="K81" s="63">
        <v>3834136</v>
      </c>
      <c r="L81" s="63">
        <v>1200000</v>
      </c>
      <c r="M81" s="63">
        <v>1300925</v>
      </c>
      <c r="N81" s="63">
        <v>1200000</v>
      </c>
      <c r="O81" s="63">
        <v>1200000</v>
      </c>
      <c r="P81" s="63">
        <v>1200000</v>
      </c>
      <c r="Q81" s="63">
        <v>1200000</v>
      </c>
      <c r="R81" s="64">
        <f t="shared" si="91"/>
        <v>5.1354776445217971E-2</v>
      </c>
      <c r="S81" s="65">
        <f t="shared" si="92"/>
        <v>4.7370702949256542E-2</v>
      </c>
      <c r="T81" s="66"/>
    </row>
    <row r="82" spans="1:20" x14ac:dyDescent="0.2">
      <c r="A82" s="58">
        <v>2</v>
      </c>
      <c r="B82" s="59">
        <v>0</v>
      </c>
      <c r="C82" s="59">
        <v>4</v>
      </c>
      <c r="D82" s="60">
        <v>6</v>
      </c>
      <c r="E82" s="60">
        <v>8</v>
      </c>
      <c r="F82" s="60">
        <v>20</v>
      </c>
      <c r="G82" s="60" t="s">
        <v>215</v>
      </c>
      <c r="H82" s="62" t="s">
        <v>114</v>
      </c>
      <c r="I82" s="63">
        <v>4222019</v>
      </c>
      <c r="J82" s="63">
        <v>0</v>
      </c>
      <c r="K82" s="63">
        <v>439023</v>
      </c>
      <c r="L82" s="63">
        <v>0</v>
      </c>
      <c r="M82" s="63">
        <v>16821</v>
      </c>
      <c r="N82" s="63">
        <v>0</v>
      </c>
      <c r="O82" s="63">
        <v>0</v>
      </c>
      <c r="P82" s="63">
        <v>0</v>
      </c>
      <c r="Q82" s="63">
        <v>0</v>
      </c>
      <c r="R82" s="64">
        <f t="shared" si="91"/>
        <v>3.9841128142720341E-3</v>
      </c>
      <c r="S82" s="65">
        <f t="shared" si="92"/>
        <v>0</v>
      </c>
      <c r="T82" s="66"/>
    </row>
    <row r="83" spans="1:20" s="56" customFormat="1" ht="15.75" x14ac:dyDescent="0.25">
      <c r="A83" s="49">
        <v>2</v>
      </c>
      <c r="B83" s="50">
        <v>0</v>
      </c>
      <c r="C83" s="50">
        <v>4</v>
      </c>
      <c r="D83" s="67">
        <v>7</v>
      </c>
      <c r="E83" s="51"/>
      <c r="F83" s="51"/>
      <c r="G83" s="51"/>
      <c r="H83" s="57" t="s">
        <v>115</v>
      </c>
      <c r="I83" s="53">
        <f>SUM(I84:I85)</f>
        <v>59038023</v>
      </c>
      <c r="J83" s="53">
        <f t="shared" ref="J83" si="100">SUM(J84:J85)</f>
        <v>0</v>
      </c>
      <c r="K83" s="53">
        <f t="shared" ref="K83:L83" si="101">SUM(K84:K85)</f>
        <v>39369013</v>
      </c>
      <c r="L83" s="53">
        <f t="shared" si="101"/>
        <v>1000000</v>
      </c>
      <c r="M83" s="53">
        <f t="shared" ref="M83:N83" si="102">SUM(M84:M85)</f>
        <v>16235211</v>
      </c>
      <c r="N83" s="53">
        <f t="shared" si="102"/>
        <v>1000000</v>
      </c>
      <c r="O83" s="53">
        <f t="shared" ref="O83:P83" si="103">SUM(O84:O85)</f>
        <v>1000000</v>
      </c>
      <c r="P83" s="53">
        <f t="shared" si="103"/>
        <v>1000000</v>
      </c>
      <c r="Q83" s="53">
        <f t="shared" ref="Q83" si="104">SUM(Q84:Q85)</f>
        <v>1000000</v>
      </c>
      <c r="R83" s="84">
        <f t="shared" si="91"/>
        <v>0.27499584462711429</v>
      </c>
      <c r="S83" s="69">
        <f t="shared" si="92"/>
        <v>1.6938236566627577E-2</v>
      </c>
      <c r="T83" s="70"/>
    </row>
    <row r="84" spans="1:20" x14ac:dyDescent="0.2">
      <c r="A84" s="58">
        <v>2</v>
      </c>
      <c r="B84" s="59">
        <v>0</v>
      </c>
      <c r="C84" s="59">
        <v>4</v>
      </c>
      <c r="D84" s="60">
        <v>7</v>
      </c>
      <c r="E84" s="60">
        <v>5</v>
      </c>
      <c r="F84" s="60">
        <v>20</v>
      </c>
      <c r="G84" s="60" t="s">
        <v>216</v>
      </c>
      <c r="H84" s="62" t="s">
        <v>116</v>
      </c>
      <c r="I84" s="63">
        <v>16261872</v>
      </c>
      <c r="J84" s="63">
        <v>0</v>
      </c>
      <c r="K84" s="63">
        <v>10450975</v>
      </c>
      <c r="L84" s="63">
        <v>0</v>
      </c>
      <c r="M84" s="63">
        <v>64788</v>
      </c>
      <c r="N84" s="63">
        <v>0</v>
      </c>
      <c r="O84" s="63">
        <v>0</v>
      </c>
      <c r="P84" s="63">
        <v>0</v>
      </c>
      <c r="Q84" s="63">
        <v>0</v>
      </c>
      <c r="R84" s="64">
        <f t="shared" si="91"/>
        <v>3.9840431655100966E-3</v>
      </c>
      <c r="S84" s="65">
        <f t="shared" si="92"/>
        <v>0</v>
      </c>
      <c r="T84" s="66"/>
    </row>
    <row r="85" spans="1:20" x14ac:dyDescent="0.2">
      <c r="A85" s="58">
        <v>2</v>
      </c>
      <c r="B85" s="59">
        <v>0</v>
      </c>
      <c r="C85" s="59">
        <v>4</v>
      </c>
      <c r="D85" s="60">
        <v>7</v>
      </c>
      <c r="E85" s="60">
        <v>6</v>
      </c>
      <c r="F85" s="60">
        <v>20</v>
      </c>
      <c r="G85" s="60" t="s">
        <v>217</v>
      </c>
      <c r="H85" s="62" t="s">
        <v>117</v>
      </c>
      <c r="I85" s="63">
        <v>42776151</v>
      </c>
      <c r="J85" s="63">
        <v>0</v>
      </c>
      <c r="K85" s="63">
        <v>28918038</v>
      </c>
      <c r="L85" s="63">
        <v>1000000</v>
      </c>
      <c r="M85" s="63">
        <v>16170423</v>
      </c>
      <c r="N85" s="63">
        <v>1000000</v>
      </c>
      <c r="O85" s="63">
        <v>1000000</v>
      </c>
      <c r="P85" s="63">
        <v>1000000</v>
      </c>
      <c r="Q85" s="63">
        <v>1000000</v>
      </c>
      <c r="R85" s="64">
        <f t="shared" si="91"/>
        <v>0.37802426403441486</v>
      </c>
      <c r="S85" s="65">
        <f t="shared" si="92"/>
        <v>2.3377512390023125E-2</v>
      </c>
      <c r="T85" s="66"/>
    </row>
    <row r="86" spans="1:20" s="56" customFormat="1" ht="15.75" x14ac:dyDescent="0.25">
      <c r="A86" s="49">
        <v>2</v>
      </c>
      <c r="B86" s="50">
        <v>0</v>
      </c>
      <c r="C86" s="50">
        <v>4</v>
      </c>
      <c r="D86" s="67">
        <v>8</v>
      </c>
      <c r="E86" s="51"/>
      <c r="F86" s="51"/>
      <c r="G86" s="51"/>
      <c r="H86" s="57" t="s">
        <v>118</v>
      </c>
      <c r="I86" s="53">
        <f t="shared" ref="I86:J86" si="105">SUM(I87:I91)</f>
        <v>622587089</v>
      </c>
      <c r="J86" s="53">
        <f t="shared" si="105"/>
        <v>6000000</v>
      </c>
      <c r="K86" s="53">
        <f t="shared" ref="K86:L86" si="106">SUM(K87:K91)</f>
        <v>608892193</v>
      </c>
      <c r="L86" s="53">
        <f t="shared" si="106"/>
        <v>6000000</v>
      </c>
      <c r="M86" s="53">
        <f t="shared" ref="M86:N86" si="107">SUM(M87:M91)</f>
        <v>518618484</v>
      </c>
      <c r="N86" s="53">
        <f t="shared" si="107"/>
        <v>35239363.200000003</v>
      </c>
      <c r="O86" s="53">
        <f t="shared" ref="O86:P86" si="108">SUM(O87:O91)</f>
        <v>66994033.390000001</v>
      </c>
      <c r="P86" s="53">
        <f t="shared" si="108"/>
        <v>35279021.200000003</v>
      </c>
      <c r="Q86" s="53">
        <f t="shared" ref="Q86" si="109">SUM(Q87:Q91)</f>
        <v>66994033.390000001</v>
      </c>
      <c r="R86" s="84">
        <f t="shared" si="91"/>
        <v>0.83300552350516222</v>
      </c>
      <c r="S86" s="69">
        <f t="shared" si="92"/>
        <v>0.10760588289359788</v>
      </c>
      <c r="T86" s="70"/>
    </row>
    <row r="87" spans="1:20" x14ac:dyDescent="0.2">
      <c r="A87" s="58">
        <v>2</v>
      </c>
      <c r="B87" s="59">
        <v>0</v>
      </c>
      <c r="C87" s="59">
        <v>4</v>
      </c>
      <c r="D87" s="60">
        <v>8</v>
      </c>
      <c r="E87" s="60">
        <v>1</v>
      </c>
      <c r="F87" s="60">
        <v>20</v>
      </c>
      <c r="G87" s="60" t="s">
        <v>218</v>
      </c>
      <c r="H87" s="62" t="s">
        <v>119</v>
      </c>
      <c r="I87" s="63">
        <v>55730649</v>
      </c>
      <c r="J87" s="63">
        <v>6000000</v>
      </c>
      <c r="K87" s="63">
        <v>48330099</v>
      </c>
      <c r="L87" s="63">
        <v>6000000</v>
      </c>
      <c r="M87" s="63">
        <v>40222034</v>
      </c>
      <c r="N87" s="63">
        <v>2038511</v>
      </c>
      <c r="O87" s="63">
        <v>3360987</v>
      </c>
      <c r="P87" s="63">
        <v>2078169</v>
      </c>
      <c r="Q87" s="63">
        <v>3360987</v>
      </c>
      <c r="R87" s="64">
        <f t="shared" si="91"/>
        <v>0.72172197384602499</v>
      </c>
      <c r="S87" s="65">
        <f t="shared" si="92"/>
        <v>6.0307695322191567E-2</v>
      </c>
      <c r="T87" s="66"/>
    </row>
    <row r="88" spans="1:20" x14ac:dyDescent="0.2">
      <c r="A88" s="58">
        <v>2</v>
      </c>
      <c r="B88" s="59">
        <v>0</v>
      </c>
      <c r="C88" s="59">
        <v>4</v>
      </c>
      <c r="D88" s="60">
        <v>8</v>
      </c>
      <c r="E88" s="60">
        <v>2</v>
      </c>
      <c r="F88" s="60">
        <v>20</v>
      </c>
      <c r="G88" s="60" t="s">
        <v>219</v>
      </c>
      <c r="H88" s="62" t="s">
        <v>120</v>
      </c>
      <c r="I88" s="63">
        <v>413751634</v>
      </c>
      <c r="J88" s="63">
        <v>0</v>
      </c>
      <c r="K88" s="63">
        <v>413751634</v>
      </c>
      <c r="L88" s="63">
        <v>0</v>
      </c>
      <c r="M88" s="63">
        <v>353786471</v>
      </c>
      <c r="N88" s="63">
        <v>23948620</v>
      </c>
      <c r="O88" s="63">
        <v>49936450</v>
      </c>
      <c r="P88" s="63">
        <v>23948620</v>
      </c>
      <c r="Q88" s="63">
        <v>49936450</v>
      </c>
      <c r="R88" s="64">
        <f t="shared" si="91"/>
        <v>0.85506966481248992</v>
      </c>
      <c r="S88" s="65">
        <f t="shared" si="92"/>
        <v>0.12069184964233881</v>
      </c>
      <c r="T88" s="66"/>
    </row>
    <row r="89" spans="1:20" x14ac:dyDescent="0.2">
      <c r="A89" s="58">
        <v>2</v>
      </c>
      <c r="B89" s="59">
        <v>0</v>
      </c>
      <c r="C89" s="59">
        <v>4</v>
      </c>
      <c r="D89" s="60">
        <v>8</v>
      </c>
      <c r="E89" s="60">
        <v>3</v>
      </c>
      <c r="F89" s="60">
        <v>20</v>
      </c>
      <c r="G89" s="60"/>
      <c r="H89" s="62" t="s">
        <v>121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4">
        <f t="shared" si="91"/>
        <v>0</v>
      </c>
      <c r="S89" s="65">
        <f t="shared" si="92"/>
        <v>0</v>
      </c>
      <c r="T89" s="66"/>
    </row>
    <row r="90" spans="1:20" x14ac:dyDescent="0.2">
      <c r="A90" s="58">
        <v>2</v>
      </c>
      <c r="B90" s="59">
        <v>0</v>
      </c>
      <c r="C90" s="59">
        <v>4</v>
      </c>
      <c r="D90" s="60">
        <v>8</v>
      </c>
      <c r="E90" s="60">
        <v>5</v>
      </c>
      <c r="F90" s="60">
        <v>20</v>
      </c>
      <c r="G90" s="60" t="s">
        <v>220</v>
      </c>
      <c r="H90" s="62" t="s">
        <v>122</v>
      </c>
      <c r="I90" s="63">
        <v>82885431</v>
      </c>
      <c r="J90" s="63">
        <v>0</v>
      </c>
      <c r="K90" s="63">
        <v>77508764</v>
      </c>
      <c r="L90" s="63">
        <v>0</v>
      </c>
      <c r="M90" s="63">
        <v>62330221</v>
      </c>
      <c r="N90" s="63">
        <v>2511616.2000000002</v>
      </c>
      <c r="O90" s="63">
        <v>6765263.3899999997</v>
      </c>
      <c r="P90" s="63">
        <v>2511616.2000000002</v>
      </c>
      <c r="Q90" s="63">
        <v>6765263.3899999997</v>
      </c>
      <c r="R90" s="64">
        <f t="shared" si="91"/>
        <v>0.75200454709585818</v>
      </c>
      <c r="S90" s="65">
        <f t="shared" si="92"/>
        <v>8.1621864160904223E-2</v>
      </c>
      <c r="T90" s="66"/>
    </row>
    <row r="91" spans="1:20" x14ac:dyDescent="0.2">
      <c r="A91" s="58">
        <v>2</v>
      </c>
      <c r="B91" s="59">
        <v>0</v>
      </c>
      <c r="C91" s="59">
        <v>4</v>
      </c>
      <c r="D91" s="60">
        <v>8</v>
      </c>
      <c r="E91" s="60">
        <v>6</v>
      </c>
      <c r="F91" s="60">
        <v>20</v>
      </c>
      <c r="G91" s="60" t="s">
        <v>221</v>
      </c>
      <c r="H91" s="62" t="s">
        <v>123</v>
      </c>
      <c r="I91" s="63">
        <v>70219375</v>
      </c>
      <c r="J91" s="63">
        <v>0</v>
      </c>
      <c r="K91" s="63">
        <v>69301696</v>
      </c>
      <c r="L91" s="63">
        <v>0</v>
      </c>
      <c r="M91" s="63">
        <v>62279758</v>
      </c>
      <c r="N91" s="63">
        <v>6740616</v>
      </c>
      <c r="O91" s="63">
        <v>6931333</v>
      </c>
      <c r="P91" s="63">
        <v>6740616</v>
      </c>
      <c r="Q91" s="63">
        <v>6931333</v>
      </c>
      <c r="R91" s="64">
        <f t="shared" si="91"/>
        <v>0.88693124938807844</v>
      </c>
      <c r="S91" s="65">
        <f t="shared" si="92"/>
        <v>9.8709693727692671E-2</v>
      </c>
      <c r="T91" s="66"/>
    </row>
    <row r="92" spans="1:20" s="56" customFormat="1" ht="15.75" x14ac:dyDescent="0.25">
      <c r="A92" s="49">
        <v>2</v>
      </c>
      <c r="B92" s="50">
        <v>0</v>
      </c>
      <c r="C92" s="50">
        <v>4</v>
      </c>
      <c r="D92" s="67">
        <v>9</v>
      </c>
      <c r="E92" s="51"/>
      <c r="F92" s="51"/>
      <c r="G92" s="51"/>
      <c r="H92" s="57" t="s">
        <v>124</v>
      </c>
      <c r="I92" s="53">
        <f t="shared" ref="I92:Q92" si="110">SUM(I93:I94)</f>
        <v>669612189</v>
      </c>
      <c r="J92" s="53">
        <f t="shared" si="110"/>
        <v>1450595</v>
      </c>
      <c r="K92" s="53">
        <f t="shared" si="110"/>
        <v>73079589</v>
      </c>
      <c r="L92" s="53">
        <f t="shared" si="110"/>
        <v>3450595</v>
      </c>
      <c r="M92" s="53">
        <f t="shared" si="110"/>
        <v>6118373</v>
      </c>
      <c r="N92" s="53">
        <f t="shared" si="110"/>
        <v>2000000</v>
      </c>
      <c r="O92" s="53">
        <f t="shared" si="110"/>
        <v>2000000</v>
      </c>
      <c r="P92" s="53">
        <f t="shared" si="110"/>
        <v>2000000</v>
      </c>
      <c r="Q92" s="53">
        <f t="shared" si="110"/>
        <v>2000000</v>
      </c>
      <c r="R92" s="84">
        <f t="shared" si="91"/>
        <v>9.1371888094468369E-3</v>
      </c>
      <c r="S92" s="69">
        <f t="shared" si="92"/>
        <v>2.9868034555744923E-3</v>
      </c>
      <c r="T92" s="66"/>
    </row>
    <row r="93" spans="1:20" x14ac:dyDescent="0.2">
      <c r="A93" s="58">
        <v>2</v>
      </c>
      <c r="B93" s="59">
        <v>0</v>
      </c>
      <c r="C93" s="59">
        <v>4</v>
      </c>
      <c r="D93" s="60">
        <v>9</v>
      </c>
      <c r="E93" s="60">
        <v>5</v>
      </c>
      <c r="F93" s="60">
        <v>20</v>
      </c>
      <c r="G93" s="60" t="s">
        <v>222</v>
      </c>
      <c r="H93" s="62" t="s">
        <v>125</v>
      </c>
      <c r="I93" s="63">
        <v>211100943</v>
      </c>
      <c r="J93" s="63">
        <v>0</v>
      </c>
      <c r="K93" s="63">
        <v>21951131</v>
      </c>
      <c r="L93" s="63">
        <v>0</v>
      </c>
      <c r="M93" s="63">
        <v>841040</v>
      </c>
      <c r="N93" s="63">
        <v>0</v>
      </c>
      <c r="O93" s="63">
        <v>0</v>
      </c>
      <c r="P93" s="63">
        <v>0</v>
      </c>
      <c r="Q93" s="63">
        <v>0</v>
      </c>
      <c r="R93" s="64">
        <f t="shared" si="91"/>
        <v>3.9840655756805407E-3</v>
      </c>
      <c r="S93" s="65">
        <f t="shared" si="92"/>
        <v>0</v>
      </c>
      <c r="T93" s="66"/>
    </row>
    <row r="94" spans="1:20" x14ac:dyDescent="0.2">
      <c r="A94" s="58">
        <v>2</v>
      </c>
      <c r="B94" s="59">
        <v>0</v>
      </c>
      <c r="C94" s="59">
        <v>4</v>
      </c>
      <c r="D94" s="60">
        <v>9</v>
      </c>
      <c r="E94" s="60">
        <v>13</v>
      </c>
      <c r="F94" s="60">
        <v>20</v>
      </c>
      <c r="G94" s="60" t="s">
        <v>223</v>
      </c>
      <c r="H94" s="62" t="s">
        <v>126</v>
      </c>
      <c r="I94" s="63">
        <v>458511246</v>
      </c>
      <c r="J94" s="63">
        <v>1450595</v>
      </c>
      <c r="K94" s="63">
        <v>51128458</v>
      </c>
      <c r="L94" s="63">
        <v>3450595</v>
      </c>
      <c r="M94" s="63">
        <v>5277333</v>
      </c>
      <c r="N94" s="63">
        <v>2000000</v>
      </c>
      <c r="O94" s="63">
        <v>2000000</v>
      </c>
      <c r="P94" s="63">
        <v>2000000</v>
      </c>
      <c r="Q94" s="63">
        <v>2000000</v>
      </c>
      <c r="R94" s="64">
        <f t="shared" si="91"/>
        <v>1.1509713329910342E-2</v>
      </c>
      <c r="S94" s="65">
        <f t="shared" si="92"/>
        <v>4.3619431746718812E-3</v>
      </c>
      <c r="T94" s="66"/>
    </row>
    <row r="95" spans="1:20" s="56" customFormat="1" ht="15.75" x14ac:dyDescent="0.25">
      <c r="A95" s="49">
        <v>2</v>
      </c>
      <c r="B95" s="50">
        <v>0</v>
      </c>
      <c r="C95" s="50">
        <v>4</v>
      </c>
      <c r="D95" s="67">
        <v>10</v>
      </c>
      <c r="E95" s="51"/>
      <c r="F95" s="51"/>
      <c r="G95" s="51"/>
      <c r="H95" s="57" t="s">
        <v>127</v>
      </c>
      <c r="I95" s="53">
        <f t="shared" ref="I95:J95" si="111">SUM(I96:I97)</f>
        <v>16888076</v>
      </c>
      <c r="J95" s="53">
        <f t="shared" si="111"/>
        <v>0</v>
      </c>
      <c r="K95" s="53">
        <f t="shared" ref="K95:L95" si="112">SUM(K96:K97)</f>
        <v>7106519</v>
      </c>
      <c r="L95" s="53">
        <f t="shared" si="112"/>
        <v>0</v>
      </c>
      <c r="M95" s="53">
        <f t="shared" ref="M95:N95" si="113">SUM(M96:M97)</f>
        <v>5417711</v>
      </c>
      <c r="N95" s="53">
        <f t="shared" si="113"/>
        <v>0</v>
      </c>
      <c r="O95" s="53">
        <f t="shared" ref="O95:P95" si="114">SUM(O96:O97)</f>
        <v>0</v>
      </c>
      <c r="P95" s="53">
        <f t="shared" si="114"/>
        <v>0</v>
      </c>
      <c r="Q95" s="53">
        <f t="shared" ref="Q95" si="115">SUM(Q96:Q97)</f>
        <v>0</v>
      </c>
      <c r="R95" s="84">
        <f t="shared" si="91"/>
        <v>0.32080096039359368</v>
      </c>
      <c r="S95" s="69">
        <f t="shared" si="92"/>
        <v>0</v>
      </c>
      <c r="T95" s="70"/>
    </row>
    <row r="96" spans="1:20" x14ac:dyDescent="0.2">
      <c r="A96" s="58">
        <v>2</v>
      </c>
      <c r="B96" s="59">
        <v>0</v>
      </c>
      <c r="C96" s="59">
        <v>4</v>
      </c>
      <c r="D96" s="60">
        <v>10</v>
      </c>
      <c r="E96" s="60">
        <v>1</v>
      </c>
      <c r="F96" s="60">
        <v>20</v>
      </c>
      <c r="G96" s="60" t="s">
        <v>187</v>
      </c>
      <c r="H96" s="62" t="s">
        <v>128</v>
      </c>
      <c r="I96" s="63">
        <v>12666057</v>
      </c>
      <c r="J96" s="63">
        <v>0</v>
      </c>
      <c r="K96" s="63">
        <v>6667496</v>
      </c>
      <c r="L96" s="63">
        <v>0</v>
      </c>
      <c r="M96" s="63">
        <v>5400890</v>
      </c>
      <c r="N96" s="63">
        <v>0</v>
      </c>
      <c r="O96" s="63">
        <v>0</v>
      </c>
      <c r="P96" s="63">
        <v>0</v>
      </c>
      <c r="Q96" s="63">
        <v>0</v>
      </c>
      <c r="R96" s="64">
        <f t="shared" si="91"/>
        <v>0.42640657625336759</v>
      </c>
      <c r="S96" s="65">
        <f t="shared" si="92"/>
        <v>0</v>
      </c>
      <c r="T96" s="66"/>
    </row>
    <row r="97" spans="1:20" x14ac:dyDescent="0.2">
      <c r="A97" s="58">
        <v>2</v>
      </c>
      <c r="B97" s="59">
        <v>0</v>
      </c>
      <c r="C97" s="59">
        <v>4</v>
      </c>
      <c r="D97" s="60">
        <v>10</v>
      </c>
      <c r="E97" s="60">
        <v>2</v>
      </c>
      <c r="F97" s="60">
        <v>20</v>
      </c>
      <c r="G97" s="60" t="s">
        <v>188</v>
      </c>
      <c r="H97" s="62" t="s">
        <v>129</v>
      </c>
      <c r="I97" s="63">
        <v>4222019</v>
      </c>
      <c r="J97" s="63">
        <v>0</v>
      </c>
      <c r="K97" s="63">
        <v>439023</v>
      </c>
      <c r="L97" s="63">
        <v>0</v>
      </c>
      <c r="M97" s="63">
        <v>16821</v>
      </c>
      <c r="N97" s="63">
        <v>0</v>
      </c>
      <c r="O97" s="63">
        <v>0</v>
      </c>
      <c r="P97" s="63">
        <v>0</v>
      </c>
      <c r="Q97" s="63">
        <v>0</v>
      </c>
      <c r="R97" s="64">
        <f t="shared" si="91"/>
        <v>3.9841128142720341E-3</v>
      </c>
      <c r="S97" s="65">
        <f t="shared" si="92"/>
        <v>0</v>
      </c>
      <c r="T97" s="66"/>
    </row>
    <row r="98" spans="1:20" s="56" customFormat="1" ht="15.75" x14ac:dyDescent="0.25">
      <c r="A98" s="49">
        <v>2</v>
      </c>
      <c r="B98" s="50">
        <v>0</v>
      </c>
      <c r="C98" s="50">
        <v>4</v>
      </c>
      <c r="D98" s="67">
        <v>11</v>
      </c>
      <c r="E98" s="51"/>
      <c r="F98" s="51"/>
      <c r="G98" s="51"/>
      <c r="H98" s="57" t="s">
        <v>130</v>
      </c>
      <c r="I98" s="53">
        <f>SUM(I99:I99)</f>
        <v>101328452</v>
      </c>
      <c r="J98" s="53">
        <f t="shared" ref="J98:Q98" si="116">SUM(J99:J99)</f>
        <v>24000000</v>
      </c>
      <c r="K98" s="53">
        <f t="shared" si="116"/>
        <v>101186544</v>
      </c>
      <c r="L98" s="53">
        <f t="shared" si="116"/>
        <v>3941589</v>
      </c>
      <c r="M98" s="53">
        <f t="shared" si="116"/>
        <v>28782226</v>
      </c>
      <c r="N98" s="53">
        <f t="shared" si="116"/>
        <v>4971412</v>
      </c>
      <c r="O98" s="53">
        <f t="shared" si="116"/>
        <v>5408350</v>
      </c>
      <c r="P98" s="53">
        <f t="shared" si="116"/>
        <v>4285308</v>
      </c>
      <c r="Q98" s="53">
        <f t="shared" si="116"/>
        <v>4722246</v>
      </c>
      <c r="R98" s="84">
        <f t="shared" si="91"/>
        <v>0.28404880793007675</v>
      </c>
      <c r="S98" s="69">
        <f t="shared" si="92"/>
        <v>5.337444610325242E-2</v>
      </c>
      <c r="T98" s="70"/>
    </row>
    <row r="99" spans="1:20" x14ac:dyDescent="0.2">
      <c r="A99" s="58">
        <v>2</v>
      </c>
      <c r="B99" s="59">
        <v>0</v>
      </c>
      <c r="C99" s="59">
        <v>4</v>
      </c>
      <c r="D99" s="60">
        <v>11</v>
      </c>
      <c r="E99" s="60">
        <v>2</v>
      </c>
      <c r="F99" s="60">
        <v>20</v>
      </c>
      <c r="G99" s="60" t="s">
        <v>189</v>
      </c>
      <c r="H99" s="62" t="s">
        <v>131</v>
      </c>
      <c r="I99" s="63">
        <v>101328452</v>
      </c>
      <c r="J99" s="63">
        <v>24000000</v>
      </c>
      <c r="K99" s="63">
        <v>101186544</v>
      </c>
      <c r="L99" s="63">
        <v>3941589</v>
      </c>
      <c r="M99" s="63">
        <v>28782226</v>
      </c>
      <c r="N99" s="63">
        <v>4971412</v>
      </c>
      <c r="O99" s="63">
        <v>5408350</v>
      </c>
      <c r="P99" s="63">
        <v>4285308</v>
      </c>
      <c r="Q99" s="63">
        <v>4722246</v>
      </c>
      <c r="R99" s="64">
        <f t="shared" si="91"/>
        <v>0.28404880793007675</v>
      </c>
      <c r="S99" s="65">
        <f t="shared" si="92"/>
        <v>5.337444610325242E-2</v>
      </c>
      <c r="T99" s="66"/>
    </row>
    <row r="100" spans="1:20" s="56" customFormat="1" ht="15.75" x14ac:dyDescent="0.25">
      <c r="A100" s="49">
        <v>2</v>
      </c>
      <c r="B100" s="50">
        <v>0</v>
      </c>
      <c r="C100" s="50">
        <v>4</v>
      </c>
      <c r="D100" s="67">
        <v>14</v>
      </c>
      <c r="E100" s="67"/>
      <c r="F100" s="67">
        <v>20</v>
      </c>
      <c r="G100" s="67"/>
      <c r="H100" s="57" t="s">
        <v>132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64">
        <f t="shared" ref="R100" si="117">IFERROR((M100/I100),0)</f>
        <v>0</v>
      </c>
      <c r="S100" s="65">
        <f t="shared" ref="S100" si="118">IFERROR((O100/I100),0)</f>
        <v>0</v>
      </c>
      <c r="T100" s="66"/>
    </row>
    <row r="101" spans="1:20" s="56" customFormat="1" ht="15.75" x14ac:dyDescent="0.25">
      <c r="A101" s="49">
        <v>2</v>
      </c>
      <c r="B101" s="50">
        <v>0</v>
      </c>
      <c r="C101" s="50">
        <v>4</v>
      </c>
      <c r="D101" s="67">
        <v>17</v>
      </c>
      <c r="E101" s="51"/>
      <c r="F101" s="51"/>
      <c r="G101" s="51"/>
      <c r="H101" s="57" t="s">
        <v>133</v>
      </c>
      <c r="I101" s="53">
        <f t="shared" ref="I101:S101" si="119">SUM(I102:I103)</f>
        <v>16888076</v>
      </c>
      <c r="J101" s="53">
        <f t="shared" si="119"/>
        <v>0</v>
      </c>
      <c r="K101" s="53">
        <f t="shared" ref="K101" si="120">SUM(K102:K103)</f>
        <v>1756092</v>
      </c>
      <c r="L101" s="53">
        <f t="shared" ref="L101:N101" si="121">SUM(L102:L103)</f>
        <v>0</v>
      </c>
      <c r="M101" s="53">
        <f t="shared" ref="M101" si="122">SUM(M102:M103)</f>
        <v>67284</v>
      </c>
      <c r="N101" s="53">
        <f t="shared" si="121"/>
        <v>0</v>
      </c>
      <c r="O101" s="53">
        <f t="shared" ref="O101" si="123">SUM(O102:O103)</f>
        <v>0</v>
      </c>
      <c r="P101" s="53">
        <f t="shared" ref="P101" si="124">SUM(P102:P103)</f>
        <v>0</v>
      </c>
      <c r="Q101" s="53">
        <f t="shared" ref="Q101" si="125">SUM(Q102:Q103)</f>
        <v>0</v>
      </c>
      <c r="R101" s="85">
        <f t="shared" si="119"/>
        <v>7.9682256285440681E-3</v>
      </c>
      <c r="S101" s="85">
        <f t="shared" si="119"/>
        <v>0</v>
      </c>
      <c r="T101" s="66"/>
    </row>
    <row r="102" spans="1:20" x14ac:dyDescent="0.2">
      <c r="A102" s="58">
        <v>2</v>
      </c>
      <c r="B102" s="59">
        <v>0</v>
      </c>
      <c r="C102" s="59">
        <v>4</v>
      </c>
      <c r="D102" s="60">
        <v>17</v>
      </c>
      <c r="E102" s="60">
        <v>1</v>
      </c>
      <c r="F102" s="60">
        <v>20</v>
      </c>
      <c r="G102" s="60" t="s">
        <v>190</v>
      </c>
      <c r="H102" s="62" t="s">
        <v>134</v>
      </c>
      <c r="I102" s="63">
        <v>8444038</v>
      </c>
      <c r="J102" s="63">
        <v>0</v>
      </c>
      <c r="K102" s="63">
        <v>878046</v>
      </c>
      <c r="L102" s="63">
        <v>0</v>
      </c>
      <c r="M102" s="63">
        <v>33642</v>
      </c>
      <c r="N102" s="63">
        <v>0</v>
      </c>
      <c r="O102" s="63">
        <v>0</v>
      </c>
      <c r="P102" s="63">
        <v>0</v>
      </c>
      <c r="Q102" s="63">
        <v>0</v>
      </c>
      <c r="R102" s="64">
        <f t="shared" si="91"/>
        <v>3.9841128142720341E-3</v>
      </c>
      <c r="S102" s="65">
        <f t="shared" si="92"/>
        <v>0</v>
      </c>
      <c r="T102" s="66"/>
    </row>
    <row r="103" spans="1:20" x14ac:dyDescent="0.2">
      <c r="A103" s="58">
        <v>2</v>
      </c>
      <c r="B103" s="59">
        <v>0</v>
      </c>
      <c r="C103" s="59">
        <v>4</v>
      </c>
      <c r="D103" s="60">
        <v>17</v>
      </c>
      <c r="E103" s="60">
        <v>2</v>
      </c>
      <c r="F103" s="60">
        <v>20</v>
      </c>
      <c r="G103" s="60" t="s">
        <v>191</v>
      </c>
      <c r="H103" s="62" t="s">
        <v>135</v>
      </c>
      <c r="I103" s="63">
        <v>8444038</v>
      </c>
      <c r="J103" s="63">
        <v>0</v>
      </c>
      <c r="K103" s="63">
        <v>878046</v>
      </c>
      <c r="L103" s="63">
        <v>0</v>
      </c>
      <c r="M103" s="63">
        <v>33642</v>
      </c>
      <c r="N103" s="63">
        <v>0</v>
      </c>
      <c r="O103" s="63">
        <v>0</v>
      </c>
      <c r="P103" s="63">
        <v>0</v>
      </c>
      <c r="Q103" s="63">
        <v>0</v>
      </c>
      <c r="R103" s="64">
        <f t="shared" si="91"/>
        <v>3.9841128142720341E-3</v>
      </c>
      <c r="S103" s="65">
        <f t="shared" si="92"/>
        <v>0</v>
      </c>
      <c r="T103" s="66"/>
    </row>
    <row r="104" spans="1:20" s="56" customFormat="1" ht="15.75" x14ac:dyDescent="0.25">
      <c r="A104" s="49">
        <v>2</v>
      </c>
      <c r="B104" s="50">
        <v>0</v>
      </c>
      <c r="C104" s="50">
        <v>4</v>
      </c>
      <c r="D104" s="67">
        <v>21</v>
      </c>
      <c r="E104" s="51"/>
      <c r="F104" s="51"/>
      <c r="G104" s="51"/>
      <c r="H104" s="57" t="s">
        <v>136</v>
      </c>
      <c r="I104" s="53">
        <f>SUM(I105:I108)</f>
        <v>1148817491</v>
      </c>
      <c r="J104" s="53">
        <f t="shared" ref="J104" si="126">SUM(J105:J108)</f>
        <v>0</v>
      </c>
      <c r="K104" s="53">
        <f t="shared" ref="K104:L104" si="127">SUM(K105:K108)</f>
        <v>175258712</v>
      </c>
      <c r="L104" s="53">
        <f t="shared" si="127"/>
        <v>0</v>
      </c>
      <c r="M104" s="53">
        <f t="shared" ref="M104:N104" si="128">SUM(M105:M108)</f>
        <v>4576962</v>
      </c>
      <c r="N104" s="53">
        <f t="shared" si="128"/>
        <v>0</v>
      </c>
      <c r="O104" s="53">
        <f t="shared" ref="O104:P104" si="129">SUM(O105:O108)</f>
        <v>0</v>
      </c>
      <c r="P104" s="53">
        <f t="shared" si="129"/>
        <v>0</v>
      </c>
      <c r="Q104" s="53">
        <f t="shared" ref="Q104" si="130">SUM(Q105:Q108)</f>
        <v>0</v>
      </c>
      <c r="R104" s="84">
        <f t="shared" si="91"/>
        <v>3.9840636444488115E-3</v>
      </c>
      <c r="S104" s="69">
        <f t="shared" si="92"/>
        <v>0</v>
      </c>
      <c r="T104" s="70"/>
    </row>
    <row r="105" spans="1:20" x14ac:dyDescent="0.2">
      <c r="A105" s="58">
        <v>2</v>
      </c>
      <c r="B105" s="59">
        <v>0</v>
      </c>
      <c r="C105" s="59">
        <v>4</v>
      </c>
      <c r="D105" s="60">
        <v>21</v>
      </c>
      <c r="E105" s="60">
        <v>1</v>
      </c>
      <c r="F105" s="60">
        <v>20</v>
      </c>
      <c r="G105" s="60" t="s">
        <v>193</v>
      </c>
      <c r="H105" s="62" t="s">
        <v>137</v>
      </c>
      <c r="I105" s="63">
        <v>38566667</v>
      </c>
      <c r="J105" s="63">
        <v>0</v>
      </c>
      <c r="K105" s="63">
        <v>4010319</v>
      </c>
      <c r="L105" s="63">
        <v>0</v>
      </c>
      <c r="M105" s="63">
        <v>153652</v>
      </c>
      <c r="N105" s="63">
        <v>0</v>
      </c>
      <c r="O105" s="63">
        <v>0</v>
      </c>
      <c r="P105" s="63">
        <v>0</v>
      </c>
      <c r="Q105" s="63">
        <v>0</v>
      </c>
      <c r="R105" s="64">
        <f t="shared" si="91"/>
        <v>3.9840621954705079E-3</v>
      </c>
      <c r="S105" s="65">
        <f t="shared" si="92"/>
        <v>0</v>
      </c>
      <c r="T105" s="66"/>
    </row>
    <row r="106" spans="1:20" x14ac:dyDescent="0.2">
      <c r="A106" s="58">
        <v>2</v>
      </c>
      <c r="B106" s="59">
        <v>0</v>
      </c>
      <c r="C106" s="59">
        <v>4</v>
      </c>
      <c r="D106" s="60">
        <v>21</v>
      </c>
      <c r="E106" s="60">
        <v>4</v>
      </c>
      <c r="F106" s="60">
        <v>20</v>
      </c>
      <c r="G106" s="60" t="s">
        <v>194</v>
      </c>
      <c r="H106" s="62" t="s">
        <v>138</v>
      </c>
      <c r="I106" s="63">
        <v>490461935</v>
      </c>
      <c r="J106" s="63">
        <v>0</v>
      </c>
      <c r="K106" s="63">
        <v>51000226</v>
      </c>
      <c r="L106" s="63">
        <v>0</v>
      </c>
      <c r="M106" s="63">
        <v>1954032</v>
      </c>
      <c r="N106" s="63">
        <v>0</v>
      </c>
      <c r="O106" s="63">
        <v>0</v>
      </c>
      <c r="P106" s="63">
        <v>0</v>
      </c>
      <c r="Q106" s="63">
        <v>0</v>
      </c>
      <c r="R106" s="64">
        <f t="shared" si="91"/>
        <v>3.9840645329591176E-3</v>
      </c>
      <c r="S106" s="65">
        <f t="shared" si="92"/>
        <v>0</v>
      </c>
      <c r="T106" s="66"/>
    </row>
    <row r="107" spans="1:20" x14ac:dyDescent="0.2">
      <c r="A107" s="58">
        <v>2</v>
      </c>
      <c r="B107" s="59">
        <v>0</v>
      </c>
      <c r="C107" s="59">
        <v>4</v>
      </c>
      <c r="D107" s="60">
        <v>21</v>
      </c>
      <c r="E107" s="60">
        <v>5</v>
      </c>
      <c r="F107" s="60">
        <v>20</v>
      </c>
      <c r="G107" s="60" t="s">
        <v>195</v>
      </c>
      <c r="H107" s="62" t="s">
        <v>139</v>
      </c>
      <c r="I107" s="63">
        <v>619788889</v>
      </c>
      <c r="J107" s="63">
        <v>0</v>
      </c>
      <c r="K107" s="63">
        <v>120248167</v>
      </c>
      <c r="L107" s="63">
        <v>0</v>
      </c>
      <c r="M107" s="63">
        <v>2469278</v>
      </c>
      <c r="N107" s="63">
        <v>0</v>
      </c>
      <c r="O107" s="63">
        <v>0</v>
      </c>
      <c r="P107" s="63">
        <v>0</v>
      </c>
      <c r="Q107" s="63">
        <v>0</v>
      </c>
      <c r="R107" s="64">
        <f t="shared" si="91"/>
        <v>3.9840630315010374E-3</v>
      </c>
      <c r="S107" s="65">
        <f t="shared" si="92"/>
        <v>0</v>
      </c>
      <c r="T107" s="66"/>
    </row>
    <row r="108" spans="1:20" x14ac:dyDescent="0.2">
      <c r="A108" s="58">
        <v>2</v>
      </c>
      <c r="B108" s="59">
        <v>0</v>
      </c>
      <c r="C108" s="59">
        <v>4</v>
      </c>
      <c r="D108" s="60">
        <v>21</v>
      </c>
      <c r="E108" s="60">
        <v>11</v>
      </c>
      <c r="F108" s="60">
        <v>20</v>
      </c>
      <c r="G108" s="60"/>
      <c r="H108" s="62" t="s">
        <v>140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4">
        <f t="shared" si="91"/>
        <v>0</v>
      </c>
      <c r="S108" s="65">
        <f t="shared" si="92"/>
        <v>0</v>
      </c>
      <c r="T108" s="66"/>
    </row>
    <row r="109" spans="1:20" s="56" customFormat="1" ht="15.75" x14ac:dyDescent="0.25">
      <c r="A109" s="49">
        <v>2</v>
      </c>
      <c r="B109" s="50">
        <v>0</v>
      </c>
      <c r="C109" s="50">
        <v>4</v>
      </c>
      <c r="D109" s="67">
        <v>40</v>
      </c>
      <c r="E109" s="51"/>
      <c r="F109" s="67">
        <v>20</v>
      </c>
      <c r="G109" s="67" t="s">
        <v>201</v>
      </c>
      <c r="H109" s="57" t="s">
        <v>141</v>
      </c>
      <c r="I109" s="86">
        <f>+I110</f>
        <v>17394718</v>
      </c>
      <c r="J109" s="86">
        <f t="shared" ref="J109:Q109" si="131">+J110</f>
        <v>0</v>
      </c>
      <c r="K109" s="86">
        <f t="shared" si="131"/>
        <v>3808774</v>
      </c>
      <c r="L109" s="86">
        <f t="shared" si="131"/>
        <v>2000000</v>
      </c>
      <c r="M109" s="86">
        <f t="shared" si="131"/>
        <v>2069302</v>
      </c>
      <c r="N109" s="86">
        <f t="shared" si="131"/>
        <v>2000000</v>
      </c>
      <c r="O109" s="86">
        <f t="shared" si="131"/>
        <v>2000000</v>
      </c>
      <c r="P109" s="86">
        <f t="shared" si="131"/>
        <v>2000000</v>
      </c>
      <c r="Q109" s="86">
        <f t="shared" si="131"/>
        <v>2000000</v>
      </c>
      <c r="R109" s="64">
        <f t="shared" si="91"/>
        <v>0.11896151463909907</v>
      </c>
      <c r="S109" s="87">
        <f t="shared" si="92"/>
        <v>0.11497743165482763</v>
      </c>
      <c r="T109" s="88"/>
    </row>
    <row r="110" spans="1:20" x14ac:dyDescent="0.2">
      <c r="A110" s="58">
        <v>2</v>
      </c>
      <c r="B110" s="59">
        <v>0</v>
      </c>
      <c r="C110" s="59">
        <v>4</v>
      </c>
      <c r="D110" s="60">
        <v>40</v>
      </c>
      <c r="E110" s="61" t="s">
        <v>239</v>
      </c>
      <c r="F110" s="60">
        <v>20</v>
      </c>
      <c r="G110" s="60" t="s">
        <v>241</v>
      </c>
      <c r="H110" s="62" t="s">
        <v>141</v>
      </c>
      <c r="I110" s="63">
        <v>17394718</v>
      </c>
      <c r="J110" s="63">
        <v>0</v>
      </c>
      <c r="K110" s="63">
        <v>3808774</v>
      </c>
      <c r="L110" s="63">
        <v>2000000</v>
      </c>
      <c r="M110" s="63">
        <v>2069302</v>
      </c>
      <c r="N110" s="63">
        <v>2000000</v>
      </c>
      <c r="O110" s="63">
        <v>2000000</v>
      </c>
      <c r="P110" s="63">
        <v>2000000</v>
      </c>
      <c r="Q110" s="63">
        <v>2000000</v>
      </c>
      <c r="R110" s="64">
        <f t="shared" ref="R110" si="132">IFERROR((M110/I110),0)</f>
        <v>0.11896151463909907</v>
      </c>
      <c r="S110" s="78">
        <f t="shared" ref="S110" si="133">IFERROR((O110/I110),0)</f>
        <v>0.11497743165482763</v>
      </c>
      <c r="T110" s="66"/>
    </row>
    <row r="111" spans="1:20" s="56" customFormat="1" ht="15.75" x14ac:dyDescent="0.25">
      <c r="A111" s="49">
        <v>2</v>
      </c>
      <c r="B111" s="50">
        <v>0</v>
      </c>
      <c r="C111" s="50">
        <v>4</v>
      </c>
      <c r="D111" s="67">
        <v>41</v>
      </c>
      <c r="E111" s="51"/>
      <c r="F111" s="51"/>
      <c r="G111" s="51"/>
      <c r="H111" s="57" t="s">
        <v>142</v>
      </c>
      <c r="I111" s="53">
        <f t="shared" ref="I111:Q111" si="134">+I112</f>
        <v>3505327577</v>
      </c>
      <c r="J111" s="53">
        <f t="shared" si="134"/>
        <v>0</v>
      </c>
      <c r="K111" s="53">
        <f t="shared" si="134"/>
        <v>3466192725</v>
      </c>
      <c r="L111" s="53">
        <f t="shared" si="134"/>
        <v>2500000</v>
      </c>
      <c r="M111" s="53">
        <f t="shared" si="134"/>
        <v>3084071967</v>
      </c>
      <c r="N111" s="53">
        <f t="shared" si="134"/>
        <v>228977768</v>
      </c>
      <c r="O111" s="53">
        <f t="shared" si="134"/>
        <v>228977768</v>
      </c>
      <c r="P111" s="53">
        <f t="shared" si="134"/>
        <v>197570974</v>
      </c>
      <c r="Q111" s="53">
        <f t="shared" si="134"/>
        <v>197570974</v>
      </c>
      <c r="R111" s="84">
        <f t="shared" si="91"/>
        <v>0.87982418169301957</v>
      </c>
      <c r="S111" s="69">
        <f t="shared" si="92"/>
        <v>6.5322787377255151E-2</v>
      </c>
      <c r="T111" s="70"/>
    </row>
    <row r="112" spans="1:20" x14ac:dyDescent="0.2">
      <c r="A112" s="58">
        <v>2</v>
      </c>
      <c r="B112" s="59">
        <v>0</v>
      </c>
      <c r="C112" s="59">
        <v>4</v>
      </c>
      <c r="D112" s="60">
        <v>41</v>
      </c>
      <c r="E112" s="60">
        <v>13</v>
      </c>
      <c r="F112" s="60">
        <v>20</v>
      </c>
      <c r="G112" s="60" t="s">
        <v>202</v>
      </c>
      <c r="H112" s="62" t="s">
        <v>142</v>
      </c>
      <c r="I112" s="63">
        <v>3505327577</v>
      </c>
      <c r="J112" s="63">
        <v>0</v>
      </c>
      <c r="K112" s="63">
        <v>3466192725</v>
      </c>
      <c r="L112" s="63">
        <v>2500000</v>
      </c>
      <c r="M112" s="63">
        <v>3084071967</v>
      </c>
      <c r="N112" s="63">
        <v>228977768</v>
      </c>
      <c r="O112" s="63">
        <v>228977768</v>
      </c>
      <c r="P112" s="63">
        <v>197570974</v>
      </c>
      <c r="Q112" s="63">
        <v>197570974</v>
      </c>
      <c r="R112" s="64">
        <f t="shared" si="91"/>
        <v>0.87982418169301957</v>
      </c>
      <c r="S112" s="78">
        <f t="shared" si="92"/>
        <v>6.5322787377255151E-2</v>
      </c>
      <c r="T112" s="66"/>
    </row>
    <row r="113" spans="1:20" s="56" customFormat="1" ht="15.75" x14ac:dyDescent="0.25">
      <c r="A113" s="49">
        <v>3</v>
      </c>
      <c r="B113" s="50"/>
      <c r="C113" s="50"/>
      <c r="D113" s="51"/>
      <c r="E113" s="51"/>
      <c r="F113" s="67">
        <v>20</v>
      </c>
      <c r="G113" s="67"/>
      <c r="H113" s="57" t="s">
        <v>143</v>
      </c>
      <c r="I113" s="53">
        <f>+I115+I121</f>
        <v>5555985000</v>
      </c>
      <c r="J113" s="53">
        <f t="shared" ref="J113" si="135">+J115+J121</f>
        <v>1160000000</v>
      </c>
      <c r="K113" s="53">
        <f t="shared" ref="K113:L113" si="136">+K115+K121</f>
        <v>1181370458</v>
      </c>
      <c r="L113" s="53">
        <f t="shared" si="136"/>
        <v>0</v>
      </c>
      <c r="M113" s="53">
        <f t="shared" ref="M113:N113" si="137">+M115+M121</f>
        <v>21370458</v>
      </c>
      <c r="N113" s="53">
        <f t="shared" si="137"/>
        <v>0</v>
      </c>
      <c r="O113" s="53">
        <f t="shared" ref="O113:P113" si="138">+O115+O121</f>
        <v>0</v>
      </c>
      <c r="P113" s="53">
        <f t="shared" si="138"/>
        <v>0</v>
      </c>
      <c r="Q113" s="53">
        <f t="shared" ref="Q113" si="139">+Q115+Q121</f>
        <v>0</v>
      </c>
      <c r="R113" s="84">
        <f t="shared" si="91"/>
        <v>3.8463851144306545E-3</v>
      </c>
      <c r="S113" s="69">
        <f t="shared" si="92"/>
        <v>0</v>
      </c>
      <c r="T113" s="70"/>
    </row>
    <row r="114" spans="1:20" s="56" customFormat="1" ht="15.75" x14ac:dyDescent="0.25">
      <c r="A114" s="49">
        <v>3</v>
      </c>
      <c r="B114" s="50"/>
      <c r="C114" s="50"/>
      <c r="D114" s="51"/>
      <c r="E114" s="51"/>
      <c r="F114" s="67">
        <v>21</v>
      </c>
      <c r="G114" s="67"/>
      <c r="H114" s="57" t="s">
        <v>143</v>
      </c>
      <c r="I114" s="53">
        <f>+I116</f>
        <v>477042347000</v>
      </c>
      <c r="J114" s="53">
        <f t="shared" ref="J114:Q114" si="140">+J116</f>
        <v>267219000000</v>
      </c>
      <c r="K114" s="53">
        <f t="shared" si="140"/>
        <v>267219000000</v>
      </c>
      <c r="L114" s="53">
        <f t="shared" ref="L114:N114" si="141">+L116</f>
        <v>267219000000</v>
      </c>
      <c r="M114" s="53">
        <f t="shared" si="140"/>
        <v>267219000000</v>
      </c>
      <c r="N114" s="53">
        <f t="shared" si="141"/>
        <v>267219000000</v>
      </c>
      <c r="O114" s="53">
        <f t="shared" si="140"/>
        <v>267219000000</v>
      </c>
      <c r="P114" s="53">
        <f t="shared" si="140"/>
        <v>267219000000</v>
      </c>
      <c r="Q114" s="53">
        <f t="shared" si="140"/>
        <v>267219000000</v>
      </c>
      <c r="R114" s="84">
        <f t="shared" si="91"/>
        <v>0.56015781760355965</v>
      </c>
      <c r="S114" s="69">
        <f t="shared" si="92"/>
        <v>0.56015781760355965</v>
      </c>
      <c r="T114" s="70"/>
    </row>
    <row r="115" spans="1:20" s="56" customFormat="1" ht="15.75" x14ac:dyDescent="0.25">
      <c r="A115" s="49">
        <v>3</v>
      </c>
      <c r="B115" s="50">
        <v>2</v>
      </c>
      <c r="C115" s="50"/>
      <c r="D115" s="51"/>
      <c r="E115" s="51"/>
      <c r="F115" s="89">
        <v>20</v>
      </c>
      <c r="G115" s="89"/>
      <c r="H115" s="57" t="s">
        <v>144</v>
      </c>
      <c r="I115" s="53">
        <f>+I117</f>
        <v>2336102000</v>
      </c>
      <c r="J115" s="53">
        <f t="shared" ref="J115" si="142">+J117</f>
        <v>0</v>
      </c>
      <c r="K115" s="53">
        <f t="shared" ref="K115:L115" si="143">+K117</f>
        <v>9307179</v>
      </c>
      <c r="L115" s="53">
        <f t="shared" si="143"/>
        <v>0</v>
      </c>
      <c r="M115" s="53">
        <f t="shared" ref="M115:N115" si="144">+M117</f>
        <v>9307179</v>
      </c>
      <c r="N115" s="53">
        <f t="shared" si="144"/>
        <v>0</v>
      </c>
      <c r="O115" s="53">
        <f t="shared" ref="O115:P115" si="145">+O117</f>
        <v>0</v>
      </c>
      <c r="P115" s="53">
        <f t="shared" si="145"/>
        <v>0</v>
      </c>
      <c r="Q115" s="53">
        <f t="shared" ref="Q115" si="146">+Q117</f>
        <v>0</v>
      </c>
      <c r="R115" s="84">
        <f t="shared" si="91"/>
        <v>3.9840636239342293E-3</v>
      </c>
      <c r="S115" s="69">
        <f t="shared" si="92"/>
        <v>0</v>
      </c>
      <c r="T115" s="70"/>
    </row>
    <row r="116" spans="1:20" s="56" customFormat="1" ht="15.75" x14ac:dyDescent="0.25">
      <c r="A116" s="49">
        <v>3</v>
      </c>
      <c r="B116" s="50">
        <v>2</v>
      </c>
      <c r="C116" s="50"/>
      <c r="D116" s="51"/>
      <c r="E116" s="51"/>
      <c r="F116" s="89">
        <v>21</v>
      </c>
      <c r="G116" s="89"/>
      <c r="H116" s="57" t="s">
        <v>144</v>
      </c>
      <c r="I116" s="53">
        <f>+I118</f>
        <v>477042347000</v>
      </c>
      <c r="J116" s="53">
        <f t="shared" ref="J116" si="147">+J118</f>
        <v>267219000000</v>
      </c>
      <c r="K116" s="53">
        <f t="shared" ref="K116:L116" si="148">+K118</f>
        <v>267219000000</v>
      </c>
      <c r="L116" s="53">
        <f t="shared" si="148"/>
        <v>267219000000</v>
      </c>
      <c r="M116" s="53">
        <f t="shared" ref="M116:N116" si="149">+M118</f>
        <v>267219000000</v>
      </c>
      <c r="N116" s="53">
        <f t="shared" si="149"/>
        <v>267219000000</v>
      </c>
      <c r="O116" s="53">
        <f t="shared" ref="O116:P116" si="150">+O118</f>
        <v>267219000000</v>
      </c>
      <c r="P116" s="53">
        <f t="shared" si="150"/>
        <v>267219000000</v>
      </c>
      <c r="Q116" s="53">
        <f t="shared" ref="Q116" si="151">+Q118</f>
        <v>267219000000</v>
      </c>
      <c r="R116" s="84">
        <f t="shared" si="91"/>
        <v>0.56015781760355965</v>
      </c>
      <c r="S116" s="69">
        <f t="shared" si="92"/>
        <v>0.56015781760355965</v>
      </c>
      <c r="T116" s="70"/>
    </row>
    <row r="117" spans="1:20" s="56" customFormat="1" ht="15.75" x14ac:dyDescent="0.25">
      <c r="A117" s="49">
        <v>3</v>
      </c>
      <c r="B117" s="50">
        <v>2</v>
      </c>
      <c r="C117" s="50">
        <v>1</v>
      </c>
      <c r="D117" s="90"/>
      <c r="E117" s="90"/>
      <c r="F117" s="89">
        <v>20</v>
      </c>
      <c r="G117" s="89"/>
      <c r="H117" s="91" t="s">
        <v>145</v>
      </c>
      <c r="I117" s="92">
        <f>+I119</f>
        <v>2336102000</v>
      </c>
      <c r="J117" s="92">
        <f t="shared" ref="J117" si="152">+J119</f>
        <v>0</v>
      </c>
      <c r="K117" s="92">
        <f t="shared" ref="K117:L117" si="153">+K119</f>
        <v>9307179</v>
      </c>
      <c r="L117" s="92">
        <f t="shared" si="153"/>
        <v>0</v>
      </c>
      <c r="M117" s="92">
        <f t="shared" ref="M117:N117" si="154">+M119</f>
        <v>9307179</v>
      </c>
      <c r="N117" s="92">
        <f t="shared" si="154"/>
        <v>0</v>
      </c>
      <c r="O117" s="92">
        <f t="shared" ref="O117:P117" si="155">+O119</f>
        <v>0</v>
      </c>
      <c r="P117" s="92">
        <f t="shared" si="155"/>
        <v>0</v>
      </c>
      <c r="Q117" s="92">
        <f t="shared" ref="Q117" si="156">+Q119</f>
        <v>0</v>
      </c>
      <c r="R117" s="54">
        <f t="shared" si="91"/>
        <v>3.9840636239342293E-3</v>
      </c>
      <c r="S117" s="69">
        <f t="shared" si="92"/>
        <v>0</v>
      </c>
      <c r="T117" s="70"/>
    </row>
    <row r="118" spans="1:20" s="56" customFormat="1" ht="15.75" x14ac:dyDescent="0.25">
      <c r="A118" s="49">
        <v>3</v>
      </c>
      <c r="B118" s="50">
        <v>2</v>
      </c>
      <c r="C118" s="50">
        <v>1</v>
      </c>
      <c r="D118" s="90"/>
      <c r="E118" s="90"/>
      <c r="F118" s="89">
        <v>21</v>
      </c>
      <c r="G118" s="89"/>
      <c r="H118" s="91" t="s">
        <v>145</v>
      </c>
      <c r="I118" s="92">
        <f>+I120</f>
        <v>477042347000</v>
      </c>
      <c r="J118" s="92">
        <f t="shared" ref="J118" si="157">+J120</f>
        <v>267219000000</v>
      </c>
      <c r="K118" s="92">
        <f t="shared" ref="K118:L118" si="158">+K120</f>
        <v>267219000000</v>
      </c>
      <c r="L118" s="92">
        <f t="shared" si="158"/>
        <v>267219000000</v>
      </c>
      <c r="M118" s="92">
        <f t="shared" ref="M118:N118" si="159">+M120</f>
        <v>267219000000</v>
      </c>
      <c r="N118" s="92">
        <f t="shared" si="159"/>
        <v>267219000000</v>
      </c>
      <c r="O118" s="92">
        <f t="shared" ref="O118:P118" si="160">+O120</f>
        <v>267219000000</v>
      </c>
      <c r="P118" s="92">
        <f t="shared" si="160"/>
        <v>267219000000</v>
      </c>
      <c r="Q118" s="92">
        <f t="shared" ref="Q118" si="161">+Q120</f>
        <v>267219000000</v>
      </c>
      <c r="R118" s="54">
        <f t="shared" si="91"/>
        <v>0.56015781760355965</v>
      </c>
      <c r="S118" s="69">
        <f t="shared" si="92"/>
        <v>0.56015781760355965</v>
      </c>
      <c r="T118" s="70"/>
    </row>
    <row r="119" spans="1:20" x14ac:dyDescent="0.2">
      <c r="A119" s="93">
        <v>3</v>
      </c>
      <c r="B119" s="60">
        <v>2</v>
      </c>
      <c r="C119" s="60">
        <v>1</v>
      </c>
      <c r="D119" s="60">
        <v>1</v>
      </c>
      <c r="E119" s="94" t="s">
        <v>146</v>
      </c>
      <c r="F119" s="60">
        <v>20</v>
      </c>
      <c r="G119" s="60" t="s">
        <v>224</v>
      </c>
      <c r="H119" s="95" t="s">
        <v>147</v>
      </c>
      <c r="I119" s="63">
        <v>2336102000</v>
      </c>
      <c r="J119" s="63">
        <v>0</v>
      </c>
      <c r="K119" s="63">
        <v>9307179</v>
      </c>
      <c r="L119" s="63">
        <v>0</v>
      </c>
      <c r="M119" s="63">
        <v>9307179</v>
      </c>
      <c r="N119" s="63">
        <v>0</v>
      </c>
      <c r="O119" s="63">
        <v>0</v>
      </c>
      <c r="P119" s="63">
        <v>0</v>
      </c>
      <c r="Q119" s="63">
        <v>0</v>
      </c>
      <c r="R119" s="64">
        <f t="shared" si="91"/>
        <v>3.9840636239342293E-3</v>
      </c>
      <c r="S119" s="65">
        <f t="shared" si="92"/>
        <v>0</v>
      </c>
      <c r="T119" s="66"/>
    </row>
    <row r="120" spans="1:20" s="103" customFormat="1" x14ac:dyDescent="0.2">
      <c r="A120" s="96">
        <v>3</v>
      </c>
      <c r="B120" s="97">
        <v>2</v>
      </c>
      <c r="C120" s="97">
        <v>1</v>
      </c>
      <c r="D120" s="98">
        <v>17</v>
      </c>
      <c r="E120" s="98" t="s">
        <v>146</v>
      </c>
      <c r="F120" s="99">
        <v>21</v>
      </c>
      <c r="G120" s="99" t="s">
        <v>225</v>
      </c>
      <c r="H120" s="100" t="s">
        <v>148</v>
      </c>
      <c r="I120" s="63">
        <v>477042347000</v>
      </c>
      <c r="J120" s="63">
        <v>267219000000</v>
      </c>
      <c r="K120" s="63">
        <v>267219000000</v>
      </c>
      <c r="L120" s="63">
        <v>267219000000</v>
      </c>
      <c r="M120" s="63">
        <v>267219000000</v>
      </c>
      <c r="N120" s="63">
        <v>267219000000</v>
      </c>
      <c r="O120" s="63">
        <v>267219000000</v>
      </c>
      <c r="P120" s="63">
        <v>267219000000</v>
      </c>
      <c r="Q120" s="63">
        <v>267219000000</v>
      </c>
      <c r="R120" s="101">
        <f t="shared" si="91"/>
        <v>0.56015781760355965</v>
      </c>
      <c r="S120" s="102">
        <f t="shared" si="92"/>
        <v>0.56015781760355965</v>
      </c>
      <c r="T120" s="66"/>
    </row>
    <row r="121" spans="1:20" s="56" customFormat="1" ht="15.75" x14ac:dyDescent="0.25">
      <c r="A121" s="104">
        <v>3</v>
      </c>
      <c r="B121" s="67">
        <v>6</v>
      </c>
      <c r="C121" s="50"/>
      <c r="D121" s="51"/>
      <c r="E121" s="51"/>
      <c r="F121" s="89">
        <v>20</v>
      </c>
      <c r="G121" s="89"/>
      <c r="H121" s="57" t="s">
        <v>149</v>
      </c>
      <c r="I121" s="53">
        <f>+I122</f>
        <v>3219883000</v>
      </c>
      <c r="J121" s="53">
        <f t="shared" ref="J121:Q121" si="162">+J122</f>
        <v>1160000000</v>
      </c>
      <c r="K121" s="53">
        <f t="shared" si="162"/>
        <v>1172063279</v>
      </c>
      <c r="L121" s="53">
        <f t="shared" si="162"/>
        <v>0</v>
      </c>
      <c r="M121" s="53">
        <f t="shared" si="162"/>
        <v>12063279</v>
      </c>
      <c r="N121" s="53">
        <f t="shared" si="162"/>
        <v>0</v>
      </c>
      <c r="O121" s="53">
        <f t="shared" si="162"/>
        <v>0</v>
      </c>
      <c r="P121" s="53">
        <f t="shared" si="162"/>
        <v>0</v>
      </c>
      <c r="Q121" s="53">
        <f t="shared" si="162"/>
        <v>0</v>
      </c>
      <c r="R121" s="84">
        <f t="shared" si="91"/>
        <v>3.7464960683354022E-3</v>
      </c>
      <c r="S121" s="69">
        <f t="shared" si="92"/>
        <v>0</v>
      </c>
      <c r="T121" s="70"/>
    </row>
    <row r="122" spans="1:20" s="56" customFormat="1" ht="15.75" x14ac:dyDescent="0.25">
      <c r="A122" s="104">
        <v>3</v>
      </c>
      <c r="B122" s="67">
        <v>6</v>
      </c>
      <c r="C122" s="50">
        <v>1</v>
      </c>
      <c r="D122" s="51"/>
      <c r="E122" s="51"/>
      <c r="F122" s="89">
        <v>20</v>
      </c>
      <c r="G122" s="89"/>
      <c r="H122" s="57" t="s">
        <v>150</v>
      </c>
      <c r="I122" s="53">
        <f t="shared" ref="I122:J122" si="163">+I124</f>
        <v>3219883000</v>
      </c>
      <c r="J122" s="53">
        <f t="shared" si="163"/>
        <v>1160000000</v>
      </c>
      <c r="K122" s="53">
        <f t="shared" ref="K122:L122" si="164">+K124</f>
        <v>1172063279</v>
      </c>
      <c r="L122" s="53">
        <f t="shared" si="164"/>
        <v>0</v>
      </c>
      <c r="M122" s="53">
        <f t="shared" ref="M122:N122" si="165">+M124</f>
        <v>12063279</v>
      </c>
      <c r="N122" s="53">
        <f t="shared" si="165"/>
        <v>0</v>
      </c>
      <c r="O122" s="53">
        <f t="shared" ref="O122:P122" si="166">+O124</f>
        <v>0</v>
      </c>
      <c r="P122" s="53">
        <f t="shared" si="166"/>
        <v>0</v>
      </c>
      <c r="Q122" s="53">
        <f t="shared" ref="Q122" si="167">+Q124</f>
        <v>0</v>
      </c>
      <c r="R122" s="84">
        <f t="shared" si="91"/>
        <v>3.7464960683354022E-3</v>
      </c>
      <c r="S122" s="69">
        <f t="shared" si="92"/>
        <v>0</v>
      </c>
      <c r="T122" s="70"/>
    </row>
    <row r="123" spans="1:20" s="56" customFormat="1" ht="15.75" x14ac:dyDescent="0.25">
      <c r="A123" s="104">
        <v>3</v>
      </c>
      <c r="B123" s="67">
        <v>6</v>
      </c>
      <c r="C123" s="50">
        <v>1</v>
      </c>
      <c r="D123" s="51"/>
      <c r="E123" s="51"/>
      <c r="F123" s="89">
        <v>21</v>
      </c>
      <c r="G123" s="89"/>
      <c r="H123" s="57" t="s">
        <v>150</v>
      </c>
      <c r="I123" s="53">
        <f t="shared" ref="I123:Q123" si="168">+I124</f>
        <v>3219883000</v>
      </c>
      <c r="J123" s="53">
        <f t="shared" si="168"/>
        <v>1160000000</v>
      </c>
      <c r="K123" s="53">
        <f t="shared" si="168"/>
        <v>1172063279</v>
      </c>
      <c r="L123" s="53">
        <f t="shared" si="168"/>
        <v>0</v>
      </c>
      <c r="M123" s="53">
        <f t="shared" si="168"/>
        <v>12063279</v>
      </c>
      <c r="N123" s="53">
        <f t="shared" si="168"/>
        <v>0</v>
      </c>
      <c r="O123" s="53">
        <f t="shared" si="168"/>
        <v>0</v>
      </c>
      <c r="P123" s="53">
        <f t="shared" si="168"/>
        <v>0</v>
      </c>
      <c r="Q123" s="53">
        <f t="shared" si="168"/>
        <v>0</v>
      </c>
      <c r="R123" s="64">
        <f t="shared" si="91"/>
        <v>3.7464960683354022E-3</v>
      </c>
      <c r="S123" s="65">
        <f t="shared" si="92"/>
        <v>0</v>
      </c>
      <c r="T123" s="66"/>
    </row>
    <row r="124" spans="1:20" s="56" customFormat="1" ht="15.75" x14ac:dyDescent="0.2">
      <c r="A124" s="58">
        <v>3</v>
      </c>
      <c r="B124" s="59">
        <v>6</v>
      </c>
      <c r="C124" s="59">
        <v>1</v>
      </c>
      <c r="D124" s="60">
        <v>1</v>
      </c>
      <c r="E124" s="51"/>
      <c r="F124" s="89">
        <v>20</v>
      </c>
      <c r="G124" s="105" t="s">
        <v>226</v>
      </c>
      <c r="H124" s="62" t="s">
        <v>150</v>
      </c>
      <c r="I124" s="63">
        <v>3219883000</v>
      </c>
      <c r="J124" s="63">
        <v>1160000000</v>
      </c>
      <c r="K124" s="63">
        <v>1172063279</v>
      </c>
      <c r="L124" s="63">
        <v>0</v>
      </c>
      <c r="M124" s="63">
        <v>12063279</v>
      </c>
      <c r="N124" s="63">
        <v>0</v>
      </c>
      <c r="O124" s="63">
        <v>0</v>
      </c>
      <c r="P124" s="63">
        <v>0</v>
      </c>
      <c r="Q124" s="63">
        <v>0</v>
      </c>
      <c r="R124" s="64">
        <f t="shared" si="91"/>
        <v>3.7464960683354022E-3</v>
      </c>
      <c r="S124" s="65">
        <f t="shared" si="92"/>
        <v>0</v>
      </c>
      <c r="T124" s="66"/>
    </row>
    <row r="125" spans="1:20" s="56" customFormat="1" ht="31.5" x14ac:dyDescent="0.25">
      <c r="A125" s="49">
        <v>5</v>
      </c>
      <c r="B125" s="50"/>
      <c r="C125" s="50"/>
      <c r="D125" s="90"/>
      <c r="E125" s="90"/>
      <c r="F125" s="89"/>
      <c r="G125" s="89"/>
      <c r="H125" s="91" t="s">
        <v>22</v>
      </c>
      <c r="I125" s="53">
        <f t="shared" ref="I125:Q127" si="169">+I126</f>
        <v>79924532000</v>
      </c>
      <c r="J125" s="53">
        <f t="shared" si="169"/>
        <v>6472114380</v>
      </c>
      <c r="K125" s="53">
        <f t="shared" si="169"/>
        <v>29053148424</v>
      </c>
      <c r="L125" s="53">
        <f t="shared" si="169"/>
        <v>1528344859</v>
      </c>
      <c r="M125" s="53">
        <f t="shared" si="169"/>
        <v>22667757976</v>
      </c>
      <c r="N125" s="53">
        <f t="shared" si="169"/>
        <v>1810622396</v>
      </c>
      <c r="O125" s="53">
        <f t="shared" si="169"/>
        <v>1840015570</v>
      </c>
      <c r="P125" s="53">
        <f t="shared" si="169"/>
        <v>218212235</v>
      </c>
      <c r="Q125" s="53">
        <f t="shared" si="169"/>
        <v>233424825</v>
      </c>
      <c r="R125" s="84">
        <f t="shared" si="91"/>
        <v>0.28361452245976243</v>
      </c>
      <c r="S125" s="69">
        <f t="shared" si="92"/>
        <v>2.302191234601161E-2</v>
      </c>
      <c r="T125" s="70"/>
    </row>
    <row r="126" spans="1:20" s="56" customFormat="1" ht="15.75" x14ac:dyDescent="0.25">
      <c r="A126" s="104">
        <v>5</v>
      </c>
      <c r="B126" s="67">
        <v>1</v>
      </c>
      <c r="C126" s="50"/>
      <c r="D126" s="90"/>
      <c r="E126" s="90"/>
      <c r="F126" s="106"/>
      <c r="G126" s="106"/>
      <c r="H126" s="107" t="s">
        <v>23</v>
      </c>
      <c r="I126" s="53">
        <f t="shared" si="169"/>
        <v>79924532000</v>
      </c>
      <c r="J126" s="53">
        <f t="shared" si="169"/>
        <v>6472114380</v>
      </c>
      <c r="K126" s="53">
        <f t="shared" si="169"/>
        <v>29053148424</v>
      </c>
      <c r="L126" s="53">
        <f t="shared" si="169"/>
        <v>1528344859</v>
      </c>
      <c r="M126" s="53">
        <f t="shared" si="169"/>
        <v>22667757976</v>
      </c>
      <c r="N126" s="53">
        <f t="shared" si="169"/>
        <v>1810622396</v>
      </c>
      <c r="O126" s="53">
        <f t="shared" si="169"/>
        <v>1840015570</v>
      </c>
      <c r="P126" s="53">
        <f t="shared" si="169"/>
        <v>218212235</v>
      </c>
      <c r="Q126" s="53">
        <f t="shared" si="169"/>
        <v>233424825</v>
      </c>
      <c r="R126" s="84">
        <f t="shared" si="91"/>
        <v>0.28361452245976243</v>
      </c>
      <c r="S126" s="69">
        <f t="shared" si="92"/>
        <v>2.302191234601161E-2</v>
      </c>
      <c r="T126" s="70"/>
    </row>
    <row r="127" spans="1:20" ht="15.75" x14ac:dyDescent="0.25">
      <c r="A127" s="58">
        <v>5</v>
      </c>
      <c r="B127" s="59">
        <v>1</v>
      </c>
      <c r="C127" s="59">
        <v>2</v>
      </c>
      <c r="D127" s="94"/>
      <c r="E127" s="94"/>
      <c r="F127" s="108">
        <v>20</v>
      </c>
      <c r="G127" s="108"/>
      <c r="H127" s="107" t="s">
        <v>24</v>
      </c>
      <c r="I127" s="53">
        <f t="shared" si="169"/>
        <v>79924532000</v>
      </c>
      <c r="J127" s="53">
        <f t="shared" si="169"/>
        <v>6472114380</v>
      </c>
      <c r="K127" s="53">
        <f t="shared" si="169"/>
        <v>29053148424</v>
      </c>
      <c r="L127" s="53">
        <f t="shared" si="169"/>
        <v>1528344859</v>
      </c>
      <c r="M127" s="53">
        <f t="shared" si="169"/>
        <v>22667757976</v>
      </c>
      <c r="N127" s="53">
        <f t="shared" si="169"/>
        <v>1810622396</v>
      </c>
      <c r="O127" s="53">
        <f t="shared" si="169"/>
        <v>1840015570</v>
      </c>
      <c r="P127" s="53">
        <f t="shared" si="169"/>
        <v>218212235</v>
      </c>
      <c r="Q127" s="53">
        <f t="shared" si="169"/>
        <v>233424825</v>
      </c>
      <c r="R127" s="84">
        <f t="shared" si="91"/>
        <v>0.28361452245976243</v>
      </c>
      <c r="S127" s="69">
        <f t="shared" si="92"/>
        <v>2.302191234601161E-2</v>
      </c>
      <c r="T127" s="70"/>
    </row>
    <row r="128" spans="1:20" ht="15.75" x14ac:dyDescent="0.25">
      <c r="A128" s="58">
        <v>5</v>
      </c>
      <c r="B128" s="59">
        <v>1</v>
      </c>
      <c r="C128" s="59">
        <v>2</v>
      </c>
      <c r="D128" s="94">
        <v>1</v>
      </c>
      <c r="E128" s="94"/>
      <c r="F128" s="108">
        <v>20</v>
      </c>
      <c r="G128" s="108"/>
      <c r="H128" s="107" t="s">
        <v>24</v>
      </c>
      <c r="I128" s="53">
        <f t="shared" ref="I128" si="170">SUM(I129:I138)</f>
        <v>79924532000</v>
      </c>
      <c r="J128" s="53">
        <f t="shared" ref="J128" si="171">SUM(J129:J138)</f>
        <v>6472114380</v>
      </c>
      <c r="K128" s="53">
        <f t="shared" ref="K128:L128" si="172">SUM(K129:K138)</f>
        <v>29053148424</v>
      </c>
      <c r="L128" s="53">
        <f t="shared" si="172"/>
        <v>1528344859</v>
      </c>
      <c r="M128" s="53">
        <f t="shared" ref="M128:N128" si="173">SUM(M129:M138)</f>
        <v>22667757976</v>
      </c>
      <c r="N128" s="53">
        <f t="shared" si="173"/>
        <v>1810622396</v>
      </c>
      <c r="O128" s="53">
        <f t="shared" ref="O128:P128" si="174">SUM(O129:O138)</f>
        <v>1840015570</v>
      </c>
      <c r="P128" s="53">
        <f t="shared" si="174"/>
        <v>218212235</v>
      </c>
      <c r="Q128" s="53">
        <f t="shared" ref="Q128" si="175">SUM(Q129:Q138)</f>
        <v>233424825</v>
      </c>
      <c r="R128" s="84">
        <f t="shared" si="91"/>
        <v>0.28361452245976243</v>
      </c>
      <c r="S128" s="69">
        <f t="shared" si="92"/>
        <v>2.302191234601161E-2</v>
      </c>
      <c r="T128" s="70"/>
    </row>
    <row r="129" spans="1:20" x14ac:dyDescent="0.2">
      <c r="A129" s="58">
        <v>5</v>
      </c>
      <c r="B129" s="59">
        <v>1</v>
      </c>
      <c r="C129" s="59">
        <v>2</v>
      </c>
      <c r="D129" s="94">
        <v>1</v>
      </c>
      <c r="E129" s="94">
        <v>6</v>
      </c>
      <c r="F129" s="108">
        <v>20</v>
      </c>
      <c r="G129" s="108" t="s">
        <v>227</v>
      </c>
      <c r="H129" s="109" t="s">
        <v>19</v>
      </c>
      <c r="I129" s="63">
        <v>42864067268</v>
      </c>
      <c r="J129" s="63">
        <v>1374703224</v>
      </c>
      <c r="K129" s="63">
        <v>19820510616</v>
      </c>
      <c r="L129" s="63">
        <v>1458075162</v>
      </c>
      <c r="M129" s="63">
        <v>19103499552</v>
      </c>
      <c r="N129" s="63">
        <v>1305497784</v>
      </c>
      <c r="O129" s="63">
        <v>1314025328</v>
      </c>
      <c r="P129" s="63">
        <v>167041875</v>
      </c>
      <c r="Q129" s="63">
        <v>167041875</v>
      </c>
      <c r="R129" s="64">
        <f t="shared" si="91"/>
        <v>0.44567631514197537</v>
      </c>
      <c r="S129" s="65">
        <f t="shared" si="92"/>
        <v>3.0655637967911188E-2</v>
      </c>
      <c r="T129" s="66"/>
    </row>
    <row r="130" spans="1:20" x14ac:dyDescent="0.2">
      <c r="A130" s="58">
        <v>5</v>
      </c>
      <c r="B130" s="59">
        <v>1</v>
      </c>
      <c r="C130" s="59">
        <v>2</v>
      </c>
      <c r="D130" s="94">
        <v>1</v>
      </c>
      <c r="E130" s="94">
        <v>7</v>
      </c>
      <c r="F130" s="108">
        <v>20</v>
      </c>
      <c r="G130" s="108" t="s">
        <v>228</v>
      </c>
      <c r="H130" s="109" t="s">
        <v>151</v>
      </c>
      <c r="I130" s="63">
        <v>17297985518</v>
      </c>
      <c r="J130" s="63">
        <v>3446616182</v>
      </c>
      <c r="K130" s="63">
        <v>6409384224</v>
      </c>
      <c r="L130" s="63">
        <v>0</v>
      </c>
      <c r="M130" s="63">
        <v>2962768042</v>
      </c>
      <c r="N130" s="63">
        <v>442632667</v>
      </c>
      <c r="O130" s="63">
        <v>442632667</v>
      </c>
      <c r="P130" s="63">
        <v>114319</v>
      </c>
      <c r="Q130" s="63">
        <v>114319</v>
      </c>
      <c r="R130" s="64">
        <f t="shared" si="91"/>
        <v>0.17127821265181384</v>
      </c>
      <c r="S130" s="65">
        <f t="shared" si="92"/>
        <v>2.5588682944577779E-2</v>
      </c>
      <c r="T130" s="66"/>
    </row>
    <row r="131" spans="1:20" x14ac:dyDescent="0.2">
      <c r="A131" s="58">
        <v>5</v>
      </c>
      <c r="B131" s="59">
        <v>1</v>
      </c>
      <c r="C131" s="59">
        <v>2</v>
      </c>
      <c r="D131" s="94">
        <v>1</v>
      </c>
      <c r="E131" s="94">
        <v>8</v>
      </c>
      <c r="F131" s="108">
        <v>20</v>
      </c>
      <c r="G131" s="108" t="s">
        <v>230</v>
      </c>
      <c r="H131" s="109" t="s">
        <v>229</v>
      </c>
      <c r="I131" s="63">
        <v>4473566976</v>
      </c>
      <c r="J131" s="63">
        <v>0</v>
      </c>
      <c r="K131" s="63">
        <v>17822976</v>
      </c>
      <c r="L131" s="63">
        <v>0</v>
      </c>
      <c r="M131" s="63">
        <v>17822976</v>
      </c>
      <c r="N131" s="63">
        <v>0</v>
      </c>
      <c r="O131" s="63">
        <v>0</v>
      </c>
      <c r="P131" s="63">
        <v>0</v>
      </c>
      <c r="Q131" s="63">
        <v>0</v>
      </c>
      <c r="R131" s="64">
        <f t="shared" ref="R131" si="176">IFERROR((M131/I131),0)</f>
        <v>3.9840637450199202E-3</v>
      </c>
      <c r="S131" s="65">
        <f t="shared" ref="S131" si="177">IFERROR((O131/I131),0)</f>
        <v>0</v>
      </c>
      <c r="T131" s="66"/>
    </row>
    <row r="132" spans="1:20" x14ac:dyDescent="0.2">
      <c r="A132" s="58">
        <v>5</v>
      </c>
      <c r="B132" s="59">
        <v>1</v>
      </c>
      <c r="C132" s="59">
        <v>2</v>
      </c>
      <c r="D132" s="94">
        <v>1</v>
      </c>
      <c r="E132" s="94">
        <v>9</v>
      </c>
      <c r="F132" s="108">
        <v>20</v>
      </c>
      <c r="G132" s="108" t="s">
        <v>231</v>
      </c>
      <c r="H132" s="109" t="s">
        <v>156</v>
      </c>
      <c r="I132" s="63">
        <v>5670492800</v>
      </c>
      <c r="J132" s="63">
        <v>0</v>
      </c>
      <c r="K132" s="63">
        <v>122591605</v>
      </c>
      <c r="L132" s="63">
        <v>0</v>
      </c>
      <c r="M132" s="63">
        <v>122591605</v>
      </c>
      <c r="N132" s="63">
        <v>4382095</v>
      </c>
      <c r="O132" s="63">
        <v>4382095</v>
      </c>
      <c r="P132" s="63">
        <v>4382095</v>
      </c>
      <c r="Q132" s="63">
        <v>4382095</v>
      </c>
      <c r="R132" s="64"/>
      <c r="S132" s="65"/>
      <c r="T132" s="66"/>
    </row>
    <row r="133" spans="1:20" x14ac:dyDescent="0.2">
      <c r="A133" s="58">
        <v>5</v>
      </c>
      <c r="B133" s="59">
        <v>1</v>
      </c>
      <c r="C133" s="59">
        <v>2</v>
      </c>
      <c r="D133" s="94">
        <v>1</v>
      </c>
      <c r="E133" s="94">
        <v>11</v>
      </c>
      <c r="F133" s="108">
        <v>20</v>
      </c>
      <c r="G133" s="108" t="s">
        <v>232</v>
      </c>
      <c r="H133" s="109" t="s">
        <v>21</v>
      </c>
      <c r="I133" s="63">
        <v>150600000</v>
      </c>
      <c r="J133" s="63">
        <v>0</v>
      </c>
      <c r="K133" s="63">
        <v>150600000</v>
      </c>
      <c r="L133" s="63">
        <v>0</v>
      </c>
      <c r="M133" s="63">
        <v>150600000</v>
      </c>
      <c r="N133" s="63">
        <v>78120</v>
      </c>
      <c r="O133" s="63">
        <v>154390</v>
      </c>
      <c r="P133" s="63">
        <v>78120</v>
      </c>
      <c r="Q133" s="63">
        <v>154390</v>
      </c>
      <c r="R133" s="64"/>
      <c r="S133" s="65"/>
      <c r="T133" s="66"/>
    </row>
    <row r="134" spans="1:20" x14ac:dyDescent="0.2">
      <c r="A134" s="58">
        <v>5</v>
      </c>
      <c r="B134" s="59">
        <v>1</v>
      </c>
      <c r="C134" s="59">
        <v>2</v>
      </c>
      <c r="D134" s="94">
        <v>1</v>
      </c>
      <c r="E134" s="94">
        <v>12</v>
      </c>
      <c r="F134" s="108">
        <v>20</v>
      </c>
      <c r="G134" s="108" t="s">
        <v>233</v>
      </c>
      <c r="H134" s="109" t="s">
        <v>152</v>
      </c>
      <c r="I134" s="63">
        <v>4862572800</v>
      </c>
      <c r="J134" s="63">
        <v>0</v>
      </c>
      <c r="K134" s="63">
        <v>19372800</v>
      </c>
      <c r="L134" s="63">
        <v>0</v>
      </c>
      <c r="M134" s="63">
        <v>19372800</v>
      </c>
      <c r="N134" s="63">
        <v>0</v>
      </c>
      <c r="O134" s="63">
        <v>0</v>
      </c>
      <c r="P134" s="63">
        <v>0</v>
      </c>
      <c r="Q134" s="63">
        <v>0</v>
      </c>
      <c r="R134" s="64"/>
      <c r="S134" s="65"/>
      <c r="T134" s="66"/>
    </row>
    <row r="135" spans="1:20" x14ac:dyDescent="0.2">
      <c r="A135" s="58">
        <v>5</v>
      </c>
      <c r="B135" s="59">
        <v>1</v>
      </c>
      <c r="C135" s="59">
        <v>2</v>
      </c>
      <c r="D135" s="94">
        <v>1</v>
      </c>
      <c r="E135" s="94">
        <v>14</v>
      </c>
      <c r="F135" s="108">
        <v>20</v>
      </c>
      <c r="G135" s="108" t="s">
        <v>234</v>
      </c>
      <c r="H135" s="109" t="s">
        <v>109</v>
      </c>
      <c r="I135" s="63">
        <v>1458771840</v>
      </c>
      <c r="J135" s="63">
        <v>0</v>
      </c>
      <c r="K135" s="63">
        <v>5811840</v>
      </c>
      <c r="L135" s="63">
        <v>0</v>
      </c>
      <c r="M135" s="63">
        <v>5811840</v>
      </c>
      <c r="N135" s="63">
        <v>0</v>
      </c>
      <c r="O135" s="63">
        <v>0</v>
      </c>
      <c r="P135" s="63">
        <v>0</v>
      </c>
      <c r="Q135" s="63">
        <v>0</v>
      </c>
      <c r="R135" s="64"/>
      <c r="S135" s="65"/>
      <c r="T135" s="66"/>
    </row>
    <row r="136" spans="1:20" x14ac:dyDescent="0.2">
      <c r="A136" s="58">
        <v>5</v>
      </c>
      <c r="B136" s="59">
        <v>1</v>
      </c>
      <c r="C136" s="59">
        <v>2</v>
      </c>
      <c r="D136" s="94">
        <v>1</v>
      </c>
      <c r="E136" s="94">
        <v>15</v>
      </c>
      <c r="F136" s="108">
        <v>20</v>
      </c>
      <c r="G136" s="108" t="s">
        <v>235</v>
      </c>
      <c r="H136" s="109" t="s">
        <v>157</v>
      </c>
      <c r="I136" s="63">
        <v>486257280</v>
      </c>
      <c r="J136" s="63">
        <v>0</v>
      </c>
      <c r="K136" s="63">
        <v>1937280</v>
      </c>
      <c r="L136" s="63">
        <v>0</v>
      </c>
      <c r="M136" s="63">
        <v>1937280</v>
      </c>
      <c r="N136" s="63">
        <v>0</v>
      </c>
      <c r="O136" s="63">
        <v>0</v>
      </c>
      <c r="P136" s="63">
        <v>0</v>
      </c>
      <c r="Q136" s="63">
        <v>0</v>
      </c>
      <c r="R136" s="64"/>
      <c r="S136" s="65"/>
      <c r="T136" s="66"/>
    </row>
    <row r="137" spans="1:20" x14ac:dyDescent="0.2">
      <c r="A137" s="58">
        <v>5</v>
      </c>
      <c r="B137" s="59">
        <v>1</v>
      </c>
      <c r="C137" s="59">
        <v>2</v>
      </c>
      <c r="D137" s="94">
        <v>1</v>
      </c>
      <c r="E137" s="94">
        <v>21</v>
      </c>
      <c r="F137" s="108">
        <v>20</v>
      </c>
      <c r="G137" s="108"/>
      <c r="H137" s="109" t="s">
        <v>94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4">
        <f t="shared" si="91"/>
        <v>0</v>
      </c>
      <c r="S137" s="65">
        <f t="shared" si="92"/>
        <v>0</v>
      </c>
      <c r="T137" s="66"/>
    </row>
    <row r="138" spans="1:20" x14ac:dyDescent="0.2">
      <c r="A138" s="58">
        <v>5</v>
      </c>
      <c r="B138" s="59">
        <v>1</v>
      </c>
      <c r="C138" s="59">
        <v>2</v>
      </c>
      <c r="D138" s="94">
        <v>1</v>
      </c>
      <c r="E138" s="94">
        <v>24</v>
      </c>
      <c r="F138" s="108">
        <v>20</v>
      </c>
      <c r="G138" s="108" t="s">
        <v>236</v>
      </c>
      <c r="H138" s="109" t="s">
        <v>153</v>
      </c>
      <c r="I138" s="63">
        <v>2660217518</v>
      </c>
      <c r="J138" s="63">
        <v>1650794974</v>
      </c>
      <c r="K138" s="63">
        <v>2505117083</v>
      </c>
      <c r="L138" s="63">
        <v>70269697</v>
      </c>
      <c r="M138" s="63">
        <v>283353881</v>
      </c>
      <c r="N138" s="63">
        <v>58031730</v>
      </c>
      <c r="O138" s="63">
        <v>78821090</v>
      </c>
      <c r="P138" s="63">
        <v>46595826</v>
      </c>
      <c r="Q138" s="63">
        <v>61732146</v>
      </c>
      <c r="R138" s="64">
        <f t="shared" si="91"/>
        <v>0.10651530526459754</v>
      </c>
      <c r="S138" s="65">
        <f t="shared" si="92"/>
        <v>2.9629565803047236E-2</v>
      </c>
      <c r="T138" s="66"/>
    </row>
    <row r="139" spans="1:20" s="114" customFormat="1" ht="15.75" x14ac:dyDescent="0.25">
      <c r="A139" s="138" t="s">
        <v>25</v>
      </c>
      <c r="B139" s="139"/>
      <c r="C139" s="139"/>
      <c r="D139" s="139"/>
      <c r="E139" s="139"/>
      <c r="F139" s="139"/>
      <c r="G139" s="139"/>
      <c r="H139" s="140"/>
      <c r="I139" s="110">
        <f>+I140+I143+I146+I149</f>
        <v>441007000000</v>
      </c>
      <c r="J139" s="110">
        <f>+J140+J143+J146+J149</f>
        <v>904669837</v>
      </c>
      <c r="K139" s="110">
        <f>+K140+K143+K146+K149</f>
        <v>41649833796</v>
      </c>
      <c r="L139" s="110">
        <f>+L140+L143+L146+L149</f>
        <v>2963896</v>
      </c>
      <c r="M139" s="110">
        <f t="shared" ref="M139" si="178">+M140+M143+M146+M149</f>
        <v>20499527855</v>
      </c>
      <c r="N139" s="110">
        <f>+N140+N143+N146+N149</f>
        <v>7278960975</v>
      </c>
      <c r="O139" s="110">
        <f t="shared" ref="O139" si="179">+O140+O143+O146+O149</f>
        <v>7278960975</v>
      </c>
      <c r="P139" s="110">
        <f>+P140+P143+P146+P149</f>
        <v>7278960975</v>
      </c>
      <c r="Q139" s="110">
        <f t="shared" ref="Q139" si="180">+Q140+Q143+Q146+Q149</f>
        <v>7278960975</v>
      </c>
      <c r="R139" s="111">
        <f>IFERROR((M139/J139),0)</f>
        <v>22.659678721000621</v>
      </c>
      <c r="S139" s="112">
        <f>IFERROR((O139/J139),0)</f>
        <v>8.0459861457722059</v>
      </c>
      <c r="T139" s="113"/>
    </row>
    <row r="140" spans="1:20" s="114" customFormat="1" ht="31.5" x14ac:dyDescent="0.2">
      <c r="A140" s="49">
        <v>111</v>
      </c>
      <c r="B140" s="50"/>
      <c r="C140" s="50"/>
      <c r="D140" s="90"/>
      <c r="E140" s="90"/>
      <c r="F140" s="89"/>
      <c r="G140" s="89"/>
      <c r="H140" s="106" t="s">
        <v>155</v>
      </c>
      <c r="I140" s="73">
        <f>I141</f>
        <v>14800000000</v>
      </c>
      <c r="J140" s="73">
        <f>J141</f>
        <v>0</v>
      </c>
      <c r="K140" s="73">
        <f>K141</f>
        <v>0</v>
      </c>
      <c r="L140" s="73">
        <f>L141</f>
        <v>0</v>
      </c>
      <c r="M140" s="73">
        <f t="shared" ref="M140:Q140" si="181">M141</f>
        <v>0</v>
      </c>
      <c r="N140" s="73">
        <f>N141</f>
        <v>0</v>
      </c>
      <c r="O140" s="73">
        <f t="shared" si="181"/>
        <v>0</v>
      </c>
      <c r="P140" s="73">
        <f>P141</f>
        <v>0</v>
      </c>
      <c r="Q140" s="73">
        <f t="shared" si="181"/>
        <v>0</v>
      </c>
      <c r="R140" s="115">
        <f t="shared" ref="R140:R142" si="182">IFERROR((M140/I140),0)</f>
        <v>0</v>
      </c>
      <c r="S140" s="80">
        <f t="shared" ref="S140:S142" si="183">IFERROR((O140/I140),0)</f>
        <v>0</v>
      </c>
      <c r="T140" s="81"/>
    </row>
    <row r="141" spans="1:20" s="114" customFormat="1" ht="31.5" x14ac:dyDescent="0.2">
      <c r="A141" s="49">
        <v>111</v>
      </c>
      <c r="B141" s="67">
        <v>506</v>
      </c>
      <c r="C141" s="50"/>
      <c r="D141" s="90"/>
      <c r="E141" s="90"/>
      <c r="F141" s="89"/>
      <c r="G141" s="89"/>
      <c r="H141" s="106" t="s">
        <v>27</v>
      </c>
      <c r="I141" s="73">
        <f>+I142</f>
        <v>14800000000</v>
      </c>
      <c r="J141" s="73">
        <f>+J142</f>
        <v>0</v>
      </c>
      <c r="K141" s="73">
        <f>+K142</f>
        <v>0</v>
      </c>
      <c r="L141" s="73">
        <f>+L142</f>
        <v>0</v>
      </c>
      <c r="M141" s="73">
        <f t="shared" ref="M141:Q141" si="184">+M142</f>
        <v>0</v>
      </c>
      <c r="N141" s="73">
        <f>+N142</f>
        <v>0</v>
      </c>
      <c r="O141" s="73">
        <f t="shared" si="184"/>
        <v>0</v>
      </c>
      <c r="P141" s="73">
        <f>+P142</f>
        <v>0</v>
      </c>
      <c r="Q141" s="73">
        <f t="shared" si="184"/>
        <v>0</v>
      </c>
      <c r="R141" s="115">
        <f t="shared" si="182"/>
        <v>0</v>
      </c>
      <c r="S141" s="80">
        <f t="shared" si="183"/>
        <v>0</v>
      </c>
      <c r="T141" s="81"/>
    </row>
    <row r="142" spans="1:20" s="114" customFormat="1" ht="60" x14ac:dyDescent="0.2">
      <c r="A142" s="58">
        <v>111</v>
      </c>
      <c r="B142" s="60">
        <v>506</v>
      </c>
      <c r="C142" s="60">
        <v>1</v>
      </c>
      <c r="D142" s="94"/>
      <c r="E142" s="94"/>
      <c r="F142" s="116">
        <v>20</v>
      </c>
      <c r="G142" s="116" t="s">
        <v>242</v>
      </c>
      <c r="H142" s="117" t="s">
        <v>237</v>
      </c>
      <c r="I142" s="63">
        <v>14800000000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118">
        <f t="shared" si="182"/>
        <v>0</v>
      </c>
      <c r="S142" s="119">
        <f t="shared" si="183"/>
        <v>0</v>
      </c>
      <c r="T142" s="66"/>
    </row>
    <row r="143" spans="1:20" s="77" customFormat="1" ht="47.25" x14ac:dyDescent="0.25">
      <c r="A143" s="49">
        <v>213</v>
      </c>
      <c r="B143" s="50"/>
      <c r="C143" s="50"/>
      <c r="D143" s="90"/>
      <c r="E143" s="90"/>
      <c r="F143" s="89"/>
      <c r="G143" s="89"/>
      <c r="H143" s="106" t="s">
        <v>26</v>
      </c>
      <c r="I143" s="73">
        <f>I144</f>
        <v>20248600000</v>
      </c>
      <c r="J143" s="73">
        <f t="shared" ref="J143:Q143" si="185">J144</f>
        <v>0</v>
      </c>
      <c r="K143" s="73">
        <f t="shared" si="185"/>
        <v>20248600000</v>
      </c>
      <c r="L143" s="73">
        <f t="shared" si="185"/>
        <v>0</v>
      </c>
      <c r="M143" s="73">
        <f t="shared" si="185"/>
        <v>0</v>
      </c>
      <c r="N143" s="73">
        <f t="shared" si="185"/>
        <v>0</v>
      </c>
      <c r="O143" s="73">
        <f t="shared" si="185"/>
        <v>0</v>
      </c>
      <c r="P143" s="73">
        <f t="shared" si="185"/>
        <v>0</v>
      </c>
      <c r="Q143" s="73">
        <f t="shared" si="185"/>
        <v>0</v>
      </c>
      <c r="R143" s="115">
        <f t="shared" si="91"/>
        <v>0</v>
      </c>
      <c r="S143" s="80">
        <f t="shared" si="92"/>
        <v>0</v>
      </c>
      <c r="T143" s="81"/>
    </row>
    <row r="144" spans="1:20" s="77" customFormat="1" ht="31.5" x14ac:dyDescent="0.25">
      <c r="A144" s="49">
        <v>213</v>
      </c>
      <c r="B144" s="67">
        <v>506</v>
      </c>
      <c r="C144" s="50"/>
      <c r="D144" s="90"/>
      <c r="E144" s="90"/>
      <c r="F144" s="89"/>
      <c r="G144" s="89"/>
      <c r="H144" s="106" t="s">
        <v>27</v>
      </c>
      <c r="I144" s="73">
        <f>+I145</f>
        <v>20248600000</v>
      </c>
      <c r="J144" s="73">
        <f>+J145</f>
        <v>0</v>
      </c>
      <c r="K144" s="73">
        <f>+K145</f>
        <v>20248600000</v>
      </c>
      <c r="L144" s="73">
        <f>+L145</f>
        <v>0</v>
      </c>
      <c r="M144" s="73">
        <f t="shared" ref="M144:Q144" si="186">+M145</f>
        <v>0</v>
      </c>
      <c r="N144" s="73">
        <f>+N145</f>
        <v>0</v>
      </c>
      <c r="O144" s="73">
        <f t="shared" si="186"/>
        <v>0</v>
      </c>
      <c r="P144" s="73">
        <f>+P145</f>
        <v>0</v>
      </c>
      <c r="Q144" s="73">
        <f t="shared" si="186"/>
        <v>0</v>
      </c>
      <c r="R144" s="115">
        <f t="shared" ref="R144:R154" si="187">IFERROR((M144/I144),0)</f>
        <v>0</v>
      </c>
      <c r="S144" s="80">
        <f t="shared" ref="S144:S154" si="188">IFERROR((O144/I144),0)</f>
        <v>0</v>
      </c>
      <c r="T144" s="81"/>
    </row>
    <row r="145" spans="1:20" s="120" customFormat="1" ht="45" x14ac:dyDescent="0.2">
      <c r="A145" s="58">
        <v>213</v>
      </c>
      <c r="B145" s="60">
        <v>506</v>
      </c>
      <c r="C145" s="60">
        <v>1</v>
      </c>
      <c r="D145" s="94"/>
      <c r="E145" s="94"/>
      <c r="F145" s="116">
        <v>20</v>
      </c>
      <c r="G145" s="116" t="s">
        <v>243</v>
      </c>
      <c r="H145" s="117" t="s">
        <v>28</v>
      </c>
      <c r="I145" s="63">
        <v>20248600000</v>
      </c>
      <c r="J145" s="63">
        <v>0</v>
      </c>
      <c r="K145" s="63">
        <v>20248600000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118">
        <f t="shared" si="187"/>
        <v>0</v>
      </c>
      <c r="S145" s="119">
        <f t="shared" si="188"/>
        <v>0</v>
      </c>
      <c r="T145" s="66"/>
    </row>
    <row r="146" spans="1:20" s="77" customFormat="1" ht="31.5" x14ac:dyDescent="0.25">
      <c r="A146" s="104">
        <v>310</v>
      </c>
      <c r="B146" s="50"/>
      <c r="C146" s="50"/>
      <c r="D146" s="90"/>
      <c r="E146" s="90"/>
      <c r="F146" s="89"/>
      <c r="G146" s="89"/>
      <c r="H146" s="106" t="s">
        <v>29</v>
      </c>
      <c r="I146" s="73">
        <f t="shared" ref="I146:Q146" si="189">I147</f>
        <v>8600000000</v>
      </c>
      <c r="J146" s="73">
        <f t="shared" si="189"/>
        <v>904669837</v>
      </c>
      <c r="K146" s="73">
        <f t="shared" si="189"/>
        <v>1353598681</v>
      </c>
      <c r="L146" s="73">
        <f t="shared" si="189"/>
        <v>2963896</v>
      </c>
      <c r="M146" s="73">
        <f t="shared" si="189"/>
        <v>451892740</v>
      </c>
      <c r="N146" s="73">
        <f t="shared" si="189"/>
        <v>20992848</v>
      </c>
      <c r="O146" s="73">
        <f t="shared" si="189"/>
        <v>20992848</v>
      </c>
      <c r="P146" s="73">
        <f t="shared" si="189"/>
        <v>20992848</v>
      </c>
      <c r="Q146" s="73">
        <f t="shared" si="189"/>
        <v>20992848</v>
      </c>
      <c r="R146" s="74">
        <f t="shared" si="187"/>
        <v>5.2545667441860462E-2</v>
      </c>
      <c r="S146" s="75">
        <f t="shared" si="188"/>
        <v>2.4410288372093024E-3</v>
      </c>
      <c r="T146" s="76"/>
    </row>
    <row r="147" spans="1:20" s="77" customFormat="1" ht="31.5" x14ac:dyDescent="0.25">
      <c r="A147" s="104">
        <v>310</v>
      </c>
      <c r="B147" s="67">
        <v>506</v>
      </c>
      <c r="C147" s="50"/>
      <c r="D147" s="90"/>
      <c r="E147" s="90"/>
      <c r="F147" s="89"/>
      <c r="G147" s="89"/>
      <c r="H147" s="106" t="s">
        <v>27</v>
      </c>
      <c r="I147" s="73">
        <f>+I148</f>
        <v>8600000000</v>
      </c>
      <c r="J147" s="73">
        <f t="shared" ref="J147:Q147" si="190">+J148</f>
        <v>904669837</v>
      </c>
      <c r="K147" s="73">
        <f t="shared" si="190"/>
        <v>1353598681</v>
      </c>
      <c r="L147" s="73">
        <f t="shared" si="190"/>
        <v>2963896</v>
      </c>
      <c r="M147" s="73">
        <f t="shared" si="190"/>
        <v>451892740</v>
      </c>
      <c r="N147" s="73">
        <f t="shared" si="190"/>
        <v>20992848</v>
      </c>
      <c r="O147" s="73">
        <f t="shared" si="190"/>
        <v>20992848</v>
      </c>
      <c r="P147" s="73">
        <f t="shared" si="190"/>
        <v>20992848</v>
      </c>
      <c r="Q147" s="73">
        <f t="shared" si="190"/>
        <v>20992848</v>
      </c>
      <c r="R147" s="74">
        <f t="shared" si="187"/>
        <v>5.2545667441860462E-2</v>
      </c>
      <c r="S147" s="75">
        <f t="shared" si="188"/>
        <v>2.4410288372093024E-3</v>
      </c>
      <c r="T147" s="76"/>
    </row>
    <row r="148" spans="1:20" s="120" customFormat="1" ht="30" x14ac:dyDescent="0.2">
      <c r="A148" s="93">
        <v>310</v>
      </c>
      <c r="B148" s="60">
        <v>506</v>
      </c>
      <c r="C148" s="60">
        <v>1</v>
      </c>
      <c r="D148" s="94"/>
      <c r="E148" s="94"/>
      <c r="F148" s="116">
        <v>20</v>
      </c>
      <c r="G148" s="116" t="s">
        <v>244</v>
      </c>
      <c r="H148" s="117" t="s">
        <v>30</v>
      </c>
      <c r="I148" s="63">
        <v>8600000000</v>
      </c>
      <c r="J148" s="63">
        <v>904669837</v>
      </c>
      <c r="K148" s="63">
        <v>1353598681</v>
      </c>
      <c r="L148" s="63">
        <v>2963896</v>
      </c>
      <c r="M148" s="63">
        <v>451892740</v>
      </c>
      <c r="N148" s="63">
        <v>20992848</v>
      </c>
      <c r="O148" s="63">
        <v>20992848</v>
      </c>
      <c r="P148" s="63">
        <v>20992848</v>
      </c>
      <c r="Q148" s="63">
        <v>20992848</v>
      </c>
      <c r="R148" s="118">
        <f t="shared" si="187"/>
        <v>5.2545667441860462E-2</v>
      </c>
      <c r="S148" s="119">
        <f t="shared" si="188"/>
        <v>2.4410288372093024E-3</v>
      </c>
      <c r="T148" s="66"/>
    </row>
    <row r="149" spans="1:20" s="77" customFormat="1" ht="31.5" x14ac:dyDescent="0.25">
      <c r="A149" s="104">
        <v>410</v>
      </c>
      <c r="B149" s="50"/>
      <c r="C149" s="51"/>
      <c r="D149" s="51"/>
      <c r="E149" s="51"/>
      <c r="F149" s="51"/>
      <c r="G149" s="51"/>
      <c r="H149" s="72" t="s">
        <v>31</v>
      </c>
      <c r="I149" s="73">
        <f>+I150</f>
        <v>397358400000</v>
      </c>
      <c r="J149" s="73">
        <f>+J150</f>
        <v>0</v>
      </c>
      <c r="K149" s="73">
        <f>+K150</f>
        <v>20047635115</v>
      </c>
      <c r="L149" s="73">
        <f>+L150</f>
        <v>0</v>
      </c>
      <c r="M149" s="73">
        <f t="shared" ref="M149:Q149" si="191">+M150</f>
        <v>20047635115</v>
      </c>
      <c r="N149" s="73">
        <f>+N150</f>
        <v>7257968127</v>
      </c>
      <c r="O149" s="73">
        <f t="shared" si="191"/>
        <v>7257968127</v>
      </c>
      <c r="P149" s="73">
        <f>+P150</f>
        <v>7257968127</v>
      </c>
      <c r="Q149" s="73">
        <f t="shared" si="191"/>
        <v>7257968127</v>
      </c>
      <c r="R149" s="115">
        <f t="shared" si="187"/>
        <v>5.0452274609017952E-2</v>
      </c>
      <c r="S149" s="80">
        <f t="shared" si="188"/>
        <v>1.8265545983172874E-2</v>
      </c>
      <c r="T149" s="81"/>
    </row>
    <row r="150" spans="1:20" s="77" customFormat="1" ht="31.5" x14ac:dyDescent="0.25">
      <c r="A150" s="104">
        <v>410</v>
      </c>
      <c r="B150" s="67">
        <v>506</v>
      </c>
      <c r="C150" s="51"/>
      <c r="D150" s="51"/>
      <c r="E150" s="51"/>
      <c r="F150" s="51"/>
      <c r="G150" s="51"/>
      <c r="H150" s="106" t="s">
        <v>27</v>
      </c>
      <c r="I150" s="73">
        <f>SUM(I151:I153)</f>
        <v>397358400000</v>
      </c>
      <c r="J150" s="73">
        <f>SUM(J151:J153)</f>
        <v>0</v>
      </c>
      <c r="K150" s="73">
        <f>SUM(K151:K153)</f>
        <v>20047635115</v>
      </c>
      <c r="L150" s="73">
        <f>SUM(L151:L153)</f>
        <v>0</v>
      </c>
      <c r="M150" s="73">
        <f t="shared" ref="M150" si="192">SUM(M151:M153)</f>
        <v>20047635115</v>
      </c>
      <c r="N150" s="73">
        <f>SUM(N151:N153)</f>
        <v>7257968127</v>
      </c>
      <c r="O150" s="73">
        <f t="shared" ref="O150" si="193">SUM(O151:O153)</f>
        <v>7257968127</v>
      </c>
      <c r="P150" s="73">
        <f>SUM(P151:P153)</f>
        <v>7257968127</v>
      </c>
      <c r="Q150" s="73">
        <f t="shared" ref="Q150" si="194">SUM(Q151:Q153)</f>
        <v>7257968127</v>
      </c>
      <c r="R150" s="115">
        <f t="shared" si="187"/>
        <v>5.0452274609017952E-2</v>
      </c>
      <c r="S150" s="80">
        <f t="shared" si="188"/>
        <v>1.8265545983172874E-2</v>
      </c>
      <c r="T150" s="81"/>
    </row>
    <row r="151" spans="1:20" s="120" customFormat="1" ht="30" x14ac:dyDescent="0.2">
      <c r="A151" s="60">
        <v>410</v>
      </c>
      <c r="B151" s="60">
        <v>506</v>
      </c>
      <c r="C151" s="60">
        <v>1</v>
      </c>
      <c r="D151" s="61"/>
      <c r="E151" s="61"/>
      <c r="F151" s="61">
        <v>20</v>
      </c>
      <c r="G151" s="61" t="s">
        <v>245</v>
      </c>
      <c r="H151" s="121" t="s">
        <v>32</v>
      </c>
      <c r="I151" s="63">
        <v>349062400000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118">
        <f t="shared" si="187"/>
        <v>0</v>
      </c>
      <c r="S151" s="119">
        <f t="shared" si="188"/>
        <v>0</v>
      </c>
      <c r="T151" s="66"/>
    </row>
    <row r="152" spans="1:20" s="120" customFormat="1" x14ac:dyDescent="0.2">
      <c r="A152" s="60">
        <v>410</v>
      </c>
      <c r="B152" s="60">
        <v>506</v>
      </c>
      <c r="C152" s="60">
        <v>3</v>
      </c>
      <c r="D152" s="61"/>
      <c r="E152" s="61"/>
      <c r="F152" s="61">
        <v>20</v>
      </c>
      <c r="G152" s="61" t="s">
        <v>246</v>
      </c>
      <c r="H152" s="121" t="s">
        <v>154</v>
      </c>
      <c r="I152" s="63">
        <v>40440000000</v>
      </c>
      <c r="J152" s="63">
        <v>0</v>
      </c>
      <c r="K152" s="63">
        <v>20016336310</v>
      </c>
      <c r="L152" s="63">
        <v>0</v>
      </c>
      <c r="M152" s="63">
        <v>20016336310</v>
      </c>
      <c r="N152" s="63">
        <v>7257968127</v>
      </c>
      <c r="O152" s="63">
        <v>7257968127</v>
      </c>
      <c r="P152" s="63">
        <v>7257968127</v>
      </c>
      <c r="Q152" s="63">
        <v>7257968127</v>
      </c>
      <c r="R152" s="118">
        <f t="shared" si="187"/>
        <v>0.49496380588526212</v>
      </c>
      <c r="S152" s="119">
        <f t="shared" si="188"/>
        <v>0.1794749784124629</v>
      </c>
      <c r="T152" s="66"/>
    </row>
    <row r="153" spans="1:20" s="120" customFormat="1" ht="30.75" thickBot="1" x14ac:dyDescent="0.25">
      <c r="A153" s="60">
        <v>410</v>
      </c>
      <c r="B153" s="60">
        <v>506</v>
      </c>
      <c r="C153" s="60">
        <v>5</v>
      </c>
      <c r="D153" s="61"/>
      <c r="E153" s="61"/>
      <c r="F153" s="61">
        <v>20</v>
      </c>
      <c r="G153" s="61" t="s">
        <v>247</v>
      </c>
      <c r="H153" s="121" t="s">
        <v>238</v>
      </c>
      <c r="I153" s="63">
        <v>7856000000</v>
      </c>
      <c r="J153" s="63">
        <v>0</v>
      </c>
      <c r="K153" s="63">
        <v>31298805</v>
      </c>
      <c r="L153" s="63">
        <v>0</v>
      </c>
      <c r="M153" s="63">
        <v>31298805</v>
      </c>
      <c r="N153" s="63">
        <v>0</v>
      </c>
      <c r="O153" s="63">
        <v>0</v>
      </c>
      <c r="P153" s="63">
        <v>0</v>
      </c>
      <c r="Q153" s="63">
        <v>0</v>
      </c>
      <c r="R153" s="118">
        <f t="shared" ref="R153" si="195">IFERROR((M153/I153),0)</f>
        <v>3.9840637729124237E-3</v>
      </c>
      <c r="S153" s="119">
        <f t="shared" ref="S153" si="196">IFERROR((O153/I153),0)</f>
        <v>0</v>
      </c>
      <c r="T153" s="66"/>
    </row>
    <row r="154" spans="1:20" s="125" customFormat="1" ht="16.5" thickBot="1" x14ac:dyDescent="0.3">
      <c r="A154" s="141" t="s">
        <v>33</v>
      </c>
      <c r="B154" s="142"/>
      <c r="C154" s="142"/>
      <c r="D154" s="142"/>
      <c r="E154" s="142"/>
      <c r="F154" s="142"/>
      <c r="G154" s="142"/>
      <c r="H154" s="143"/>
      <c r="I154" s="122">
        <f>+I9+I139</f>
        <v>1039749524000</v>
      </c>
      <c r="J154" s="122">
        <f t="shared" ref="J154" si="197">+J9+J139</f>
        <v>276656655820</v>
      </c>
      <c r="K154" s="122">
        <f t="shared" ref="K154:L154" si="198">+K9+K139</f>
        <v>365320423046.73999</v>
      </c>
      <c r="L154" s="122">
        <f t="shared" si="198"/>
        <v>271062872592</v>
      </c>
      <c r="M154" s="122">
        <f t="shared" ref="M154:N154" si="199">+M9+M139</f>
        <v>319350316645.73999</v>
      </c>
      <c r="N154" s="122">
        <f t="shared" si="199"/>
        <v>278387616084.20001</v>
      </c>
      <c r="O154" s="122">
        <f t="shared" ref="O154:P154" si="200">+O9+O139</f>
        <v>280016389618.39001</v>
      </c>
      <c r="P154" s="122">
        <f t="shared" si="200"/>
        <v>276491174939.20001</v>
      </c>
      <c r="Q154" s="122">
        <f t="shared" ref="Q154" si="201">+Q9+Q139</f>
        <v>278104906531.39001</v>
      </c>
      <c r="R154" s="123">
        <f t="shared" si="187"/>
        <v>0.3071415848474483</v>
      </c>
      <c r="S154" s="124">
        <f t="shared" si="188"/>
        <v>0.26931139005589005</v>
      </c>
      <c r="T154" s="76"/>
    </row>
    <row r="155" spans="1:20" ht="15.75" x14ac:dyDescent="0.25">
      <c r="A155" s="2"/>
      <c r="B155" s="3"/>
      <c r="C155" s="4"/>
      <c r="D155" s="4"/>
      <c r="E155" s="4"/>
      <c r="F155" s="4"/>
      <c r="G155" s="4"/>
      <c r="H155" s="5"/>
      <c r="I155" s="126"/>
      <c r="J155" s="126">
        <f>+J154-[1]Hoja1!$L$165</f>
        <v>0</v>
      </c>
      <c r="K155" s="127"/>
      <c r="L155" s="128"/>
      <c r="M155" s="129"/>
      <c r="N155" s="128"/>
      <c r="O155" s="128"/>
      <c r="P155" s="128"/>
      <c r="Q155" s="129"/>
      <c r="R155" s="6"/>
      <c r="S155" s="7"/>
      <c r="T155" s="6"/>
    </row>
    <row r="156" spans="1:20" ht="15.75" x14ac:dyDescent="0.25">
      <c r="A156" s="2"/>
      <c r="B156" s="3"/>
      <c r="C156" s="4"/>
      <c r="D156" s="4"/>
      <c r="E156" s="4"/>
      <c r="F156" s="4"/>
      <c r="G156" s="4"/>
      <c r="H156" s="5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7"/>
      <c r="T156" s="6"/>
    </row>
    <row r="157" spans="1:20" x14ac:dyDescent="0.2">
      <c r="A157" s="2"/>
      <c r="B157" s="3"/>
      <c r="C157" s="4"/>
      <c r="D157" s="4"/>
      <c r="E157" s="4"/>
      <c r="F157" s="4"/>
      <c r="G157" s="4"/>
      <c r="H157" s="5"/>
      <c r="I157" s="9"/>
      <c r="J157" s="9"/>
      <c r="K157" s="9"/>
      <c r="L157" s="9"/>
      <c r="M157" s="9"/>
      <c r="N157" s="9"/>
      <c r="O157" s="9"/>
      <c r="P157" s="9"/>
      <c r="Q157" s="9"/>
      <c r="R157" s="6"/>
      <c r="S157" s="7"/>
      <c r="T157" s="6"/>
    </row>
    <row r="158" spans="1:20" x14ac:dyDescent="0.2">
      <c r="A158" s="2"/>
      <c r="B158" s="3"/>
      <c r="C158" s="4"/>
      <c r="D158" s="4"/>
      <c r="E158" s="4"/>
      <c r="F158" s="4"/>
      <c r="G158" s="4"/>
      <c r="H158" s="5"/>
      <c r="I158" s="9"/>
      <c r="J158" s="9"/>
      <c r="K158" s="10"/>
      <c r="L158" s="11"/>
      <c r="M158" s="12"/>
      <c r="N158" s="11"/>
      <c r="O158" s="13"/>
      <c r="P158" s="14"/>
      <c r="Q158" s="12"/>
      <c r="R158" s="6"/>
      <c r="S158" s="7"/>
      <c r="T158" s="6"/>
    </row>
    <row r="159" spans="1:20" x14ac:dyDescent="0.2">
      <c r="A159" s="2"/>
      <c r="B159" s="3"/>
      <c r="C159" s="4"/>
      <c r="D159" s="4"/>
      <c r="E159" s="4"/>
      <c r="F159" s="4"/>
      <c r="G159" s="4"/>
      <c r="H159" s="5"/>
      <c r="I159" s="9"/>
      <c r="J159" s="9"/>
      <c r="K159" s="9"/>
      <c r="L159" s="11"/>
      <c r="M159" s="9"/>
      <c r="N159" s="11"/>
      <c r="O159" s="9"/>
      <c r="P159" s="14"/>
      <c r="Q159" s="15"/>
      <c r="R159" s="6"/>
      <c r="S159" s="7"/>
      <c r="T159" s="6"/>
    </row>
    <row r="160" spans="1:20" ht="15.75" x14ac:dyDescent="0.25">
      <c r="A160" s="16"/>
      <c r="B160" s="17"/>
      <c r="C160" s="17"/>
      <c r="D160" s="18"/>
      <c r="E160" s="18"/>
      <c r="F160" s="18"/>
      <c r="G160" s="18"/>
      <c r="H160" s="19"/>
      <c r="I160" s="19"/>
      <c r="J160" s="20"/>
      <c r="K160" s="148"/>
      <c r="L160" s="148"/>
      <c r="M160" s="148"/>
      <c r="N160" s="148"/>
      <c r="O160" s="148"/>
      <c r="P160" s="148"/>
      <c r="Q160" s="148"/>
      <c r="R160" s="6"/>
      <c r="S160" s="7"/>
      <c r="T160" s="6"/>
    </row>
    <row r="161" spans="1:20" ht="15.75" x14ac:dyDescent="0.25">
      <c r="A161" s="149" t="s">
        <v>34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48"/>
      <c r="L161" s="148"/>
      <c r="M161" s="148"/>
      <c r="N161" s="148"/>
      <c r="O161" s="148"/>
      <c r="P161" s="148"/>
      <c r="Q161" s="148"/>
      <c r="R161" s="6"/>
      <c r="S161" s="7"/>
      <c r="T161" s="6"/>
    </row>
    <row r="162" spans="1:20" ht="15.75" thickBot="1" x14ac:dyDescent="0.25">
      <c r="A162" s="131"/>
      <c r="B162" s="132"/>
      <c r="C162" s="132"/>
      <c r="D162" s="21"/>
      <c r="E162" s="21"/>
      <c r="F162" s="21"/>
      <c r="G162" s="21"/>
      <c r="H162" s="22"/>
      <c r="I162" s="23"/>
      <c r="J162" s="23"/>
      <c r="K162" s="23"/>
      <c r="L162" s="24"/>
      <c r="M162" s="24"/>
      <c r="N162" s="24"/>
      <c r="O162" s="24"/>
      <c r="P162" s="24"/>
      <c r="Q162" s="24"/>
      <c r="R162" s="25"/>
      <c r="S162" s="26"/>
      <c r="T162" s="6"/>
    </row>
    <row r="167" spans="1:20" x14ac:dyDescent="0.2"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20" x14ac:dyDescent="0.2"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20" x14ac:dyDescent="0.2"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20" x14ac:dyDescent="0.2"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20" x14ac:dyDescent="0.2"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20" x14ac:dyDescent="0.2"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20" x14ac:dyDescent="0.2"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20" x14ac:dyDescent="0.2"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20" x14ac:dyDescent="0.2"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20" x14ac:dyDescent="0.2"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x14ac:dyDescent="0.2"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x14ac:dyDescent="0.2">
      <c r="A178" s="8"/>
      <c r="B178" s="8"/>
      <c r="C178" s="8"/>
      <c r="D178" s="8"/>
      <c r="E178" s="8"/>
      <c r="F178" s="8"/>
      <c r="G178" s="8"/>
      <c r="H178" s="8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x14ac:dyDescent="0.2">
      <c r="A179" s="8"/>
      <c r="B179" s="8"/>
      <c r="C179" s="8"/>
      <c r="D179" s="8"/>
      <c r="E179" s="8"/>
      <c r="F179" s="8"/>
      <c r="G179" s="8"/>
      <c r="H179" s="8"/>
      <c r="I179" s="29"/>
      <c r="J179" s="29"/>
      <c r="K179" s="29"/>
      <c r="L179" s="29"/>
      <c r="M179" s="29"/>
      <c r="N179" s="29"/>
      <c r="O179" s="29"/>
      <c r="P179" s="29"/>
      <c r="Q179" s="29"/>
    </row>
  </sheetData>
  <mergeCells count="29">
    <mergeCell ref="R5:R8"/>
    <mergeCell ref="S5:S8"/>
    <mergeCell ref="A5:H5"/>
    <mergeCell ref="I5:I8"/>
    <mergeCell ref="J5:J8"/>
    <mergeCell ref="K5:K8"/>
    <mergeCell ref="L5:L8"/>
    <mergeCell ref="M5:M8"/>
    <mergeCell ref="H6:H8"/>
    <mergeCell ref="A7:A8"/>
    <mergeCell ref="A4:D4"/>
    <mergeCell ref="H4:N4"/>
    <mergeCell ref="A1:S1"/>
    <mergeCell ref="A2:S2"/>
    <mergeCell ref="A3:S3"/>
    <mergeCell ref="K160:Q160"/>
    <mergeCell ref="A161:J161"/>
    <mergeCell ref="K161:Q161"/>
    <mergeCell ref="N5:N8"/>
    <mergeCell ref="O5:O8"/>
    <mergeCell ref="P5:P8"/>
    <mergeCell ref="Q5:Q8"/>
    <mergeCell ref="A162:C162"/>
    <mergeCell ref="D7:D8"/>
    <mergeCell ref="A9:H9"/>
    <mergeCell ref="A139:H139"/>
    <mergeCell ref="A154:H154"/>
    <mergeCell ref="B7:B8"/>
    <mergeCell ref="C7:C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4:J10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5556EF-0BAC-4E38-B441-7FC7C40497D4}"/>
</file>

<file path=customXml/itemProps2.xml><?xml version="1.0" encoding="utf-8"?>
<ds:datastoreItem xmlns:ds="http://schemas.openxmlformats.org/officeDocument/2006/customXml" ds:itemID="{E3042291-900B-4962-A3BA-DDEEB49B314E}"/>
</file>

<file path=customXml/itemProps3.xml><?xml version="1.0" encoding="utf-8"?>
<ds:datastoreItem xmlns:ds="http://schemas.openxmlformats.org/officeDocument/2006/customXml" ds:itemID="{497B832D-BE9E-437E-982E-41AFA0F3C5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Febrero (Gastos)</dc:title>
  <dc:creator>Windows User</dc:creator>
  <cp:lastModifiedBy>Carolina Peña Mugno</cp:lastModifiedBy>
  <dcterms:created xsi:type="dcterms:W3CDTF">2014-01-22T22:03:49Z</dcterms:created>
  <dcterms:modified xsi:type="dcterms:W3CDTF">2015-03-27T18:52:43Z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6600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