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240" yWindow="270" windowWidth="17520" windowHeight="9360" firstSheet="2" activeTab="2"/>
  </bookViews>
  <sheets>
    <sheet name="INGRESOS ZBOX CONSOLIDADO" sheetId="8" state="hidden" r:id="rId1"/>
    <sheet name="INGRESOS VIG ANT ZBOX " sheetId="7" state="hidden" r:id="rId2"/>
    <sheet name="VIGENCIA SIIF" sheetId="3" r:id="rId3"/>
  </sheets>
  <externalReferences>
    <externalReference r:id="rId4"/>
  </externalReferences>
  <definedNames>
    <definedName name="_xlnm.Print_Area" localSheetId="2">'VIGENCIA SIIF'!$B$1:$S$144</definedName>
    <definedName name="_xlnm.Print_Titles" localSheetId="2">'VIGENCIA SIIF'!$1:$7</definedName>
  </definedNames>
  <calcPr calcId="125725"/>
</workbook>
</file>

<file path=xl/calcChain.xml><?xml version="1.0" encoding="utf-8"?>
<calcChain xmlns="http://schemas.openxmlformats.org/spreadsheetml/2006/main">
  <c r="G41" i="8"/>
  <c r="G40" s="1"/>
  <c r="G30"/>
  <c r="G37"/>
  <c r="H37"/>
  <c r="H36"/>
  <c r="G36"/>
  <c r="G34"/>
  <c r="H34"/>
  <c r="H33"/>
  <c r="G33"/>
  <c r="F33"/>
  <c r="I32"/>
  <c r="J32"/>
  <c r="H32"/>
  <c r="G32"/>
  <c r="H31"/>
  <c r="I31"/>
  <c r="J31"/>
  <c r="G31"/>
  <c r="H30"/>
  <c r="E16"/>
  <c r="F16"/>
  <c r="G16"/>
  <c r="H16"/>
  <c r="I16"/>
  <c r="J16"/>
  <c r="D16"/>
  <c r="F30"/>
  <c r="I30" s="1"/>
  <c r="E30"/>
  <c r="D30"/>
  <c r="H29"/>
  <c r="H28" s="1"/>
  <c r="G29"/>
  <c r="G28" s="1"/>
  <c r="F31"/>
  <c r="F32"/>
  <c r="F34"/>
  <c r="F29"/>
  <c r="F28" s="1"/>
  <c r="E29"/>
  <c r="E28" s="1"/>
  <c r="H26"/>
  <c r="H27"/>
  <c r="G27"/>
  <c r="G26"/>
  <c r="F26"/>
  <c r="F27"/>
  <c r="I27" s="1"/>
  <c r="E27"/>
  <c r="E26"/>
  <c r="D27"/>
  <c r="D26"/>
  <c r="H21"/>
  <c r="H20" s="1"/>
  <c r="H22"/>
  <c r="G22"/>
  <c r="G21"/>
  <c r="G20" s="1"/>
  <c r="F21"/>
  <c r="F20" s="1"/>
  <c r="F22"/>
  <c r="E22"/>
  <c r="E21"/>
  <c r="E20" s="1"/>
  <c r="D22"/>
  <c r="D21"/>
  <c r="H41"/>
  <c r="H40" s="1"/>
  <c r="F41"/>
  <c r="F40" s="1"/>
  <c r="E41"/>
  <c r="E40" s="1"/>
  <c r="D41"/>
  <c r="D40" s="1"/>
  <c r="D37"/>
  <c r="E37"/>
  <c r="F37"/>
  <c r="F36"/>
  <c r="E36"/>
  <c r="D36"/>
  <c r="E34"/>
  <c r="D34"/>
  <c r="E33"/>
  <c r="E31"/>
  <c r="E32"/>
  <c r="D31"/>
  <c r="D32"/>
  <c r="D33"/>
  <c r="D29"/>
  <c r="G22" i="7"/>
  <c r="G20" s="1"/>
  <c r="G19" s="1"/>
  <c r="G21"/>
  <c r="E15"/>
  <c r="E14" s="1"/>
  <c r="E19"/>
  <c r="E50" s="1"/>
  <c r="E51" s="1"/>
  <c r="F19"/>
  <c r="F15" s="1"/>
  <c r="F14" s="1"/>
  <c r="E20"/>
  <c r="F20"/>
  <c r="D50"/>
  <c r="D51" s="1"/>
  <c r="D19"/>
  <c r="D20"/>
  <c r="H25" i="8" l="1"/>
  <c r="H24" s="1"/>
  <c r="H23" s="1"/>
  <c r="H19" s="1"/>
  <c r="H15" s="1"/>
  <c r="F25"/>
  <c r="F24" s="1"/>
  <c r="F23" s="1"/>
  <c r="F19" s="1"/>
  <c r="F15" s="1"/>
  <c r="J21"/>
  <c r="E25"/>
  <c r="E24" s="1"/>
  <c r="E23" s="1"/>
  <c r="E19" s="1"/>
  <c r="E15" s="1"/>
  <c r="G25"/>
  <c r="G24" s="1"/>
  <c r="G23" s="1"/>
  <c r="G19" s="1"/>
  <c r="G15" s="1"/>
  <c r="I29"/>
  <c r="G15" i="7"/>
  <c r="G14" s="1"/>
  <c r="G50"/>
  <c r="F50"/>
  <c r="F51" s="1"/>
  <c r="I58" i="3" l="1"/>
  <c r="I60"/>
  <c r="L81"/>
  <c r="P27"/>
  <c r="J58"/>
  <c r="Q84"/>
  <c r="R68"/>
  <c r="S25"/>
  <c r="P66"/>
  <c r="J56"/>
  <c r="I41"/>
  <c r="R125"/>
  <c r="Q98"/>
  <c r="Q66"/>
  <c r="K18"/>
  <c r="R21"/>
  <c r="I32"/>
  <c r="S44"/>
  <c r="L139"/>
  <c r="L138" s="1"/>
  <c r="Q11"/>
  <c r="N58"/>
  <c r="R45"/>
  <c r="P48"/>
  <c r="I15"/>
  <c r="K98"/>
  <c r="R129"/>
  <c r="R83"/>
  <c r="Q96"/>
  <c r="I11"/>
  <c r="R43"/>
  <c r="N133"/>
  <c r="N132" s="1"/>
  <c r="J142"/>
  <c r="S72"/>
  <c r="S22"/>
  <c r="L93"/>
  <c r="J107"/>
  <c r="R25"/>
  <c r="S63"/>
  <c r="Q107"/>
  <c r="R23"/>
  <c r="K15"/>
  <c r="K84"/>
  <c r="K36"/>
  <c r="I101"/>
  <c r="R50"/>
  <c r="N41"/>
  <c r="S70"/>
  <c r="R104"/>
  <c r="N18"/>
  <c r="P75"/>
  <c r="Q81"/>
  <c r="I81"/>
  <c r="N139"/>
  <c r="N138" s="1"/>
  <c r="S26"/>
  <c r="K123"/>
  <c r="K122" s="1"/>
  <c r="K121" s="1"/>
  <c r="K120" s="1"/>
  <c r="N142"/>
  <c r="R87"/>
  <c r="S34"/>
  <c r="S95"/>
  <c r="R70"/>
  <c r="J48"/>
  <c r="J139"/>
  <c r="J138" s="1"/>
  <c r="P93"/>
  <c r="Q18"/>
  <c r="I118"/>
  <c r="I117" s="1"/>
  <c r="N98"/>
  <c r="S24"/>
  <c r="N75"/>
  <c r="P53"/>
  <c r="S104"/>
  <c r="R105"/>
  <c r="I98"/>
  <c r="P90"/>
  <c r="P113"/>
  <c r="P111" s="1"/>
  <c r="P36"/>
  <c r="P18"/>
  <c r="S106"/>
  <c r="P142"/>
  <c r="Q75"/>
  <c r="P11"/>
  <c r="P32"/>
  <c r="R141"/>
  <c r="P56"/>
  <c r="Q27"/>
  <c r="Q136"/>
  <c r="Q135" s="1"/>
  <c r="I56"/>
  <c r="Q36"/>
  <c r="Q53"/>
  <c r="N29"/>
  <c r="S17"/>
  <c r="S89"/>
  <c r="S74"/>
  <c r="K11"/>
  <c r="Q113"/>
  <c r="Q111" s="1"/>
  <c r="I27"/>
  <c r="S38"/>
  <c r="K41"/>
  <c r="N107"/>
  <c r="N27"/>
  <c r="P84"/>
  <c r="P41"/>
  <c r="J41"/>
  <c r="R72"/>
  <c r="I18"/>
  <c r="S13"/>
  <c r="Q58"/>
  <c r="S79"/>
  <c r="R17"/>
  <c r="R26"/>
  <c r="R39"/>
  <c r="K113"/>
  <c r="K111" s="1"/>
  <c r="I48"/>
  <c r="R79"/>
  <c r="K136"/>
  <c r="K135" s="1"/>
  <c r="N113"/>
  <c r="N111" s="1"/>
  <c r="Q123"/>
  <c r="Q122" s="1"/>
  <c r="Q121" s="1"/>
  <c r="Q120" s="1"/>
  <c r="N48"/>
  <c r="N32"/>
  <c r="R40"/>
  <c r="S52"/>
  <c r="N90"/>
  <c r="J123"/>
  <c r="J122" s="1"/>
  <c r="J121" s="1"/>
  <c r="J120" s="1"/>
  <c r="R63"/>
  <c r="R65"/>
  <c r="Q48"/>
  <c r="S31"/>
  <c r="R38"/>
  <c r="J75"/>
  <c r="K32"/>
  <c r="K90"/>
  <c r="J11"/>
  <c r="N11"/>
  <c r="R24"/>
  <c r="S62"/>
  <c r="R13"/>
  <c r="P60"/>
  <c r="S50"/>
  <c r="Q15"/>
  <c r="K48"/>
  <c r="I136"/>
  <c r="I135" s="1"/>
  <c r="S39"/>
  <c r="P107"/>
  <c r="P98"/>
  <c r="L15"/>
  <c r="S23"/>
  <c r="S45"/>
  <c r="P29"/>
  <c r="N66"/>
  <c r="S20"/>
  <c r="Q60"/>
  <c r="S125"/>
  <c r="P15"/>
  <c r="I29"/>
  <c r="J53"/>
  <c r="R89"/>
  <c r="R126"/>
  <c r="K139"/>
  <c r="K138" s="1"/>
  <c r="J96"/>
  <c r="S43"/>
  <c r="J36"/>
  <c r="N123"/>
  <c r="N122" s="1"/>
  <c r="N121" s="1"/>
  <c r="N120" s="1"/>
  <c r="Q32"/>
  <c r="N93"/>
  <c r="R20"/>
  <c r="K81"/>
  <c r="S80"/>
  <c r="N53"/>
  <c r="N15"/>
  <c r="R34"/>
  <c r="K27"/>
  <c r="J32"/>
  <c r="R31"/>
  <c r="P96"/>
  <c r="K29"/>
  <c r="P58"/>
  <c r="P123"/>
  <c r="P122" s="1"/>
  <c r="P121" s="1"/>
  <c r="P120" s="1"/>
  <c r="R14"/>
  <c r="S51"/>
  <c r="S21"/>
  <c r="S65"/>
  <c r="J29"/>
  <c r="K53"/>
  <c r="R92"/>
  <c r="R77"/>
  <c r="K60"/>
  <c r="I113"/>
  <c r="I111" s="1"/>
  <c r="R22"/>
  <c r="R44"/>
  <c r="S92"/>
  <c r="I36"/>
  <c r="I139"/>
  <c r="I138" s="1"/>
  <c r="Q90"/>
  <c r="S14"/>
  <c r="N36"/>
  <c r="N35" s="1"/>
  <c r="J66"/>
  <c r="R52"/>
  <c r="J90"/>
  <c r="S40"/>
  <c r="J15"/>
  <c r="N96"/>
  <c r="P139"/>
  <c r="P138" s="1"/>
  <c r="R106"/>
  <c r="K66"/>
  <c r="P81"/>
  <c r="Q101"/>
  <c r="P133"/>
  <c r="P132" s="1"/>
  <c r="K118"/>
  <c r="K117" s="1"/>
  <c r="S77"/>
  <c r="S129"/>
  <c r="R69"/>
  <c r="R78"/>
  <c r="K107"/>
  <c r="K133"/>
  <c r="K132" s="1"/>
  <c r="J118"/>
  <c r="J117" s="1"/>
  <c r="L32"/>
  <c r="Q56"/>
  <c r="N84"/>
  <c r="I53"/>
  <c r="I66"/>
  <c r="I75"/>
  <c r="I96"/>
  <c r="I107"/>
  <c r="Q142"/>
  <c r="L107"/>
  <c r="L66"/>
  <c r="L41"/>
  <c r="S69"/>
  <c r="S78"/>
  <c r="S88"/>
  <c r="S100"/>
  <c r="S130"/>
  <c r="L133"/>
  <c r="L132" s="1"/>
  <c r="L101"/>
  <c r="L60"/>
  <c r="S71"/>
  <c r="N81"/>
  <c r="K96"/>
  <c r="K142"/>
  <c r="I93"/>
  <c r="N118"/>
  <c r="N117" s="1"/>
  <c r="R130"/>
  <c r="K58"/>
  <c r="L136"/>
  <c r="L135" s="1"/>
  <c r="L36"/>
  <c r="J81"/>
  <c r="N136"/>
  <c r="N135" s="1"/>
  <c r="R62"/>
  <c r="R71"/>
  <c r="R80"/>
  <c r="R103"/>
  <c r="P136"/>
  <c r="P135" s="1"/>
  <c r="L27"/>
  <c r="K75"/>
  <c r="S103"/>
  <c r="R51"/>
  <c r="Q118"/>
  <c r="Q117" s="1"/>
  <c r="K101"/>
  <c r="J133"/>
  <c r="J132" s="1"/>
  <c r="J18"/>
  <c r="J27"/>
  <c r="S68"/>
  <c r="S87"/>
  <c r="R64"/>
  <c r="R73"/>
  <c r="R100"/>
  <c r="J60"/>
  <c r="J101"/>
  <c r="I133"/>
  <c r="I132" s="1"/>
  <c r="L58"/>
  <c r="L11"/>
  <c r="I84"/>
  <c r="P118"/>
  <c r="P117" s="1"/>
  <c r="L113"/>
  <c r="L111" s="1"/>
  <c r="J136"/>
  <c r="J135" s="1"/>
  <c r="I90"/>
  <c r="I123"/>
  <c r="I122" s="1"/>
  <c r="I121" s="1"/>
  <c r="I120" s="1"/>
  <c r="Q133"/>
  <c r="Q132" s="1"/>
  <c r="L96"/>
  <c r="L75"/>
  <c r="L53"/>
  <c r="L29"/>
  <c r="Q93"/>
  <c r="S64"/>
  <c r="S73"/>
  <c r="S83"/>
  <c r="S105"/>
  <c r="S126"/>
  <c r="L118"/>
  <c r="L117" s="1"/>
  <c r="N56"/>
  <c r="R74"/>
  <c r="R95"/>
  <c r="S141"/>
  <c r="Q29"/>
  <c r="Q41"/>
  <c r="K56"/>
  <c r="J93"/>
  <c r="R88"/>
  <c r="J84"/>
  <c r="R49"/>
  <c r="M48"/>
  <c r="R61"/>
  <c r="M60"/>
  <c r="P110"/>
  <c r="P114"/>
  <c r="P112" s="1"/>
  <c r="O48"/>
  <c r="S49"/>
  <c r="S91"/>
  <c r="O90"/>
  <c r="S102"/>
  <c r="O101"/>
  <c r="O36"/>
  <c r="S37"/>
  <c r="R99"/>
  <c r="R98" s="1"/>
  <c r="M98"/>
  <c r="J114"/>
  <c r="J112" s="1"/>
  <c r="J110"/>
  <c r="O32"/>
  <c r="S33"/>
  <c r="O118"/>
  <c r="S119"/>
  <c r="S82"/>
  <c r="O81"/>
  <c r="S57"/>
  <c r="O56"/>
  <c r="R119"/>
  <c r="M118"/>
  <c r="M81"/>
  <c r="R82"/>
  <c r="I110"/>
  <c r="I114"/>
  <c r="I112" s="1"/>
  <c r="R16"/>
  <c r="M15"/>
  <c r="M11"/>
  <c r="R12"/>
  <c r="O84"/>
  <c r="S85"/>
  <c r="S12"/>
  <c r="O11"/>
  <c r="M18"/>
  <c r="R19"/>
  <c r="O27"/>
  <c r="S28"/>
  <c r="M29"/>
  <c r="R30"/>
  <c r="R140"/>
  <c r="M139"/>
  <c r="M136"/>
  <c r="R137"/>
  <c r="O29"/>
  <c r="S30"/>
  <c r="S42"/>
  <c r="O41"/>
  <c r="R115"/>
  <c r="M113"/>
  <c r="R57"/>
  <c r="M56"/>
  <c r="S137"/>
  <c r="O136"/>
  <c r="M36"/>
  <c r="R37"/>
  <c r="M84"/>
  <c r="R85"/>
  <c r="R59"/>
  <c r="M58"/>
  <c r="S16"/>
  <c r="O15"/>
  <c r="S124"/>
  <c r="O123"/>
  <c r="R33"/>
  <c r="M32"/>
  <c r="R102"/>
  <c r="M101"/>
  <c r="R101" s="1"/>
  <c r="R94"/>
  <c r="M93"/>
  <c r="M27"/>
  <c r="R28"/>
  <c r="S19"/>
  <c r="O18"/>
  <c r="M41"/>
  <c r="R42"/>
  <c r="O53"/>
  <c r="S54"/>
  <c r="O139"/>
  <c r="S140"/>
  <c r="S61"/>
  <c r="O60"/>
  <c r="S99"/>
  <c r="O98"/>
  <c r="R143"/>
  <c r="M142"/>
  <c r="Q114"/>
  <c r="Q112" s="1"/>
  <c r="Q110"/>
  <c r="O58"/>
  <c r="S59"/>
  <c r="O114"/>
  <c r="S116"/>
  <c r="O110"/>
  <c r="M110"/>
  <c r="M114"/>
  <c r="R116"/>
  <c r="L110"/>
  <c r="L114"/>
  <c r="L112" s="1"/>
  <c r="S108"/>
  <c r="O107"/>
  <c r="O133"/>
  <c r="S134"/>
  <c r="K110"/>
  <c r="K114"/>
  <c r="K112" s="1"/>
  <c r="R91"/>
  <c r="M90"/>
  <c r="M123"/>
  <c r="R124"/>
  <c r="O113"/>
  <c r="S115"/>
  <c r="O96"/>
  <c r="S96" s="1"/>
  <c r="S97"/>
  <c r="S143"/>
  <c r="O142"/>
  <c r="S94"/>
  <c r="O93"/>
  <c r="S93" s="1"/>
  <c r="S67"/>
  <c r="O66"/>
  <c r="S76"/>
  <c r="O75"/>
  <c r="S75" s="1"/>
  <c r="I142"/>
  <c r="N110"/>
  <c r="N114"/>
  <c r="N112" s="1"/>
  <c r="S86"/>
  <c r="P101"/>
  <c r="N60"/>
  <c r="N101"/>
  <c r="M133"/>
  <c r="R134"/>
  <c r="L98"/>
  <c r="L56"/>
  <c r="Q139"/>
  <c r="Q138" s="1"/>
  <c r="K93"/>
  <c r="L123"/>
  <c r="L122" s="1"/>
  <c r="L121" s="1"/>
  <c r="L120" s="1"/>
  <c r="L90"/>
  <c r="L48"/>
  <c r="L47" s="1"/>
  <c r="J98"/>
  <c r="J113"/>
  <c r="J111" s="1"/>
  <c r="M53"/>
  <c r="R53" s="1"/>
  <c r="R54"/>
  <c r="R67"/>
  <c r="M66"/>
  <c r="R76"/>
  <c r="M75"/>
  <c r="R86"/>
  <c r="R97"/>
  <c r="M96"/>
  <c r="R96" s="1"/>
  <c r="M107"/>
  <c r="R108"/>
  <c r="L142"/>
  <c r="L84"/>
  <c r="L18"/>
  <c r="N131" l="1"/>
  <c r="H39" i="8"/>
  <c r="H38" s="1"/>
  <c r="H35" s="1"/>
  <c r="H14" s="1"/>
  <c r="E44"/>
  <c r="E43" s="1"/>
  <c r="E42" s="1"/>
  <c r="F44"/>
  <c r="F43" s="1"/>
  <c r="F42" s="1"/>
  <c r="D39"/>
  <c r="D38" s="1"/>
  <c r="D35" s="1"/>
  <c r="G39"/>
  <c r="G38" s="1"/>
  <c r="G35" s="1"/>
  <c r="G14" s="1"/>
  <c r="E39"/>
  <c r="E38" s="1"/>
  <c r="E35" s="1"/>
  <c r="E14" s="1"/>
  <c r="H44"/>
  <c r="H43" s="1"/>
  <c r="H42" s="1"/>
  <c r="F39"/>
  <c r="F38" s="1"/>
  <c r="F35" s="1"/>
  <c r="F14" s="1"/>
  <c r="D44"/>
  <c r="D43" s="1"/>
  <c r="D42" s="1"/>
  <c r="G44"/>
  <c r="G43" s="1"/>
  <c r="G42" s="1"/>
  <c r="S142" i="3"/>
  <c r="R142"/>
  <c r="Q131"/>
  <c r="K131"/>
  <c r="J131"/>
  <c r="P131"/>
  <c r="L131"/>
  <c r="J109"/>
  <c r="K109"/>
  <c r="R107"/>
  <c r="S107"/>
  <c r="I35"/>
  <c r="R90"/>
  <c r="R58"/>
  <c r="S110"/>
  <c r="S58"/>
  <c r="I131"/>
  <c r="S53"/>
  <c r="L35"/>
  <c r="S15"/>
  <c r="S18"/>
  <c r="R18"/>
  <c r="G24" i="7"/>
  <c r="G30"/>
  <c r="G23"/>
  <c r="J33" i="8"/>
  <c r="F28" i="7"/>
  <c r="G37"/>
  <c r="I37" i="8"/>
  <c r="I33"/>
  <c r="G40" i="7"/>
  <c r="I22" i="8"/>
  <c r="G25" i="7"/>
  <c r="F46"/>
  <c r="F45" s="1"/>
  <c r="J37" i="8"/>
  <c r="E43" i="7"/>
  <c r="E41" s="1"/>
  <c r="E38" s="1"/>
  <c r="J22" i="8"/>
  <c r="I36"/>
  <c r="G33" i="7"/>
  <c r="J27" i="8"/>
  <c r="E31" i="7"/>
  <c r="F43"/>
  <c r="F41" s="1"/>
  <c r="F38" s="1"/>
  <c r="I34" i="8"/>
  <c r="D43" i="7"/>
  <c r="G44"/>
  <c r="I21" i="8"/>
  <c r="D25"/>
  <c r="J26"/>
  <c r="J25" s="1"/>
  <c r="I26"/>
  <c r="I25" s="1"/>
  <c r="D31" i="7"/>
  <c r="G32"/>
  <c r="D20" i="8"/>
  <c r="G47" i="7"/>
  <c r="D46"/>
  <c r="D45" s="1"/>
  <c r="J36" i="8"/>
  <c r="G29" i="7"/>
  <c r="D28"/>
  <c r="G36"/>
  <c r="G34"/>
  <c r="J41" i="8"/>
  <c r="J40" s="1"/>
  <c r="E46" i="7"/>
  <c r="E45" s="1"/>
  <c r="F31"/>
  <c r="G35"/>
  <c r="E28"/>
  <c r="E27" s="1"/>
  <c r="E26" s="1"/>
  <c r="G39"/>
  <c r="G42"/>
  <c r="J34" i="8"/>
  <c r="D28"/>
  <c r="J29"/>
  <c r="J28" s="1"/>
  <c r="N109" i="3"/>
  <c r="I109"/>
  <c r="R110"/>
  <c r="S98"/>
  <c r="S90"/>
  <c r="R84"/>
  <c r="S84"/>
  <c r="R81"/>
  <c r="R66"/>
  <c r="S60"/>
  <c r="Q55"/>
  <c r="P47"/>
  <c r="Q47"/>
  <c r="N47"/>
  <c r="Q35"/>
  <c r="K35"/>
  <c r="P35"/>
  <c r="S29"/>
  <c r="R29"/>
  <c r="N10"/>
  <c r="N9" s="1"/>
  <c r="Q10"/>
  <c r="P55"/>
  <c r="P46" s="1"/>
  <c r="R15"/>
  <c r="K47"/>
  <c r="Q109"/>
  <c r="I55"/>
  <c r="P109"/>
  <c r="J47"/>
  <c r="R75"/>
  <c r="L55"/>
  <c r="L46" s="1"/>
  <c r="S66"/>
  <c r="R93"/>
  <c r="R32"/>
  <c r="S41"/>
  <c r="S101"/>
  <c r="R60"/>
  <c r="L10"/>
  <c r="K10"/>
  <c r="P10"/>
  <c r="J55"/>
  <c r="K55"/>
  <c r="J10"/>
  <c r="R41"/>
  <c r="R27"/>
  <c r="S27"/>
  <c r="S81"/>
  <c r="S32"/>
  <c r="N55"/>
  <c r="L109"/>
  <c r="J35"/>
  <c r="I47"/>
  <c r="I10"/>
  <c r="I9" s="1"/>
  <c r="R133"/>
  <c r="M132"/>
  <c r="S113"/>
  <c r="O111"/>
  <c r="M122"/>
  <c r="R123"/>
  <c r="O132"/>
  <c r="S133"/>
  <c r="R114"/>
  <c r="M112"/>
  <c r="R112" s="1"/>
  <c r="S114"/>
  <c r="O112"/>
  <c r="S112" s="1"/>
  <c r="O138"/>
  <c r="S138" s="1"/>
  <c r="S139"/>
  <c r="O122"/>
  <c r="S123"/>
  <c r="R36"/>
  <c r="M35"/>
  <c r="R35" s="1"/>
  <c r="O135"/>
  <c r="S135" s="1"/>
  <c r="S136"/>
  <c r="M55"/>
  <c r="R56"/>
  <c r="R113"/>
  <c r="M111"/>
  <c r="M135"/>
  <c r="R135" s="1"/>
  <c r="R136"/>
  <c r="R139"/>
  <c r="M138"/>
  <c r="R138" s="1"/>
  <c r="O10"/>
  <c r="S11"/>
  <c r="R11"/>
  <c r="M10"/>
  <c r="R118"/>
  <c r="M117"/>
  <c r="R117" s="1"/>
  <c r="S56"/>
  <c r="O55"/>
  <c r="S118"/>
  <c r="O117"/>
  <c r="S117" s="1"/>
  <c r="S36"/>
  <c r="O35"/>
  <c r="S35" s="1"/>
  <c r="S48"/>
  <c r="O47"/>
  <c r="R48"/>
  <c r="M47"/>
  <c r="J24" i="8" l="1"/>
  <c r="J23" s="1"/>
  <c r="D24"/>
  <c r="J39"/>
  <c r="J38" s="1"/>
  <c r="J35" s="1"/>
  <c r="I39"/>
  <c r="I44"/>
  <c r="I43" s="1"/>
  <c r="I42" s="1"/>
  <c r="G47"/>
  <c r="H47"/>
  <c r="J20"/>
  <c r="I20"/>
  <c r="F47"/>
  <c r="E47"/>
  <c r="D23"/>
  <c r="D19" s="1"/>
  <c r="G51" i="7"/>
  <c r="D27"/>
  <c r="M131" i="3"/>
  <c r="R131" s="1"/>
  <c r="O131"/>
  <c r="K9"/>
  <c r="Q9"/>
  <c r="K46"/>
  <c r="Q46"/>
  <c r="L9"/>
  <c r="L8" s="1"/>
  <c r="P9"/>
  <c r="G46" i="7"/>
  <c r="I41" i="8"/>
  <c r="I40" s="1"/>
  <c r="I28"/>
  <c r="I24" s="1"/>
  <c r="I23" s="1"/>
  <c r="J43"/>
  <c r="G31" i="7"/>
  <c r="J42" i="8"/>
  <c r="F27" i="7"/>
  <c r="F26" s="1"/>
  <c r="G28"/>
  <c r="G43"/>
  <c r="S55" i="3"/>
  <c r="N46"/>
  <c r="J9"/>
  <c r="R55"/>
  <c r="I46"/>
  <c r="I8" s="1"/>
  <c r="I144" s="1"/>
  <c r="L144"/>
  <c r="J46"/>
  <c r="G45" i="7"/>
  <c r="D41"/>
  <c r="R47" i="3"/>
  <c r="M46"/>
  <c r="O46"/>
  <c r="S47"/>
  <c r="D26" i="7"/>
  <c r="R10" i="3"/>
  <c r="M9"/>
  <c r="O9"/>
  <c r="S10"/>
  <c r="R111"/>
  <c r="M109"/>
  <c r="R109" s="1"/>
  <c r="O121"/>
  <c r="S122"/>
  <c r="S131"/>
  <c r="S132"/>
  <c r="M121"/>
  <c r="R122"/>
  <c r="O109"/>
  <c r="S109" s="1"/>
  <c r="S111"/>
  <c r="R132"/>
  <c r="K8" l="1"/>
  <c r="J8"/>
  <c r="J144" s="1"/>
  <c r="P8"/>
  <c r="P144" s="1"/>
  <c r="Q8"/>
  <c r="Q144" s="1"/>
  <c r="N8"/>
  <c r="N144" s="1"/>
  <c r="I38" i="8"/>
  <c r="I35" s="1"/>
  <c r="I19"/>
  <c r="G48"/>
  <c r="F48"/>
  <c r="H48"/>
  <c r="I15"/>
  <c r="J19"/>
  <c r="E48"/>
  <c r="K144" i="3"/>
  <c r="R46"/>
  <c r="G27" i="7"/>
  <c r="S46" i="3"/>
  <c r="G26" i="7"/>
  <c r="G41"/>
  <c r="D38"/>
  <c r="G38" s="1"/>
  <c r="R121" i="3"/>
  <c r="M120"/>
  <c r="R120" s="1"/>
  <c r="O120"/>
  <c r="S120" s="1"/>
  <c r="S121"/>
  <c r="S9"/>
  <c r="R9"/>
  <c r="M8" l="1"/>
  <c r="R8" s="1"/>
  <c r="O8"/>
  <c r="O144" s="1"/>
  <c r="I14" i="8"/>
  <c r="I47" s="1"/>
  <c r="J15"/>
  <c r="J14" s="1"/>
  <c r="J47" s="1"/>
  <c r="D15"/>
  <c r="D14" s="1"/>
  <c r="D47" s="1"/>
  <c r="D48" s="1"/>
  <c r="D15" i="7"/>
  <c r="D14" s="1"/>
  <c r="M144" i="3"/>
  <c r="S8" l="1"/>
  <c r="R144"/>
  <c r="S144"/>
</calcChain>
</file>

<file path=xl/sharedStrings.xml><?xml version="1.0" encoding="utf-8"?>
<sst xmlns="http://schemas.openxmlformats.org/spreadsheetml/2006/main" count="433" uniqueCount="348">
  <si>
    <t>REPUBLICA DE COLOMBIA</t>
  </si>
  <si>
    <t>AGENCIA NACIONAL DE HIDROCARBUROS</t>
  </si>
  <si>
    <t>VIGENCIA FISCAL:</t>
  </si>
  <si>
    <t>FECHA:</t>
  </si>
  <si>
    <t>RECURSOS ADIMINISTRADOS ( X )    ó     RECURSOS NACION: ()</t>
  </si>
  <si>
    <t>TOTAL PAGOS ACUMULADOS</t>
  </si>
  <si>
    <t>CTA</t>
  </si>
  <si>
    <t>SUBC</t>
  </si>
  <si>
    <t>OBJG</t>
  </si>
  <si>
    <t>OR</t>
  </si>
  <si>
    <t>R</t>
  </si>
  <si>
    <t>CONCEPTO</t>
  </si>
  <si>
    <t>PROG</t>
  </si>
  <si>
    <t>SUBP</t>
  </si>
  <si>
    <t>PROY</t>
  </si>
  <si>
    <t>SPRY</t>
  </si>
  <si>
    <t>E</t>
  </si>
  <si>
    <t>MES</t>
  </si>
  <si>
    <t>C</t>
  </si>
  <si>
    <t>A - FUNCIONAMIENTO</t>
  </si>
  <si>
    <t>GASTOS DE PERSONAL</t>
  </si>
  <si>
    <t>SERVICIOS PERSONALES INDIRECTOS</t>
  </si>
  <si>
    <t>20</t>
  </si>
  <si>
    <t>Honorarios</t>
  </si>
  <si>
    <t>GASTOS GENERALES</t>
  </si>
  <si>
    <t>SERVICIOS PUBLICOS</t>
  </si>
  <si>
    <t>GASTOS DE COMERCIALIZACION Y PRODUCCIÓN</t>
  </si>
  <si>
    <t>COMERCIAL</t>
  </si>
  <si>
    <t>OTROS GASTOS</t>
  </si>
  <si>
    <t>C - INVERSION</t>
  </si>
  <si>
    <t>ADQUISICION Y/O PRODUCCION DE EQUIPOS, MATERIALES SUMINISTROS Y SERVICIOS PROPIOS DEL SECTOR</t>
  </si>
  <si>
    <t>RECURSOS NATURALES ENERGETICOS NO RENOVABLES</t>
  </si>
  <si>
    <t>ASESORÍA, DISEÑO, ADQUISICIÓN, MANTENIMIENTO Y COSTRUCCIÓN DE LOS SISTEMAS DE INFORMACIÓN DE LA ANH</t>
  </si>
  <si>
    <t>DIVULGACION, ASISTENCIA TECNICA Y CAPACITACION DEL RECURSO HUMANO</t>
  </si>
  <si>
    <t>DIVULGACION Y PROMOCION DE LOS RECURSOS HIDROCARBURIFEROS</t>
  </si>
  <si>
    <t>INVESTIGACION BASICA APLICADA Y ESTUDIOS</t>
  </si>
  <si>
    <t>ESTUDIOS REGIONALES PARA LA EXPLORACION DE HIDROCARBUROS</t>
  </si>
  <si>
    <t xml:space="preserve">TOTAL </t>
  </si>
  <si>
    <t>JEFE DE PRESUPUESTO</t>
  </si>
  <si>
    <t>MINISTERIO DE HACIENDA Y CREDITO PUBLICO</t>
  </si>
  <si>
    <t>INFORME DE EJECUCION DEL PRESUPUESTO DE INGRESOS</t>
  </si>
  <si>
    <t>SECCION PRNCIPAL:2111</t>
  </si>
  <si>
    <t>SECCION: 00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</si>
  <si>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</si>
  <si>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</si>
  <si>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</si>
  <si>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</si>
  <si>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</si>
  <si>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</si>
  <si>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</si>
  <si>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</si>
  <si>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</si>
  <si>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</si>
  <si>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</si>
  <si>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</si>
  <si>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</si>
  <si>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</si>
  <si>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</si>
  <si>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</si>
  <si>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TRIBUTARIOS</t>
  </si>
  <si>
    <t xml:space="preserve">        IMPUESTOS</t>
  </si>
  <si>
    <t xml:space="preserve">        CONTRIBUCIONES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</si>
  <si>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</si>
  <si>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</si>
  <si>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</si>
  <si>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</si>
  <si>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</si>
  <si>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</si>
  <si>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</si>
  <si>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</si>
  <si>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</si>
  <si>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</si>
  <si>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</si>
  <si>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</si>
  <si>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</si>
  <si>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</si>
  <si>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</si>
  <si>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</si>
  <si>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</si>
  <si>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</si>
  <si>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</si>
  <si>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</si>
  <si>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</si>
  <si>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</si>
  <si>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</si>
  <si>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>B-RECURSOS DE CAPITAL</t>
  </si>
  <si>
    <t xml:space="preserve">    RECURSOS DEL BALANCE</t>
  </si>
  <si>
    <t xml:space="preserve">    EXCEDENTES FINANCIEROS</t>
  </si>
  <si>
    <t>TOTAL INGRESOS (I+II)</t>
  </si>
  <si>
    <t xml:space="preserve"> </t>
  </si>
  <si>
    <t>APROPIACION VIGENTE</t>
  </si>
  <si>
    <t>CDP MES</t>
  </si>
  <si>
    <t>CDP ACUMULADOS</t>
  </si>
  <si>
    <t>COMPROMISOS MES</t>
  </si>
  <si>
    <t>COMPROMISOS ACUMULADOS</t>
  </si>
  <si>
    <t>OBLIGACIONES MES</t>
  </si>
  <si>
    <t>OBLIGACIONES ACUMULADAS</t>
  </si>
  <si>
    <t>PAGOS MES</t>
  </si>
  <si>
    <t>% EJE 
RP / APROP.VIG</t>
  </si>
  <si>
    <t>% EJECUCION 
OBLIG / APR.VIG</t>
  </si>
  <si>
    <t>SUBO</t>
  </si>
  <si>
    <t>SERVICIOS PERSONALES ASOCIADOS A LA NOMINA</t>
  </si>
  <si>
    <t>1</t>
  </si>
  <si>
    <t>Sueldos de Personal de Nómina</t>
  </si>
  <si>
    <t>Sueldos</t>
  </si>
  <si>
    <t>Sueldos de Vacaciones</t>
  </si>
  <si>
    <t>Incapacidades y Licencias</t>
  </si>
  <si>
    <t>Prima Técnica</t>
  </si>
  <si>
    <t>Prima Técnica Salarial</t>
  </si>
  <si>
    <t>Prima Técnica no Salarial</t>
  </si>
  <si>
    <t>Otros</t>
  </si>
  <si>
    <t>Bonificación por Servicios</t>
  </si>
  <si>
    <t>Bonificación Especial de Recreación</t>
  </si>
  <si>
    <t>Subsidio de Alimentación</t>
  </si>
  <si>
    <t>Prima de Servicios</t>
  </si>
  <si>
    <t>Prima de Vacaciones</t>
  </si>
  <si>
    <t>Prima de Navidad</t>
  </si>
  <si>
    <t>Prima de Coordinación</t>
  </si>
  <si>
    <t>Bonificacion de direccion</t>
  </si>
  <si>
    <t>OTROS GASTOS PERSONALES (DISTRIBUCION</t>
  </si>
  <si>
    <t>Gastos de Personal</t>
  </si>
  <si>
    <t>Horas Extras, Días Festivos e Indemnización Por Vacaciones</t>
  </si>
  <si>
    <t>Horas Extras</t>
  </si>
  <si>
    <t>Indemnización por Vacaciones</t>
  </si>
  <si>
    <t>Remuneración Servicios Técnicos</t>
  </si>
  <si>
    <t>CONTRIBUCIONES INHERENTES A LA NÓMINA SECTOR PRIVADO Y PÚBLICO</t>
  </si>
  <si>
    <t>Administradas por el Sector Privado</t>
  </si>
  <si>
    <t>Cajas de Compensación Privadas</t>
  </si>
  <si>
    <t>Fondos Administradores de Pensiones</t>
  </si>
  <si>
    <t>Empresas Privadas Promotoras de Salud</t>
  </si>
  <si>
    <t>Administradoras Privadas de ARP</t>
  </si>
  <si>
    <t>Administradas por el Sector Público</t>
  </si>
  <si>
    <t>Fondo Nacional del Ahorro</t>
  </si>
  <si>
    <t>Fondos Administradores de Pensiones Publicos</t>
  </si>
  <si>
    <t>Aportes al ICBF</t>
  </si>
  <si>
    <t>Aportes al SENA</t>
  </si>
  <si>
    <t>Impuestos y Multas</t>
  </si>
  <si>
    <t>Impuestos y Contribuciones</t>
  </si>
  <si>
    <t>Impuesto de Vehículos</t>
  </si>
  <si>
    <t>Impuesto Predial</t>
  </si>
  <si>
    <t>Notariado</t>
  </si>
  <si>
    <t>Otros Imuestos</t>
  </si>
  <si>
    <t>Multas y Sanciones</t>
  </si>
  <si>
    <t xml:space="preserve">Multas  </t>
  </si>
  <si>
    <t>Adquisición de Bienes y Servicios</t>
  </si>
  <si>
    <t>Compra de Equipo</t>
  </si>
  <si>
    <t>Otras Compras de Equipos</t>
  </si>
  <si>
    <t>Enseres y Equipos de Oficina</t>
  </si>
  <si>
    <t>Mobiliario y Enseres</t>
  </si>
  <si>
    <t>Materiales y Suministros</t>
  </si>
  <si>
    <t>Combustibles y Lubricantes</t>
  </si>
  <si>
    <t>Papelería, Útiles de Escritorio y Oficina</t>
  </si>
  <si>
    <t>Productos de Aseo y Limpieza</t>
  </si>
  <si>
    <t>Productos de Cafetería y Restaurante</t>
  </si>
  <si>
    <t>Otros Materiales y Suministros</t>
  </si>
  <si>
    <t>Mantenimiento</t>
  </si>
  <si>
    <t>Mantenimiento de Bienes Inmuebles</t>
  </si>
  <si>
    <t>Mantenimiento de Bienes Muebles</t>
  </si>
  <si>
    <t>Mantenimiento de Equipo de Comunicaciones</t>
  </si>
  <si>
    <t>Mantenimiento de Equipo de Navegación</t>
  </si>
  <si>
    <t>Servicio de Aseo</t>
  </si>
  <si>
    <t>Servicios de Cafetería y</t>
  </si>
  <si>
    <t>Servicio de Seguridad y Vigilancia</t>
  </si>
  <si>
    <t>Mantenimiento de Otros Bienes</t>
  </si>
  <si>
    <t>Comunicaciones y Transporte</t>
  </si>
  <si>
    <t>Correo</t>
  </si>
  <si>
    <t>Embalaje y Acarreo</t>
  </si>
  <si>
    <t>Servicio de Transmisión de Información</t>
  </si>
  <si>
    <t>Transporte</t>
  </si>
  <si>
    <t>Otros Comunicaciones y Transportes</t>
  </si>
  <si>
    <t>Impresos y Publicaciones</t>
  </si>
  <si>
    <t>Suscripciones</t>
  </si>
  <si>
    <t>Otros Gastos por Impresos y Publicaciones</t>
  </si>
  <si>
    <t>Servicios Públicos</t>
  </si>
  <si>
    <t>Acueducto, Alcantarillado y Aseo</t>
  </si>
  <si>
    <t>Energia</t>
  </si>
  <si>
    <t>Gas</t>
  </si>
  <si>
    <t>Telefonía Movil Celular</t>
  </si>
  <si>
    <t>Teléfono, Fax y Otros</t>
  </si>
  <si>
    <t>Seguros</t>
  </si>
  <si>
    <t>Seguro de Infidelidad y Riesgos</t>
  </si>
  <si>
    <t>Otros Seguros</t>
  </si>
  <si>
    <t>Arrendamientos</t>
  </si>
  <si>
    <t>Arrendamientos de Bienes Muebles</t>
  </si>
  <si>
    <t>Arrendamientos de Bienes Inmuebles</t>
  </si>
  <si>
    <t>Viáticos y Gastos de Viaje</t>
  </si>
  <si>
    <t>Viáticos y Gastos de Viaje al Interior</t>
  </si>
  <si>
    <t>Gastos Imprevistos</t>
  </si>
  <si>
    <t>Gastos Imprevistos Bienes</t>
  </si>
  <si>
    <t>Gastos Imprevistos Servicios</t>
  </si>
  <si>
    <t>Capacitación, Bienestar Social y Estímulos</t>
  </si>
  <si>
    <t>Elementos para Bienestar Social</t>
  </si>
  <si>
    <t>Servicios para Bienestar Social</t>
  </si>
  <si>
    <t>Servicios para Capacitación</t>
  </si>
  <si>
    <t>Otros Servicios para Capacitación</t>
  </si>
  <si>
    <t>Otros Gastos por adquisición de Bienes</t>
  </si>
  <si>
    <t>Otros Gastos por adquisición de Servicios</t>
  </si>
  <si>
    <t>TRANSFERENCIAS CORRIENTES</t>
  </si>
  <si>
    <t xml:space="preserve">TRANSFERENCIAS AL SECTOR PÚBLICO </t>
  </si>
  <si>
    <t>ORDEN NACIONAL</t>
  </si>
  <si>
    <t/>
  </si>
  <si>
    <t>CUOTA DE AUDITAJE CONTRANAL</t>
  </si>
  <si>
    <t>EXCEDENTES</t>
  </si>
  <si>
    <t>OTRAS TRANSFERENCIAS</t>
  </si>
  <si>
    <t>SENTENCIAS Y CONCILIACIONES</t>
  </si>
  <si>
    <t>Organización de Eventos</t>
  </si>
  <si>
    <t>Servicios</t>
  </si>
  <si>
    <t>Arrendamiento</t>
  </si>
  <si>
    <t>Viaticos y Gastos de Viaje</t>
  </si>
  <si>
    <t>ANALISIS Y GESTION DEL ENTORNO</t>
  </si>
  <si>
    <t>FORMACION DEL CAPITAL HUMANO</t>
  </si>
  <si>
    <t>A1%</t>
  </si>
  <si>
    <t>A101%</t>
  </si>
  <si>
    <t>A1011%</t>
  </si>
  <si>
    <t>A105%</t>
  </si>
  <si>
    <t>A1051%</t>
  </si>
  <si>
    <t>A1052%</t>
  </si>
  <si>
    <t>A2%</t>
  </si>
  <si>
    <t>A203%</t>
  </si>
  <si>
    <t>A20350%</t>
  </si>
  <si>
    <t>A20351%</t>
  </si>
  <si>
    <t>A204%</t>
  </si>
  <si>
    <t>A2044%</t>
  </si>
  <si>
    <t>A2045%</t>
  </si>
  <si>
    <t>A2046%</t>
  </si>
  <si>
    <t>A2047%</t>
  </si>
  <si>
    <t>A2048%</t>
  </si>
  <si>
    <t>A2049%</t>
  </si>
  <si>
    <t>A20410%</t>
  </si>
  <si>
    <t>A20411%</t>
  </si>
  <si>
    <t>A20417%</t>
  </si>
  <si>
    <t>A20421%</t>
  </si>
  <si>
    <t>A20441%</t>
  </si>
  <si>
    <t>A321%</t>
  </si>
  <si>
    <t>A5%</t>
  </si>
  <si>
    <t>A51%</t>
  </si>
  <si>
    <t>C213%</t>
  </si>
  <si>
    <t>C213506%</t>
  </si>
  <si>
    <t>C310%</t>
  </si>
  <si>
    <t>C310506%</t>
  </si>
  <si>
    <t>C410%</t>
  </si>
  <si>
    <t>C410506%</t>
  </si>
  <si>
    <t>C460506%</t>
  </si>
  <si>
    <t>A102%</t>
  </si>
  <si>
    <t>A10212%</t>
  </si>
  <si>
    <t>A10214%</t>
  </si>
  <si>
    <t>A2035090%</t>
  </si>
  <si>
    <t>A2042111%</t>
  </si>
  <si>
    <t>A20440%</t>
  </si>
  <si>
    <t>A2044113%</t>
  </si>
  <si>
    <t>A3%</t>
  </si>
  <si>
    <t>A32%</t>
  </si>
  <si>
    <t>A36%</t>
  </si>
  <si>
    <t>A361%</t>
  </si>
  <si>
    <t>A512%</t>
  </si>
  <si>
    <t>A5121%</t>
  </si>
  <si>
    <t>C2135061%</t>
  </si>
  <si>
    <t>C3105061%</t>
  </si>
  <si>
    <t>C4105061%</t>
  </si>
  <si>
    <t>C4105063%</t>
  </si>
  <si>
    <t>C4605061%</t>
  </si>
  <si>
    <t>A1010102%</t>
  </si>
  <si>
    <t>A1010104%</t>
  </si>
  <si>
    <t>A10104%</t>
  </si>
  <si>
    <t>A1010401%</t>
  </si>
  <si>
    <t>A1010402%</t>
  </si>
  <si>
    <t>A10105%</t>
  </si>
  <si>
    <t>A1010502%</t>
  </si>
  <si>
    <t>A1010505%</t>
  </si>
  <si>
    <t>A1010512%</t>
  </si>
  <si>
    <t>A1010514%</t>
  </si>
  <si>
    <t>A1010515%</t>
  </si>
  <si>
    <t>A1010516%</t>
  </si>
  <si>
    <t>A1010592%</t>
  </si>
  <si>
    <t>A1010547%</t>
  </si>
  <si>
    <t>A10108%</t>
  </si>
  <si>
    <t>A1010801%</t>
  </si>
  <si>
    <t>A10109%</t>
  </si>
  <si>
    <t>A1010901%</t>
  </si>
  <si>
    <t>A1010903%</t>
  </si>
  <si>
    <t>A1050101%</t>
  </si>
  <si>
    <t>A1050103%</t>
  </si>
  <si>
    <t>A1050104%</t>
  </si>
  <si>
    <t>A1050105%</t>
  </si>
  <si>
    <t>A10506%</t>
  </si>
  <si>
    <t>A1050202%</t>
  </si>
  <si>
    <t>A1050203%</t>
  </si>
  <si>
    <t>A10507%</t>
  </si>
  <si>
    <t>A2035002%</t>
  </si>
  <si>
    <t>A2035008%</t>
  </si>
  <si>
    <t>A2035003%</t>
  </si>
  <si>
    <t>A2035101%</t>
  </si>
  <si>
    <t>A20401%</t>
  </si>
  <si>
    <t>A2040125%</t>
  </si>
  <si>
    <t>A20402%</t>
  </si>
  <si>
    <t>A2040202%</t>
  </si>
  <si>
    <t>A2040415%</t>
  </si>
  <si>
    <t>A2040417%</t>
  </si>
  <si>
    <t>A2040418%</t>
  </si>
  <si>
    <t>A2040423%</t>
  </si>
  <si>
    <t>A2040501%</t>
  </si>
  <si>
    <t>A2040502%</t>
  </si>
  <si>
    <t>A2040505%</t>
  </si>
  <si>
    <t>A2040506%</t>
  </si>
  <si>
    <t>A2040508%</t>
  </si>
  <si>
    <t>A2040509%</t>
  </si>
  <si>
    <t>A2040510%</t>
  </si>
  <si>
    <t>A2040512%</t>
  </si>
  <si>
    <t>A2040602%</t>
  </si>
  <si>
    <t>A2040603%</t>
  </si>
  <si>
    <t>A2040605%</t>
  </si>
  <si>
    <t>A2040607%</t>
  </si>
  <si>
    <t>A2040608%</t>
  </si>
  <si>
    <t>A2040705%</t>
  </si>
  <si>
    <t>A2040706%</t>
  </si>
  <si>
    <t>A2040801%</t>
  </si>
  <si>
    <t>A2040802%</t>
  </si>
  <si>
    <t>A2040803%</t>
  </si>
  <si>
    <t>A2040805%</t>
  </si>
  <si>
    <t>A2040806%</t>
  </si>
  <si>
    <t>A2040905%</t>
  </si>
  <si>
    <t>A2040913%</t>
  </si>
  <si>
    <t>A2041001%</t>
  </si>
  <si>
    <t>A2041002%</t>
  </si>
  <si>
    <t>A2041102%</t>
  </si>
  <si>
    <t>A2041701%</t>
  </si>
  <si>
    <t>A2041702%</t>
  </si>
  <si>
    <t>A2042104%</t>
  </si>
  <si>
    <t>A2042105%</t>
  </si>
  <si>
    <t>A3020101%</t>
  </si>
  <si>
    <t>A3020117%</t>
  </si>
  <si>
    <t>A3060101%</t>
  </si>
  <si>
    <t>A501020104%</t>
  </si>
  <si>
    <t>A501020106%</t>
  </si>
  <si>
    <t>A501020107%</t>
  </si>
  <si>
    <t>A501020111%</t>
  </si>
  <si>
    <t>A501020112%</t>
  </si>
  <si>
    <t>A501020121%</t>
  </si>
  <si>
    <t>A501020124%</t>
  </si>
  <si>
    <t>A2040401%</t>
  </si>
  <si>
    <t>A1010101%</t>
  </si>
  <si>
    <t>A2042101%</t>
  </si>
  <si>
    <t>A%</t>
  </si>
  <si>
    <t>C%</t>
  </si>
  <si>
    <t xml:space="preserve">              CONTRATOS TEA</t>
  </si>
  <si>
    <t xml:space="preserve">              CAMPO TELLO</t>
  </si>
  <si>
    <t>MAYO</t>
  </si>
  <si>
    <t>EJECUCION PRESUPUESTAL DE GASTOS VIGENCIA 2014</t>
  </si>
</sst>
</file>

<file path=xl/styles.xml><?xml version="1.0" encoding="utf-8"?>
<styleSheet xmlns="http://schemas.openxmlformats.org/spreadsheetml/2006/main">
  <numFmts count="8">
    <numFmt numFmtId="164" formatCode="_-* #,##0.00\ _P_t_s_-;\-* #,##0.00\ _P_t_s_-;_-* &quot;-&quot;??\ _P_t_s_-;_-@_-"/>
    <numFmt numFmtId="165" formatCode="00"/>
    <numFmt numFmtId="166" formatCode="000"/>
    <numFmt numFmtId="167" formatCode="_-* #,##0.00_-;\-* #,##0.00_-;_-* &quot;-&quot;??_-;_-@_-"/>
    <numFmt numFmtId="168" formatCode="0000"/>
    <numFmt numFmtId="169" formatCode="d/mm/yyyy;@"/>
    <numFmt numFmtId="170" formatCode="General_)"/>
    <numFmt numFmtId="171" formatCode="_-* #,##0_-;\-* #,##0_-;_-* &quot;-&quot;??_-;_-@_-"/>
  </numFmts>
  <fonts count="43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sz val="11"/>
      <name val="Arial"/>
      <family val="2"/>
    </font>
    <font>
      <i/>
      <sz val="12"/>
      <color theme="0"/>
      <name val="Arial"/>
      <family val="2"/>
    </font>
    <font>
      <sz val="10"/>
      <color theme="0"/>
      <name val="Arial"/>
      <family val="2"/>
    </font>
    <font>
      <sz val="10"/>
      <color theme="0" tint="-4.9989318521683403E-2"/>
      <name val="Arial"/>
      <family val="2"/>
    </font>
    <font>
      <sz val="8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sz val="12"/>
      <color theme="0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300">
    <xf numFmtId="0" fontId="0" fillId="0" borderId="0" xfId="0"/>
    <xf numFmtId="166" fontId="3" fillId="0" borderId="1" xfId="3" applyNumberFormat="1" applyFont="1" applyFill="1" applyBorder="1" applyAlignment="1">
      <alignment horizontal="center"/>
    </xf>
    <xf numFmtId="1" fontId="4" fillId="0" borderId="2" xfId="3" applyNumberFormat="1" applyFont="1" applyFill="1" applyBorder="1" applyAlignment="1">
      <alignment horizontal="center"/>
    </xf>
    <xf numFmtId="1" fontId="4" fillId="0" borderId="3" xfId="3" applyNumberFormat="1" applyFont="1" applyFill="1" applyBorder="1" applyAlignment="1">
      <alignment horizontal="center"/>
    </xf>
    <xf numFmtId="0" fontId="2" fillId="0" borderId="0" xfId="5" applyFont="1" applyFill="1"/>
    <xf numFmtId="166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center"/>
    </xf>
    <xf numFmtId="1" fontId="4" fillId="0" borderId="5" xfId="3" applyNumberFormat="1" applyFont="1" applyFill="1" applyBorder="1" applyAlignment="1">
      <alignment horizontal="center"/>
    </xf>
    <xf numFmtId="0" fontId="1" fillId="0" borderId="0" xfId="5" applyFont="1" applyFill="1"/>
    <xf numFmtId="165" fontId="4" fillId="0" borderId="4" xfId="3" applyNumberFormat="1" applyFont="1" applyFill="1" applyBorder="1" applyAlignment="1">
      <alignment horizontal="center"/>
    </xf>
    <xf numFmtId="1" fontId="4" fillId="0" borderId="0" xfId="3" applyNumberFormat="1" applyFont="1" applyFill="1" applyBorder="1" applyAlignment="1">
      <alignment horizontal="left"/>
    </xf>
    <xf numFmtId="1" fontId="4" fillId="0" borderId="5" xfId="3" applyNumberFormat="1" applyFont="1" applyFill="1" applyBorder="1" applyAlignment="1">
      <alignment horizontal="centerContinuous"/>
    </xf>
    <xf numFmtId="168" fontId="4" fillId="0" borderId="4" xfId="3" applyNumberFormat="1" applyFont="1" applyFill="1" applyBorder="1" applyAlignment="1">
      <alignment horizontal="center"/>
    </xf>
    <xf numFmtId="165" fontId="6" fillId="0" borderId="4" xfId="3" applyNumberFormat="1" applyFont="1" applyFill="1" applyBorder="1" applyAlignment="1">
      <alignment horizontal="center"/>
    </xf>
    <xf numFmtId="0" fontId="2" fillId="0" borderId="0" xfId="5" applyFont="1" applyFill="1" applyBorder="1"/>
    <xf numFmtId="1" fontId="2" fillId="0" borderId="0" xfId="5" applyNumberFormat="1" applyFont="1" applyFill="1" applyBorder="1"/>
    <xf numFmtId="1" fontId="6" fillId="0" borderId="5" xfId="3" applyNumberFormat="1" applyFont="1" applyFill="1" applyBorder="1" applyAlignment="1">
      <alignment horizontal="centerContinuous"/>
    </xf>
    <xf numFmtId="1" fontId="6" fillId="0" borderId="0" xfId="3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49" fontId="6" fillId="0" borderId="4" xfId="3" applyNumberFormat="1" applyFont="1" applyFill="1" applyBorder="1" applyAlignment="1"/>
    <xf numFmtId="1" fontId="6" fillId="0" borderId="0" xfId="3" applyNumberFormat="1" applyFont="1" applyFill="1" applyBorder="1" applyAlignment="1">
      <alignment horizontal="centerContinuous"/>
    </xf>
    <xf numFmtId="1" fontId="6" fillId="0" borderId="5" xfId="3" applyNumberFormat="1" applyFont="1" applyFill="1" applyBorder="1" applyAlignment="1"/>
    <xf numFmtId="1" fontId="2" fillId="0" borderId="4" xfId="5" applyNumberFormat="1" applyFont="1" applyFill="1" applyBorder="1"/>
    <xf numFmtId="0" fontId="6" fillId="0" borderId="0" xfId="3" applyFont="1" applyFill="1" applyBorder="1" applyAlignment="1">
      <alignment horizontal="left" wrapText="1"/>
    </xf>
    <xf numFmtId="1" fontId="6" fillId="0" borderId="0" xfId="3" applyNumberFormat="1" applyFont="1" applyFill="1" applyBorder="1"/>
    <xf numFmtId="169" fontId="6" fillId="0" borderId="0" xfId="3" applyNumberFormat="1" applyFont="1" applyFill="1" applyBorder="1" applyAlignment="1">
      <alignment horizontal="right"/>
    </xf>
    <xf numFmtId="1" fontId="2" fillId="0" borderId="5" xfId="5" applyNumberFormat="1" applyFont="1" applyFill="1" applyBorder="1"/>
    <xf numFmtId="0" fontId="1" fillId="0" borderId="0" xfId="5" applyFont="1" applyFill="1" applyBorder="1"/>
    <xf numFmtId="1" fontId="2" fillId="0" borderId="6" xfId="5" applyNumberFormat="1" applyFont="1" applyFill="1" applyBorder="1"/>
    <xf numFmtId="0" fontId="2" fillId="0" borderId="7" xfId="5" applyFont="1" applyFill="1" applyBorder="1"/>
    <xf numFmtId="1" fontId="2" fillId="0" borderId="7" xfId="5" applyNumberFormat="1" applyFont="1" applyFill="1" applyBorder="1"/>
    <xf numFmtId="1" fontId="2" fillId="0" borderId="8" xfId="5" applyNumberFormat="1" applyFont="1" applyFill="1" applyBorder="1"/>
    <xf numFmtId="1" fontId="8" fillId="0" borderId="13" xfId="5" applyNumberFormat="1" applyFont="1" applyFill="1" applyBorder="1" applyAlignment="1">
      <alignment horizontal="center" wrapText="1"/>
    </xf>
    <xf numFmtId="1" fontId="8" fillId="0" borderId="5" xfId="5" applyNumberFormat="1" applyFont="1" applyFill="1" applyBorder="1" applyAlignment="1">
      <alignment horizontal="center" wrapText="1"/>
    </xf>
    <xf numFmtId="1" fontId="8" fillId="0" borderId="5" xfId="5" applyNumberFormat="1" applyFont="1" applyFill="1" applyBorder="1" applyAlignment="1">
      <alignment horizontal="center" vertical="center" wrapText="1"/>
    </xf>
    <xf numFmtId="0" fontId="2" fillId="0" borderId="0" xfId="5" applyFont="1" applyFill="1" applyAlignment="1">
      <alignment horizontal="center" wrapText="1"/>
    </xf>
    <xf numFmtId="1" fontId="8" fillId="0" borderId="23" xfId="5" applyNumberFormat="1" applyFont="1" applyFill="1" applyBorder="1" applyAlignment="1">
      <alignment horizontal="center" wrapText="1"/>
    </xf>
    <xf numFmtId="1" fontId="8" fillId="0" borderId="24" xfId="5" applyNumberFormat="1" applyFont="1" applyFill="1" applyBorder="1" applyAlignment="1">
      <alignment horizontal="center" vertical="center" wrapText="1"/>
    </xf>
    <xf numFmtId="1" fontId="8" fillId="0" borderId="24" xfId="5" applyNumberFormat="1" applyFont="1" applyFill="1" applyBorder="1" applyAlignment="1">
      <alignment horizontal="center" wrapText="1"/>
    </xf>
    <xf numFmtId="1" fontId="1" fillId="0" borderId="13" xfId="5" applyNumberFormat="1" applyFont="1" applyFill="1" applyBorder="1" applyAlignment="1">
      <alignment horizontal="center"/>
    </xf>
    <xf numFmtId="0" fontId="1" fillId="0" borderId="5" xfId="5" applyFont="1" applyFill="1" applyBorder="1" applyAlignment="1">
      <alignment horizontal="center"/>
    </xf>
    <xf numFmtId="1" fontId="1" fillId="0" borderId="5" xfId="5" applyNumberFormat="1" applyFont="1" applyFill="1" applyBorder="1" applyAlignment="1">
      <alignment horizontal="center"/>
    </xf>
    <xf numFmtId="1" fontId="1" fillId="0" borderId="12" xfId="5" applyNumberFormat="1" applyFont="1" applyFill="1" applyBorder="1"/>
    <xf numFmtId="2" fontId="1" fillId="0" borderId="2" xfId="5" applyNumberFormat="1" applyFont="1" applyFill="1" applyBorder="1" applyAlignment="1">
      <alignment horizontal="left"/>
    </xf>
    <xf numFmtId="1" fontId="1" fillId="0" borderId="12" xfId="1" applyNumberFormat="1" applyFont="1" applyFill="1" applyBorder="1"/>
    <xf numFmtId="170" fontId="9" fillId="0" borderId="13" xfId="5" applyNumberFormat="1" applyFont="1" applyFill="1" applyBorder="1" applyAlignment="1" applyProtection="1">
      <alignment horizontal="center"/>
    </xf>
    <xf numFmtId="170" fontId="9" fillId="0" borderId="0" xfId="5" applyNumberFormat="1" applyFont="1" applyFill="1" applyBorder="1" applyAlignment="1" applyProtection="1">
      <alignment horizontal="left"/>
    </xf>
    <xf numFmtId="3" fontId="10" fillId="0" borderId="13" xfId="1" applyNumberFormat="1" applyFont="1" applyFill="1" applyBorder="1"/>
    <xf numFmtId="3" fontId="2" fillId="0" borderId="0" xfId="5" applyNumberFormat="1" applyFont="1" applyFill="1"/>
    <xf numFmtId="170" fontId="11" fillId="0" borderId="0" xfId="5" applyNumberFormat="1" applyFont="1" applyFill="1" applyBorder="1" applyAlignment="1" applyProtection="1">
      <alignment horizontal="left"/>
    </xf>
    <xf numFmtId="4" fontId="2" fillId="0" borderId="0" xfId="5" applyNumberFormat="1" applyFont="1" applyFill="1"/>
    <xf numFmtId="170" fontId="11" fillId="0" borderId="13" xfId="5" applyNumberFormat="1" applyFont="1" applyFill="1" applyBorder="1" applyAlignment="1" applyProtection="1">
      <alignment horizontal="center"/>
    </xf>
    <xf numFmtId="3" fontId="1" fillId="0" borderId="13" xfId="1" applyNumberFormat="1" applyFont="1" applyFill="1" applyBorder="1"/>
    <xf numFmtId="0" fontId="6" fillId="0" borderId="0" xfId="5" applyFont="1" applyFill="1"/>
    <xf numFmtId="170" fontId="9" fillId="0" borderId="0" xfId="5" applyNumberFormat="1" applyFont="1" applyFill="1" applyBorder="1" applyAlignment="1" applyProtection="1"/>
    <xf numFmtId="170" fontId="11" fillId="0" borderId="0" xfId="5" applyNumberFormat="1" applyFont="1" applyFill="1" applyBorder="1" applyAlignment="1" applyProtection="1"/>
    <xf numFmtId="170" fontId="11" fillId="0" borderId="14" xfId="5" applyNumberFormat="1" applyFont="1" applyFill="1" applyBorder="1" applyProtection="1"/>
    <xf numFmtId="170" fontId="11" fillId="0" borderId="7" xfId="5" applyNumberFormat="1" applyFont="1" applyFill="1" applyBorder="1" applyAlignment="1" applyProtection="1"/>
    <xf numFmtId="3" fontId="2" fillId="0" borderId="14" xfId="1" applyNumberFormat="1" applyFont="1" applyFill="1" applyBorder="1"/>
    <xf numFmtId="0" fontId="11" fillId="0" borderId="13" xfId="5" applyFont="1" applyFill="1" applyBorder="1"/>
    <xf numFmtId="167" fontId="1" fillId="0" borderId="2" xfId="1" applyFont="1" applyFill="1" applyBorder="1"/>
    <xf numFmtId="4" fontId="2" fillId="0" borderId="0" xfId="5" applyNumberFormat="1" applyFont="1" applyFill="1" applyBorder="1"/>
    <xf numFmtId="167" fontId="1" fillId="0" borderId="0" xfId="1" applyFont="1" applyFill="1" applyBorder="1"/>
    <xf numFmtId="4" fontId="2" fillId="0" borderId="5" xfId="5" applyNumberFormat="1" applyFont="1" applyFill="1" applyBorder="1"/>
    <xf numFmtId="4" fontId="1" fillId="0" borderId="0" xfId="5" applyNumberFormat="1" applyFont="1" applyFill="1" applyBorder="1"/>
    <xf numFmtId="4" fontId="1" fillId="0" borderId="5" xfId="5" applyNumberFormat="1" applyFont="1" applyFill="1" applyBorder="1"/>
    <xf numFmtId="1" fontId="1" fillId="0" borderId="0" xfId="5" applyNumberFormat="1" applyFont="1" applyFill="1" applyBorder="1"/>
    <xf numFmtId="0" fontId="13" fillId="0" borderId="0" xfId="5" applyFont="1" applyFill="1" applyBorder="1" applyAlignment="1"/>
    <xf numFmtId="1" fontId="13" fillId="0" borderId="0" xfId="5" applyNumberFormat="1" applyFont="1" applyFill="1" applyBorder="1" applyAlignment="1">
      <alignment horizontal="center"/>
    </xf>
    <xf numFmtId="1" fontId="1" fillId="0" borderId="5" xfId="5" applyNumberFormat="1" applyFont="1" applyFill="1" applyBorder="1"/>
    <xf numFmtId="1" fontId="1" fillId="0" borderId="4" xfId="5" applyNumberFormat="1" applyFont="1" applyFill="1" applyBorder="1"/>
    <xf numFmtId="170" fontId="14" fillId="0" borderId="22" xfId="5" applyNumberFormat="1" applyFont="1" applyFill="1" applyBorder="1" applyAlignment="1" applyProtection="1"/>
    <xf numFmtId="1" fontId="14" fillId="0" borderId="22" xfId="5" applyNumberFormat="1" applyFont="1" applyFill="1" applyBorder="1" applyAlignment="1" applyProtection="1"/>
    <xf numFmtId="1" fontId="14" fillId="0" borderId="0" xfId="5" applyNumberFormat="1" applyFont="1" applyFill="1" applyBorder="1" applyAlignment="1" applyProtection="1"/>
    <xf numFmtId="1" fontId="14" fillId="0" borderId="0" xfId="5" applyNumberFormat="1" applyFont="1" applyFill="1" applyBorder="1" applyAlignment="1" applyProtection="1">
      <alignment horizontal="center"/>
    </xf>
    <xf numFmtId="1" fontId="15" fillId="0" borderId="4" xfId="5" applyNumberFormat="1" applyFont="1" applyFill="1" applyBorder="1"/>
    <xf numFmtId="1" fontId="17" fillId="0" borderId="0" xfId="5" applyNumberFormat="1" applyFont="1" applyFill="1" applyBorder="1"/>
    <xf numFmtId="1" fontId="18" fillId="0" borderId="0" xfId="5" applyNumberFormat="1" applyFont="1" applyFill="1" applyBorder="1"/>
    <xf numFmtId="1" fontId="6" fillId="0" borderId="0" xfId="5" applyNumberFormat="1" applyFont="1" applyFill="1"/>
    <xf numFmtId="1" fontId="2" fillId="0" borderId="0" xfId="5" applyNumberFormat="1" applyFont="1" applyFill="1"/>
    <xf numFmtId="0" fontId="20" fillId="0" borderId="0" xfId="3" applyFont="1" applyFill="1"/>
    <xf numFmtId="49" fontId="22" fillId="0" borderId="12" xfId="3" applyNumberFormat="1" applyFont="1" applyFill="1" applyBorder="1" applyAlignment="1">
      <alignment horizontal="center" vertical="center"/>
    </xf>
    <xf numFmtId="1" fontId="22" fillId="0" borderId="2" xfId="3" applyNumberFormat="1" applyFont="1" applyFill="1" applyBorder="1" applyAlignment="1">
      <alignment horizontal="center" vertical="center"/>
    </xf>
    <xf numFmtId="49" fontId="22" fillId="0" borderId="2" xfId="3" applyNumberFormat="1" applyFont="1" applyFill="1" applyBorder="1" applyAlignment="1">
      <alignment horizontal="center" vertical="center"/>
    </xf>
    <xf numFmtId="1" fontId="22" fillId="0" borderId="12" xfId="3" applyNumberFormat="1" applyFont="1" applyFill="1" applyBorder="1" applyAlignment="1">
      <alignment horizontal="center" vertical="center"/>
    </xf>
    <xf numFmtId="49" fontId="19" fillId="0" borderId="12" xfId="3" applyNumberFormat="1" applyFont="1" applyFill="1" applyBorder="1" applyAlignment="1">
      <alignment horizontal="center" vertical="center"/>
    </xf>
    <xf numFmtId="0" fontId="23" fillId="0" borderId="0" xfId="3" applyFont="1" applyFill="1"/>
    <xf numFmtId="49" fontId="19" fillId="0" borderId="13" xfId="3" applyNumberFormat="1" applyFont="1" applyFill="1" applyBorder="1" applyAlignment="1">
      <alignment horizontal="center" vertical="center"/>
    </xf>
    <xf numFmtId="49" fontId="19" fillId="0" borderId="14" xfId="3" applyNumberFormat="1" applyFont="1" applyFill="1" applyBorder="1" applyAlignment="1">
      <alignment horizontal="center" vertical="center"/>
    </xf>
    <xf numFmtId="10" fontId="19" fillId="0" borderId="15" xfId="4" applyNumberFormat="1" applyFont="1" applyFill="1" applyBorder="1" applyAlignment="1"/>
    <xf numFmtId="10" fontId="19" fillId="0" borderId="26" xfId="4" applyNumberFormat="1" applyFont="1" applyFill="1" applyBorder="1" applyAlignment="1"/>
    <xf numFmtId="0" fontId="24" fillId="0" borderId="0" xfId="3" applyFont="1" applyFill="1" applyAlignment="1">
      <alignment horizontal="center"/>
    </xf>
    <xf numFmtId="1" fontId="21" fillId="0" borderId="17" xfId="3" applyNumberFormat="1" applyFont="1" applyFill="1" applyBorder="1" applyAlignment="1">
      <alignment horizontal="center" vertical="center"/>
    </xf>
    <xf numFmtId="1" fontId="21" fillId="0" borderId="16" xfId="3" applyNumberFormat="1" applyFont="1" applyFill="1" applyBorder="1" applyAlignment="1">
      <alignment horizontal="center" vertical="center"/>
    </xf>
    <xf numFmtId="49" fontId="21" fillId="0" borderId="16" xfId="3" applyNumberFormat="1" applyFont="1" applyFill="1" applyBorder="1" applyAlignment="1">
      <alignment horizontal="center" vertical="center"/>
    </xf>
    <xf numFmtId="10" fontId="19" fillId="0" borderId="16" xfId="4" applyNumberFormat="1" applyFont="1" applyFill="1" applyBorder="1" applyAlignment="1"/>
    <xf numFmtId="10" fontId="19" fillId="0" borderId="28" xfId="4" applyNumberFormat="1" applyFont="1" applyFill="1" applyBorder="1" applyAlignment="1"/>
    <xf numFmtId="0" fontId="24" fillId="0" borderId="0" xfId="3" applyFont="1" applyFill="1"/>
    <xf numFmtId="1" fontId="25" fillId="0" borderId="17" xfId="3" applyNumberFormat="1" applyFont="1" applyFill="1" applyBorder="1" applyAlignment="1">
      <alignment horizontal="center" vertical="center"/>
    </xf>
    <xf numFmtId="1" fontId="25" fillId="0" borderId="16" xfId="3" applyNumberFormat="1" applyFont="1" applyFill="1" applyBorder="1" applyAlignment="1">
      <alignment horizontal="center" vertical="center"/>
    </xf>
    <xf numFmtId="0" fontId="25" fillId="0" borderId="16" xfId="3" applyNumberFormat="1" applyFont="1" applyFill="1" applyBorder="1" applyAlignment="1">
      <alignment horizontal="center" vertical="center"/>
    </xf>
    <xf numFmtId="49" fontId="25" fillId="0" borderId="16" xfId="3" applyNumberFormat="1" applyFont="1" applyFill="1" applyBorder="1" applyAlignment="1">
      <alignment horizontal="center" vertical="center"/>
    </xf>
    <xf numFmtId="10" fontId="20" fillId="0" borderId="16" xfId="3" applyNumberFormat="1" applyFont="1" applyFill="1" applyBorder="1" applyAlignment="1">
      <alignment horizontal="right"/>
    </xf>
    <xf numFmtId="10" fontId="20" fillId="0" borderId="28" xfId="4" applyNumberFormat="1" applyFont="1" applyFill="1" applyBorder="1" applyAlignment="1"/>
    <xf numFmtId="0" fontId="26" fillId="0" borderId="0" xfId="3" applyFont="1" applyFill="1"/>
    <xf numFmtId="0" fontId="21" fillId="0" borderId="16" xfId="3" applyNumberFormat="1" applyFont="1" applyFill="1" applyBorder="1" applyAlignment="1">
      <alignment horizontal="center" vertical="center"/>
    </xf>
    <xf numFmtId="10" fontId="19" fillId="0" borderId="16" xfId="3" applyNumberFormat="1" applyFont="1" applyFill="1" applyBorder="1"/>
    <xf numFmtId="10" fontId="19" fillId="0" borderId="28" xfId="4" applyNumberFormat="1" applyFont="1" applyFill="1" applyBorder="1"/>
    <xf numFmtId="10" fontId="19" fillId="0" borderId="16" xfId="3" applyNumberFormat="1" applyFont="1" applyFill="1" applyBorder="1" applyAlignment="1">
      <alignment horizontal="right" vertical="center"/>
    </xf>
    <xf numFmtId="10" fontId="19" fillId="0" borderId="28" xfId="3" applyNumberFormat="1" applyFont="1" applyFill="1" applyBorder="1" applyAlignment="1">
      <alignment horizontal="right" vertical="center"/>
    </xf>
    <xf numFmtId="0" fontId="24" fillId="0" borderId="0" xfId="3" applyFont="1" applyFill="1" applyAlignment="1">
      <alignment vertical="center"/>
    </xf>
    <xf numFmtId="10" fontId="20" fillId="0" borderId="28" xfId="3" applyNumberFormat="1" applyFont="1" applyFill="1" applyBorder="1" applyAlignment="1">
      <alignment horizontal="right"/>
    </xf>
    <xf numFmtId="10" fontId="19" fillId="0" borderId="16" xfId="3" applyNumberFormat="1" applyFont="1" applyFill="1" applyBorder="1" applyAlignment="1">
      <alignment vertical="center"/>
    </xf>
    <xf numFmtId="10" fontId="19" fillId="0" borderId="28" xfId="4" applyNumberFormat="1" applyFont="1" applyFill="1" applyBorder="1" applyAlignment="1">
      <alignment vertical="center"/>
    </xf>
    <xf numFmtId="0" fontId="27" fillId="0" borderId="16" xfId="3" applyNumberFormat="1" applyFont="1" applyFill="1" applyBorder="1" applyAlignment="1">
      <alignment horizontal="center" vertical="center"/>
    </xf>
    <xf numFmtId="10" fontId="28" fillId="0" borderId="16" xfId="3" applyNumberFormat="1" applyFont="1" applyFill="1" applyBorder="1" applyAlignment="1">
      <alignment horizontal="right"/>
    </xf>
    <xf numFmtId="10" fontId="28" fillId="0" borderId="28" xfId="4" applyNumberFormat="1" applyFont="1" applyFill="1" applyBorder="1" applyAlignment="1"/>
    <xf numFmtId="0" fontId="29" fillId="0" borderId="0" xfId="3" applyFont="1" applyFill="1"/>
    <xf numFmtId="10" fontId="19" fillId="0" borderId="16" xfId="4" applyNumberFormat="1" applyFont="1" applyFill="1" applyBorder="1"/>
    <xf numFmtId="9" fontId="19" fillId="0" borderId="16" xfId="4" applyFont="1" applyFill="1" applyBorder="1"/>
    <xf numFmtId="165" fontId="21" fillId="0" borderId="16" xfId="3" applyNumberFormat="1" applyFont="1" applyFill="1" applyBorder="1" applyAlignment="1">
      <alignment horizontal="center" vertical="center"/>
    </xf>
    <xf numFmtId="0" fontId="21" fillId="0" borderId="16" xfId="3" applyFont="1" applyFill="1" applyBorder="1" applyAlignment="1">
      <alignment horizontal="center" vertical="center"/>
    </xf>
    <xf numFmtId="0" fontId="25" fillId="0" borderId="17" xfId="3" applyNumberFormat="1" applyFont="1" applyFill="1" applyBorder="1" applyAlignment="1">
      <alignment horizontal="center" vertical="center"/>
    </xf>
    <xf numFmtId="0" fontId="25" fillId="0" borderId="16" xfId="3" applyFont="1" applyFill="1" applyBorder="1" applyAlignment="1">
      <alignment horizontal="center" vertical="center"/>
    </xf>
    <xf numFmtId="0" fontId="27" fillId="0" borderId="17" xfId="3" applyNumberFormat="1" applyFont="1" applyFill="1" applyBorder="1" applyAlignment="1">
      <alignment horizontal="center" vertical="center"/>
    </xf>
    <xf numFmtId="0" fontId="27" fillId="0" borderId="16" xfId="3" applyFont="1" applyFill="1" applyBorder="1" applyAlignment="1">
      <alignment horizontal="center" vertical="center"/>
    </xf>
    <xf numFmtId="165" fontId="27" fillId="0" borderId="16" xfId="3" applyNumberFormat="1" applyFont="1" applyFill="1" applyBorder="1" applyAlignment="1">
      <alignment horizontal="center" vertical="center"/>
    </xf>
    <xf numFmtId="0" fontId="21" fillId="0" borderId="17" xfId="3" applyNumberFormat="1" applyFont="1" applyFill="1" applyBorder="1" applyAlignment="1">
      <alignment horizontal="center" vertical="center"/>
    </xf>
    <xf numFmtId="0" fontId="21" fillId="0" borderId="16" xfId="3" applyFont="1" applyFill="1" applyBorder="1" applyAlignment="1">
      <alignment vertical="center" wrapText="1"/>
    </xf>
    <xf numFmtId="0" fontId="25" fillId="0" borderId="16" xfId="3" applyFont="1" applyFill="1" applyBorder="1" applyAlignment="1">
      <alignment horizontal="center" vertical="center" wrapText="1"/>
    </xf>
    <xf numFmtId="10" fontId="19" fillId="0" borderId="16" xfId="4" applyNumberFormat="1" applyFont="1" applyFill="1" applyBorder="1" applyAlignment="1">
      <alignment horizontal="right"/>
    </xf>
    <xf numFmtId="10" fontId="19" fillId="0" borderId="28" xfId="4" applyNumberFormat="1" applyFont="1" applyFill="1" applyBorder="1" applyAlignment="1">
      <alignment horizontal="right"/>
    </xf>
    <xf numFmtId="0" fontId="24" fillId="0" borderId="0" xfId="3" applyFont="1" applyFill="1" applyAlignment="1">
      <alignment horizontal="right"/>
    </xf>
    <xf numFmtId="165" fontId="25" fillId="0" borderId="16" xfId="3" applyNumberFormat="1" applyFont="1" applyFill="1" applyBorder="1" applyAlignment="1">
      <alignment horizontal="center" vertical="center"/>
    </xf>
    <xf numFmtId="10" fontId="20" fillId="0" borderId="16" xfId="3" applyNumberFormat="1" applyFont="1" applyFill="1" applyBorder="1" applyAlignment="1">
      <alignment horizontal="right" vertical="center"/>
    </xf>
    <xf numFmtId="0" fontId="26" fillId="0" borderId="0" xfId="3" applyFont="1" applyFill="1" applyAlignment="1">
      <alignment vertical="center"/>
    </xf>
    <xf numFmtId="10" fontId="19" fillId="0" borderId="16" xfId="4" applyNumberFormat="1" applyFont="1" applyFill="1" applyBorder="1" applyAlignment="1">
      <alignment vertical="center"/>
    </xf>
    <xf numFmtId="10" fontId="20" fillId="0" borderId="28" xfId="4" applyNumberFormat="1" applyFont="1" applyFill="1" applyBorder="1" applyAlignment="1">
      <alignment vertical="center"/>
    </xf>
    <xf numFmtId="0" fontId="21" fillId="0" borderId="27" xfId="3" applyNumberFormat="1" applyFont="1" applyFill="1" applyBorder="1" applyAlignment="1">
      <alignment horizontal="center" vertical="center"/>
    </xf>
    <xf numFmtId="1" fontId="21" fillId="0" borderId="34" xfId="3" applyNumberFormat="1" applyFont="1" applyFill="1" applyBorder="1" applyAlignment="1">
      <alignment horizontal="center" vertical="center"/>
    </xf>
    <xf numFmtId="49" fontId="25" fillId="0" borderId="34" xfId="3" applyNumberFormat="1" applyFont="1" applyFill="1" applyBorder="1" applyAlignment="1">
      <alignment horizontal="center" vertical="center"/>
    </xf>
    <xf numFmtId="0" fontId="25" fillId="0" borderId="20" xfId="3" applyNumberFormat="1" applyFont="1" applyFill="1" applyBorder="1" applyAlignment="1">
      <alignment horizontal="center" vertical="center"/>
    </xf>
    <xf numFmtId="1" fontId="25" fillId="0" borderId="20" xfId="3" applyNumberFormat="1" applyFont="1" applyFill="1" applyBorder="1" applyAlignment="1">
      <alignment horizontal="center" vertical="center"/>
    </xf>
    <xf numFmtId="49" fontId="25" fillId="0" borderId="20" xfId="3" applyNumberFormat="1" applyFont="1" applyFill="1" applyBorder="1" applyAlignment="1">
      <alignment horizontal="center" vertical="center"/>
    </xf>
    <xf numFmtId="10" fontId="19" fillId="0" borderId="9" xfId="3" applyNumberFormat="1" applyFont="1" applyFill="1" applyBorder="1" applyAlignment="1">
      <alignment horizontal="right" vertical="center"/>
    </xf>
    <xf numFmtId="10" fontId="19" fillId="0" borderId="21" xfId="3" applyNumberFormat="1" applyFont="1" applyFill="1" applyBorder="1" applyAlignment="1">
      <alignment horizontal="right" vertical="center"/>
    </xf>
    <xf numFmtId="0" fontId="26" fillId="0" borderId="0" xfId="3" applyFont="1" applyFill="1" applyAlignment="1">
      <alignment horizontal="right" vertical="center"/>
    </xf>
    <xf numFmtId="0" fontId="31" fillId="0" borderId="0" xfId="3" applyFont="1" applyFill="1"/>
    <xf numFmtId="0" fontId="31" fillId="0" borderId="0" xfId="3" applyFont="1" applyFill="1" applyAlignment="1">
      <alignment horizontal="center" vertical="center"/>
    </xf>
    <xf numFmtId="0" fontId="31" fillId="0" borderId="0" xfId="3" applyFont="1" applyFill="1" applyAlignment="1">
      <alignment wrapText="1"/>
    </xf>
    <xf numFmtId="4" fontId="23" fillId="0" borderId="0" xfId="3" applyNumberFormat="1" applyFont="1" applyFill="1"/>
    <xf numFmtId="4" fontId="25" fillId="0" borderId="0" xfId="3" applyNumberFormat="1" applyFont="1" applyFill="1"/>
    <xf numFmtId="170" fontId="10" fillId="0" borderId="0" xfId="5" applyNumberFormat="1" applyFont="1" applyFill="1" applyBorder="1" applyAlignment="1" applyProtection="1">
      <alignment horizontal="left"/>
    </xf>
    <xf numFmtId="9" fontId="2" fillId="0" borderId="0" xfId="5" applyNumberFormat="1" applyFont="1" applyFill="1"/>
    <xf numFmtId="9" fontId="6" fillId="0" borderId="0" xfId="5" applyNumberFormat="1" applyFont="1" applyFill="1"/>
    <xf numFmtId="4" fontId="9" fillId="0" borderId="13" xfId="1" applyNumberFormat="1" applyFont="1" applyFill="1" applyBorder="1"/>
    <xf numFmtId="4" fontId="9" fillId="0" borderId="13" xfId="1" applyNumberFormat="1" applyFont="1" applyFill="1" applyBorder="1" applyProtection="1"/>
    <xf numFmtId="49" fontId="6" fillId="0" borderId="0" xfId="3" applyNumberFormat="1" applyFont="1" applyFill="1" applyBorder="1" applyAlignment="1">
      <alignment horizontal="left" wrapText="1"/>
    </xf>
    <xf numFmtId="49" fontId="22" fillId="0" borderId="13" xfId="3" applyNumberFormat="1" applyFont="1" applyFill="1" applyBorder="1" applyAlignment="1">
      <alignment horizontal="center" vertical="center"/>
    </xf>
    <xf numFmtId="49" fontId="22" fillId="0" borderId="14" xfId="3" applyNumberFormat="1" applyFont="1" applyFill="1" applyBorder="1" applyAlignment="1">
      <alignment horizontal="center" vertical="center"/>
    </xf>
    <xf numFmtId="4" fontId="2" fillId="0" borderId="16" xfId="3" applyNumberFormat="1" applyFont="1" applyFill="1" applyBorder="1"/>
    <xf numFmtId="4" fontId="11" fillId="0" borderId="13" xfId="1" applyNumberFormat="1" applyFont="1" applyFill="1" applyBorder="1"/>
    <xf numFmtId="4" fontId="19" fillId="0" borderId="16" xfId="3" applyNumberFormat="1" applyFont="1" applyFill="1" applyBorder="1"/>
    <xf numFmtId="4" fontId="20" fillId="0" borderId="16" xfId="3" applyNumberFormat="1" applyFont="1" applyFill="1" applyBorder="1"/>
    <xf numFmtId="4" fontId="19" fillId="0" borderId="16" xfId="3" applyNumberFormat="1" applyFont="1" applyFill="1" applyBorder="1" applyAlignment="1">
      <alignment vertical="center"/>
    </xf>
    <xf numFmtId="4" fontId="19" fillId="0" borderId="16" xfId="3" applyNumberFormat="1" applyFont="1" applyFill="1" applyBorder="1" applyAlignment="1"/>
    <xf numFmtId="4" fontId="19" fillId="0" borderId="21" xfId="3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/>
    <xf numFmtId="4" fontId="1" fillId="0" borderId="13" xfId="1" applyNumberFormat="1" applyFont="1" applyFill="1" applyBorder="1"/>
    <xf numFmtId="4" fontId="10" fillId="0" borderId="13" xfId="1" applyNumberFormat="1" applyFont="1" applyFill="1" applyBorder="1"/>
    <xf numFmtId="4" fontId="11" fillId="0" borderId="14" xfId="1" applyNumberFormat="1" applyFont="1" applyFill="1" applyBorder="1"/>
    <xf numFmtId="4" fontId="2" fillId="0" borderId="14" xfId="1" applyNumberFormat="1" applyFont="1" applyFill="1" applyBorder="1"/>
    <xf numFmtId="0" fontId="35" fillId="0" borderId="0" xfId="5" applyFont="1" applyFill="1"/>
    <xf numFmtId="0" fontId="36" fillId="0" borderId="0" xfId="5" applyFont="1" applyFill="1"/>
    <xf numFmtId="0" fontId="36" fillId="0" borderId="0" xfId="5" applyFont="1" applyFill="1" applyBorder="1"/>
    <xf numFmtId="0" fontId="35" fillId="0" borderId="0" xfId="5" applyFont="1" applyFill="1" applyAlignment="1">
      <alignment horizontal="center" wrapText="1"/>
    </xf>
    <xf numFmtId="9" fontId="35" fillId="0" borderId="0" xfId="5" applyNumberFormat="1" applyFont="1" applyFill="1"/>
    <xf numFmtId="9" fontId="37" fillId="0" borderId="0" xfId="5" applyNumberFormat="1" applyFont="1" applyFill="1"/>
    <xf numFmtId="0" fontId="34" fillId="0" borderId="0" xfId="3" applyFont="1" applyFill="1"/>
    <xf numFmtId="0" fontId="38" fillId="0" borderId="0" xfId="3" applyFont="1" applyFill="1"/>
    <xf numFmtId="0" fontId="39" fillId="0" borderId="0" xfId="3" applyFont="1" applyFill="1" applyAlignment="1">
      <alignment horizontal="center"/>
    </xf>
    <xf numFmtId="0" fontId="39" fillId="0" borderId="0" xfId="3" applyFont="1" applyFill="1"/>
    <xf numFmtId="0" fontId="40" fillId="0" borderId="0" xfId="3" applyFont="1" applyFill="1"/>
    <xf numFmtId="0" fontId="39" fillId="0" borderId="0" xfId="3" applyFont="1" applyFill="1" applyAlignment="1">
      <alignment vertical="center"/>
    </xf>
    <xf numFmtId="0" fontId="39" fillId="0" borderId="0" xfId="3" applyFont="1" applyFill="1" applyAlignment="1">
      <alignment horizontal="right"/>
    </xf>
    <xf numFmtId="0" fontId="40" fillId="0" borderId="0" xfId="3" applyFont="1" applyFill="1" applyAlignment="1">
      <alignment vertical="center"/>
    </xf>
    <xf numFmtId="0" fontId="40" fillId="0" borderId="0" xfId="3" applyFont="1" applyFill="1" applyAlignment="1">
      <alignment horizontal="right" vertical="center"/>
    </xf>
    <xf numFmtId="0" fontId="33" fillId="0" borderId="0" xfId="3" applyFont="1" applyFill="1"/>
    <xf numFmtId="49" fontId="21" fillId="0" borderId="36" xfId="3" applyNumberFormat="1" applyFont="1" applyFill="1" applyBorder="1" applyAlignment="1">
      <alignment horizontal="left" wrapText="1"/>
    </xf>
    <xf numFmtId="49" fontId="21" fillId="0" borderId="36" xfId="3" applyNumberFormat="1" applyFont="1" applyFill="1" applyBorder="1" applyAlignment="1">
      <alignment wrapText="1"/>
    </xf>
    <xf numFmtId="49" fontId="25" fillId="0" borderId="36" xfId="3" applyNumberFormat="1" applyFont="1" applyFill="1" applyBorder="1" applyAlignment="1">
      <alignment wrapText="1"/>
    </xf>
    <xf numFmtId="49" fontId="25" fillId="0" borderId="36" xfId="3" applyNumberFormat="1" applyFont="1" applyFill="1" applyBorder="1" applyAlignment="1">
      <alignment horizontal="left" wrapText="1"/>
    </xf>
    <xf numFmtId="49" fontId="21" fillId="0" borderId="36" xfId="3" applyNumberFormat="1" applyFont="1" applyFill="1" applyBorder="1" applyAlignment="1">
      <alignment horizontal="left" vertical="center" wrapText="1"/>
    </xf>
    <xf numFmtId="49" fontId="21" fillId="0" borderId="36" xfId="3" applyNumberFormat="1" applyFont="1" applyFill="1" applyBorder="1" applyAlignment="1">
      <alignment vertical="center" wrapText="1"/>
    </xf>
    <xf numFmtId="0" fontId="21" fillId="0" borderId="36" xfId="3" applyFont="1" applyFill="1" applyBorder="1" applyAlignment="1">
      <alignment wrapText="1"/>
    </xf>
    <xf numFmtId="0" fontId="25" fillId="0" borderId="36" xfId="3" applyFont="1" applyFill="1" applyBorder="1" applyAlignment="1">
      <alignment wrapText="1"/>
    </xf>
    <xf numFmtId="0" fontId="27" fillId="0" borderId="36" xfId="3" applyFont="1" applyFill="1" applyBorder="1" applyAlignment="1">
      <alignment wrapText="1"/>
    </xf>
    <xf numFmtId="40" fontId="21" fillId="0" borderId="36" xfId="3" applyNumberFormat="1" applyFont="1" applyFill="1" applyBorder="1"/>
    <xf numFmtId="40" fontId="25" fillId="0" borderId="36" xfId="3" applyNumberFormat="1" applyFont="1" applyFill="1" applyBorder="1"/>
    <xf numFmtId="0" fontId="21" fillId="0" borderId="36" xfId="3" applyFont="1" applyFill="1" applyBorder="1" applyAlignment="1">
      <alignment vertical="center" wrapText="1"/>
    </xf>
    <xf numFmtId="0" fontId="25" fillId="0" borderId="36" xfId="3" applyFont="1" applyFill="1" applyBorder="1" applyAlignment="1">
      <alignment vertical="center" wrapText="1"/>
    </xf>
    <xf numFmtId="49" fontId="25" fillId="0" borderId="36" xfId="3" applyNumberFormat="1" applyFont="1" applyFill="1" applyBorder="1" applyAlignment="1">
      <alignment horizontal="left" vertical="center" wrapText="1"/>
    </xf>
    <xf numFmtId="49" fontId="21" fillId="0" borderId="37" xfId="3" applyNumberFormat="1" applyFont="1" applyFill="1" applyBorder="1" applyAlignment="1">
      <alignment horizontal="left" vertical="center" wrapText="1"/>
    </xf>
    <xf numFmtId="49" fontId="25" fillId="0" borderId="38" xfId="3" applyNumberFormat="1" applyFont="1" applyFill="1" applyBorder="1" applyAlignment="1">
      <alignment horizontal="left" vertical="center" wrapText="1"/>
    </xf>
    <xf numFmtId="4" fontId="19" fillId="0" borderId="35" xfId="3" applyNumberFormat="1" applyFont="1" applyFill="1" applyBorder="1" applyAlignment="1"/>
    <xf numFmtId="4" fontId="19" fillId="0" borderId="17" xfId="3" applyNumberFormat="1" applyFont="1" applyFill="1" applyBorder="1"/>
    <xf numFmtId="4" fontId="11" fillId="0" borderId="17" xfId="1" applyNumberFormat="1" applyFont="1" applyFill="1" applyBorder="1"/>
    <xf numFmtId="4" fontId="19" fillId="0" borderId="17" xfId="3" applyNumberFormat="1" applyFont="1" applyFill="1" applyBorder="1" applyAlignment="1">
      <alignment vertical="center"/>
    </xf>
    <xf numFmtId="9" fontId="19" fillId="0" borderId="28" xfId="4" applyFont="1" applyFill="1" applyBorder="1"/>
    <xf numFmtId="4" fontId="19" fillId="0" borderId="17" xfId="3" applyNumberFormat="1" applyFont="1" applyFill="1" applyBorder="1" applyAlignment="1">
      <alignment horizontal="right"/>
    </xf>
    <xf numFmtId="4" fontId="20" fillId="0" borderId="30" xfId="3" applyNumberFormat="1" applyFont="1" applyFill="1" applyBorder="1"/>
    <xf numFmtId="10" fontId="20" fillId="0" borderId="30" xfId="3" applyNumberFormat="1" applyFont="1" applyFill="1" applyBorder="1" applyAlignment="1">
      <alignment horizontal="right" vertical="center"/>
    </xf>
    <xf numFmtId="10" fontId="20" fillId="0" borderId="31" xfId="4" applyNumberFormat="1" applyFont="1" applyFill="1" applyBorder="1" applyAlignment="1">
      <alignment vertical="center"/>
    </xf>
    <xf numFmtId="0" fontId="10" fillId="0" borderId="0" xfId="5" applyFont="1" applyFill="1"/>
    <xf numFmtId="1" fontId="10" fillId="0" borderId="13" xfId="5" applyNumberFormat="1" applyFont="1" applyFill="1" applyBorder="1" applyAlignment="1">
      <alignment horizontal="center"/>
    </xf>
    <xf numFmtId="0" fontId="10" fillId="0" borderId="5" xfId="5" applyFont="1" applyFill="1" applyBorder="1" applyAlignment="1">
      <alignment horizontal="center"/>
    </xf>
    <xf numFmtId="1" fontId="10" fillId="0" borderId="5" xfId="5" applyNumberFormat="1" applyFont="1" applyFill="1" applyBorder="1" applyAlignment="1">
      <alignment horizontal="center"/>
    </xf>
    <xf numFmtId="170" fontId="10" fillId="0" borderId="13" xfId="5" applyNumberFormat="1" applyFont="1" applyFill="1" applyBorder="1" applyAlignment="1" applyProtection="1">
      <alignment horizontal="center"/>
    </xf>
    <xf numFmtId="49" fontId="6" fillId="0" borderId="0" xfId="3" applyNumberFormat="1" applyFont="1" applyFill="1" applyBorder="1" applyAlignment="1">
      <alignment horizontal="left" wrapText="1"/>
    </xf>
    <xf numFmtId="171" fontId="35" fillId="0" borderId="0" xfId="1" applyNumberFormat="1" applyFont="1" applyFill="1"/>
    <xf numFmtId="171" fontId="2" fillId="0" borderId="1" xfId="1" applyNumberFormat="1" applyFont="1" applyFill="1" applyBorder="1"/>
    <xf numFmtId="171" fontId="2" fillId="0" borderId="2" xfId="1" applyNumberFormat="1" applyFont="1" applyFill="1" applyBorder="1"/>
    <xf numFmtId="171" fontId="1" fillId="0" borderId="2" xfId="1" applyNumberFormat="1" applyFont="1" applyFill="1" applyBorder="1"/>
    <xf numFmtId="171" fontId="2" fillId="0" borderId="0" xfId="1" applyNumberFormat="1" applyFont="1" applyFill="1"/>
    <xf numFmtId="167" fontId="1" fillId="0" borderId="1" xfId="1" applyFont="1" applyFill="1" applyBorder="1"/>
    <xf numFmtId="167" fontId="1" fillId="0" borderId="0" xfId="1" applyFont="1" applyFill="1"/>
    <xf numFmtId="9" fontId="41" fillId="0" borderId="0" xfId="5" applyNumberFormat="1" applyFont="1" applyFill="1"/>
    <xf numFmtId="3" fontId="42" fillId="0" borderId="13" xfId="1" applyNumberFormat="1" applyFont="1" applyFill="1" applyBorder="1"/>
    <xf numFmtId="0" fontId="41" fillId="0" borderId="0" xfId="5" applyFont="1" applyFill="1"/>
    <xf numFmtId="4" fontId="41" fillId="0" borderId="0" xfId="5" applyNumberFormat="1" applyFont="1" applyFill="1"/>
    <xf numFmtId="170" fontId="12" fillId="0" borderId="0" xfId="5" applyNumberFormat="1" applyFont="1" applyFill="1" applyBorder="1" applyAlignment="1" applyProtection="1">
      <alignment horizontal="left"/>
    </xf>
    <xf numFmtId="4" fontId="12" fillId="0" borderId="13" xfId="1" applyNumberFormat="1" applyFont="1" applyFill="1" applyBorder="1"/>
    <xf numFmtId="3" fontId="10" fillId="0" borderId="13" xfId="1" applyNumberFormat="1" applyFont="1" applyFill="1" applyBorder="1" applyProtection="1"/>
    <xf numFmtId="170" fontId="1" fillId="0" borderId="0" xfId="5" applyNumberFormat="1" applyFont="1" applyFill="1" applyBorder="1" applyAlignment="1" applyProtection="1">
      <alignment horizontal="left"/>
    </xf>
    <xf numFmtId="170" fontId="1" fillId="0" borderId="13" xfId="5" applyNumberFormat="1" applyFont="1" applyFill="1" applyBorder="1" applyAlignment="1" applyProtection="1">
      <alignment horizontal="center"/>
    </xf>
    <xf numFmtId="170" fontId="10" fillId="0" borderId="0" xfId="5" applyNumberFormat="1" applyFont="1" applyFill="1" applyBorder="1" applyAlignment="1" applyProtection="1"/>
    <xf numFmtId="170" fontId="1" fillId="0" borderId="0" xfId="5" applyNumberFormat="1" applyFont="1" applyFill="1" applyBorder="1" applyAlignment="1" applyProtection="1"/>
    <xf numFmtId="170" fontId="1" fillId="0" borderId="14" xfId="5" applyNumberFormat="1" applyFont="1" applyFill="1" applyBorder="1" applyProtection="1"/>
    <xf numFmtId="170" fontId="1" fillId="0" borderId="7" xfId="5" applyNumberFormat="1" applyFont="1" applyFill="1" applyBorder="1" applyAlignment="1" applyProtection="1"/>
    <xf numFmtId="3" fontId="1" fillId="0" borderId="14" xfId="1" applyNumberFormat="1" applyFont="1" applyFill="1" applyBorder="1"/>
    <xf numFmtId="0" fontId="1" fillId="0" borderId="13" xfId="5" applyFont="1" applyFill="1" applyBorder="1"/>
    <xf numFmtId="0" fontId="7" fillId="0" borderId="0" xfId="5" applyFont="1" applyFill="1" applyBorder="1" applyAlignment="1"/>
    <xf numFmtId="3" fontId="7" fillId="0" borderId="0" xfId="5" applyNumberFormat="1" applyFont="1" applyFill="1" applyBorder="1" applyAlignment="1"/>
    <xf numFmtId="1" fontId="7" fillId="0" borderId="0" xfId="5" applyNumberFormat="1" applyFont="1" applyFill="1" applyBorder="1" applyAlignment="1">
      <alignment horizontal="center"/>
    </xf>
    <xf numFmtId="170" fontId="2" fillId="0" borderId="22" xfId="5" applyNumberFormat="1" applyFont="1" applyFill="1" applyBorder="1" applyAlignment="1" applyProtection="1"/>
    <xf numFmtId="1" fontId="2" fillId="0" borderId="22" xfId="5" applyNumberFormat="1" applyFont="1" applyFill="1" applyBorder="1" applyAlignment="1" applyProtection="1"/>
    <xf numFmtId="1" fontId="2" fillId="0" borderId="0" xfId="5" applyNumberFormat="1" applyFont="1" applyFill="1" applyBorder="1" applyAlignment="1" applyProtection="1"/>
    <xf numFmtId="1" fontId="2" fillId="0" borderId="0" xfId="5" applyNumberFormat="1" applyFont="1" applyFill="1" applyBorder="1" applyAlignment="1" applyProtection="1">
      <alignment horizontal="center"/>
    </xf>
    <xf numFmtId="1" fontId="17" fillId="0" borderId="4" xfId="5" applyNumberFormat="1" applyFont="1" applyFill="1" applyBorder="1"/>
    <xf numFmtId="1" fontId="32" fillId="0" borderId="0" xfId="5" applyNumberFormat="1" applyFont="1" applyFill="1" applyBorder="1"/>
    <xf numFmtId="170" fontId="42" fillId="0" borderId="13" xfId="5" applyNumberFormat="1" applyFont="1" applyFill="1" applyBorder="1" applyAlignment="1" applyProtection="1">
      <alignment horizontal="center"/>
    </xf>
    <xf numFmtId="170" fontId="42" fillId="0" borderId="0" xfId="5" applyNumberFormat="1" applyFont="1" applyFill="1" applyBorder="1" applyAlignment="1" applyProtection="1">
      <alignment horizontal="left"/>
    </xf>
    <xf numFmtId="3" fontId="1" fillId="0" borderId="13" xfId="1" applyNumberFormat="1" applyFont="1" applyFill="1" applyBorder="1" applyProtection="1"/>
    <xf numFmtId="0" fontId="32" fillId="0" borderId="0" xfId="5" applyFont="1" applyFill="1" applyBorder="1" applyAlignment="1">
      <alignment horizontal="center"/>
    </xf>
    <xf numFmtId="166" fontId="4" fillId="0" borderId="2" xfId="3" applyNumberFormat="1" applyFont="1" applyFill="1" applyBorder="1" applyAlignment="1">
      <alignment horizontal="center"/>
    </xf>
    <xf numFmtId="166" fontId="4" fillId="0" borderId="0" xfId="3" applyNumberFormat="1" applyFont="1" applyFill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5" fillId="0" borderId="0" xfId="3" applyFont="1" applyFill="1" applyBorder="1" applyAlignment="1">
      <alignment horizontal="center"/>
    </xf>
    <xf numFmtId="49" fontId="6" fillId="0" borderId="0" xfId="3" applyNumberFormat="1" applyFont="1" applyFill="1" applyBorder="1" applyAlignment="1">
      <alignment horizontal="left" wrapText="1"/>
    </xf>
    <xf numFmtId="0" fontId="8" fillId="0" borderId="12" xfId="5" applyFont="1" applyFill="1" applyBorder="1" applyAlignment="1">
      <alignment horizontal="center" vertical="center" wrapText="1"/>
    </xf>
    <xf numFmtId="0" fontId="8" fillId="0" borderId="23" xfId="5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/>
    </xf>
    <xf numFmtId="166" fontId="19" fillId="0" borderId="1" xfId="3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19" fillId="0" borderId="4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4" xfId="3" applyFont="1" applyFill="1" applyBorder="1" applyAlignment="1">
      <alignment horizontal="center" vertical="center" wrapText="1"/>
    </xf>
    <xf numFmtId="166" fontId="19" fillId="0" borderId="25" xfId="3" applyNumberFormat="1" applyFont="1" applyFill="1" applyBorder="1" applyAlignment="1">
      <alignment horizontal="center" vertical="center" wrapText="1"/>
    </xf>
    <xf numFmtId="166" fontId="19" fillId="0" borderId="27" xfId="3" applyNumberFormat="1" applyFont="1" applyFill="1" applyBorder="1" applyAlignment="1">
      <alignment horizontal="center" vertical="center" wrapText="1"/>
    </xf>
    <xf numFmtId="166" fontId="19" fillId="0" borderId="29" xfId="3" applyNumberFormat="1" applyFont="1" applyFill="1" applyBorder="1" applyAlignment="1">
      <alignment horizontal="center" vertical="center" wrapText="1"/>
    </xf>
    <xf numFmtId="0" fontId="19" fillId="0" borderId="26" xfId="3" applyFont="1" applyFill="1" applyBorder="1" applyAlignment="1">
      <alignment horizontal="center" vertical="center" wrapText="1"/>
    </xf>
    <xf numFmtId="0" fontId="19" fillId="0" borderId="28" xfId="3" applyFont="1" applyFill="1" applyBorder="1" applyAlignment="1">
      <alignment horizontal="center" vertical="center" wrapText="1"/>
    </xf>
    <xf numFmtId="0" fontId="19" fillId="0" borderId="31" xfId="3" applyFont="1" applyFill="1" applyBorder="1" applyAlignment="1">
      <alignment horizontal="center" vertical="center" wrapText="1"/>
    </xf>
    <xf numFmtId="1" fontId="19" fillId="0" borderId="9" xfId="3" applyNumberFormat="1" applyFont="1" applyFill="1" applyBorder="1" applyAlignment="1">
      <alignment horizontal="center" vertical="center"/>
    </xf>
    <xf numFmtId="1" fontId="19" fillId="0" borderId="10" xfId="3" applyNumberFormat="1" applyFont="1" applyFill="1" applyBorder="1" applyAlignment="1">
      <alignment horizontal="center" vertical="center"/>
    </xf>
    <xf numFmtId="1" fontId="19" fillId="0" borderId="11" xfId="3" applyNumberFormat="1" applyFont="1" applyFill="1" applyBorder="1" applyAlignment="1">
      <alignment horizontal="center" vertical="center"/>
    </xf>
    <xf numFmtId="166" fontId="19" fillId="0" borderId="12" xfId="3" applyNumberFormat="1" applyFont="1" applyFill="1" applyBorder="1" applyAlignment="1">
      <alignment horizontal="center" vertical="center" wrapText="1"/>
    </xf>
    <xf numFmtId="166" fontId="19" fillId="0" borderId="13" xfId="3" applyNumberFormat="1" applyFont="1" applyFill="1" applyBorder="1" applyAlignment="1">
      <alignment horizontal="center" vertical="center" wrapText="1"/>
    </xf>
    <xf numFmtId="166" fontId="19" fillId="0" borderId="14" xfId="3" applyNumberFormat="1" applyFont="1" applyFill="1" applyBorder="1" applyAlignment="1">
      <alignment horizontal="center" vertical="center" wrapText="1"/>
    </xf>
    <xf numFmtId="166" fontId="19" fillId="0" borderId="12" xfId="3" applyNumberFormat="1" applyFont="1" applyFill="1" applyBorder="1" applyAlignment="1">
      <alignment horizontal="center" vertical="center"/>
    </xf>
    <xf numFmtId="166" fontId="19" fillId="0" borderId="13" xfId="3" applyNumberFormat="1" applyFont="1" applyFill="1" applyBorder="1" applyAlignment="1">
      <alignment horizontal="center" vertical="center"/>
    </xf>
    <xf numFmtId="166" fontId="19" fillId="0" borderId="14" xfId="3" applyNumberFormat="1" applyFont="1" applyFill="1" applyBorder="1" applyAlignment="1">
      <alignment horizontal="center" vertical="center"/>
    </xf>
    <xf numFmtId="49" fontId="19" fillId="0" borderId="12" xfId="3" applyNumberFormat="1" applyFont="1" applyFill="1" applyBorder="1" applyAlignment="1">
      <alignment horizontal="center" vertical="center" wrapText="1"/>
    </xf>
    <xf numFmtId="49" fontId="19" fillId="0" borderId="13" xfId="3" applyNumberFormat="1" applyFont="1" applyFill="1" applyBorder="1" applyAlignment="1">
      <alignment horizontal="center" vertical="center" wrapText="1"/>
    </xf>
    <xf numFmtId="49" fontId="19" fillId="0" borderId="14" xfId="3" applyNumberFormat="1" applyFont="1" applyFill="1" applyBorder="1" applyAlignment="1">
      <alignment horizontal="center" vertical="center" wrapText="1"/>
    </xf>
    <xf numFmtId="49" fontId="22" fillId="0" borderId="13" xfId="3" applyNumberFormat="1" applyFont="1" applyFill="1" applyBorder="1" applyAlignment="1">
      <alignment horizontal="center" vertical="center"/>
    </xf>
    <xf numFmtId="49" fontId="22" fillId="0" borderId="14" xfId="3" applyNumberFormat="1" applyFont="1" applyFill="1" applyBorder="1" applyAlignment="1">
      <alignment horizontal="center" vertical="center"/>
    </xf>
    <xf numFmtId="1" fontId="22" fillId="0" borderId="13" xfId="3" applyNumberFormat="1" applyFont="1" applyFill="1" applyBorder="1" applyAlignment="1">
      <alignment horizontal="center" vertical="center"/>
    </xf>
    <xf numFmtId="1" fontId="22" fillId="0" borderId="14" xfId="3" applyNumberFormat="1" applyFont="1" applyFill="1" applyBorder="1" applyAlignment="1">
      <alignment horizontal="center" vertical="center"/>
    </xf>
    <xf numFmtId="49" fontId="22" fillId="0" borderId="4" xfId="3" applyNumberFormat="1" applyFont="1" applyFill="1" applyBorder="1" applyAlignment="1">
      <alignment horizontal="center" vertical="center"/>
    </xf>
    <xf numFmtId="49" fontId="22" fillId="0" borderId="6" xfId="3" applyNumberFormat="1" applyFont="1" applyFill="1" applyBorder="1" applyAlignment="1">
      <alignment horizontal="center" vertical="center"/>
    </xf>
    <xf numFmtId="49" fontId="21" fillId="0" borderId="32" xfId="3" applyNumberFormat="1" applyFont="1" applyFill="1" applyBorder="1" applyAlignment="1">
      <alignment horizontal="center" wrapText="1"/>
    </xf>
    <xf numFmtId="49" fontId="21" fillId="0" borderId="33" xfId="3" applyNumberFormat="1" applyFont="1" applyFill="1" applyBorder="1" applyAlignment="1">
      <alignment horizontal="center" wrapText="1"/>
    </xf>
    <xf numFmtId="0" fontId="21" fillId="0" borderId="18" xfId="3" applyFont="1" applyFill="1" applyBorder="1" applyAlignment="1">
      <alignment horizontal="center" wrapText="1"/>
    </xf>
    <xf numFmtId="0" fontId="21" fillId="0" borderId="19" xfId="3" applyFont="1" applyFill="1" applyBorder="1" applyAlignment="1">
      <alignment horizontal="center" wrapText="1"/>
    </xf>
    <xf numFmtId="0" fontId="30" fillId="0" borderId="9" xfId="3" applyFont="1" applyFill="1" applyBorder="1" applyAlignment="1">
      <alignment horizontal="center" vertical="center"/>
    </xf>
    <xf numFmtId="0" fontId="30" fillId="0" borderId="10" xfId="3" applyFont="1" applyFill="1" applyBorder="1" applyAlignment="1">
      <alignment horizontal="center" vertical="center"/>
    </xf>
    <xf numFmtId="0" fontId="30" fillId="0" borderId="11" xfId="3" applyFont="1" applyFill="1" applyBorder="1" applyAlignment="1">
      <alignment horizontal="center" vertical="center"/>
    </xf>
  </cellXfs>
  <cellStyles count="6">
    <cellStyle name="Millares" xfId="1" builtinId="3"/>
    <cellStyle name="Millares_INFORME RESERVA FONDO ROTATORIO 2005" xfId="2"/>
    <cellStyle name="Normal" xfId="0" builtinId="0"/>
    <cellStyle name="Normal 2" xfId="3"/>
    <cellStyle name="Normal_Libro2" xf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34</xdr:row>
      <xdr:rowOff>85725</xdr:rowOff>
    </xdr:from>
    <xdr:ext cx="171450" cy="266700"/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1790700" y="7705725"/>
          <a:ext cx="171450" cy="266700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  <xdr:oneCellAnchor>
    <xdr:from>
      <xdr:col>7</xdr:col>
      <xdr:colOff>19050</xdr:colOff>
      <xdr:row>39</xdr:row>
      <xdr:rowOff>142875</xdr:rowOff>
    </xdr:from>
    <xdr:ext cx="171450" cy="271096"/>
    <xdr:sp macro="" textlink="">
      <xdr:nvSpPr>
        <xdr:cNvPr id="9" name="Text Box 12"/>
        <xdr:cNvSpPr txBox="1">
          <a:spLocks noChangeArrowheads="1"/>
        </xdr:cNvSpPr>
      </xdr:nvSpPr>
      <xdr:spPr bwMode="auto">
        <a:xfrm>
          <a:off x="1790700" y="8801100"/>
          <a:ext cx="171450" cy="27109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ANIER~1.CUE\CONFIG~1\Temp\Directorio%20temporal%201%20para%20INFORME%20EJECUCION%20PRESUPUESTAL%20RUBROS%20MAYORES%20MAYO-xlsx.zip\EJ%20INGRESOS%20VIG%20ANT%20AL%2031%20DE%20MAYO%20ZBO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ptEjecucionIngresosAnt"/>
      <sheetName val="RptEjecucionIngresosAnt (2)"/>
    </sheetNames>
    <sheetDataSet>
      <sheetData sheetId="0"/>
      <sheetData sheetId="1">
        <row r="28">
          <cell r="G28">
            <v>283967202275</v>
          </cell>
          <cell r="H28">
            <v>72780101.100000009</v>
          </cell>
          <cell r="I28">
            <v>13399346012.710001</v>
          </cell>
          <cell r="J28">
            <v>270567856262.29001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3" tint="-0.249977111117893"/>
  </sheetPr>
  <dimension ref="A1:L66"/>
  <sheetViews>
    <sheetView showGridLines="0" topLeftCell="B1" zoomScaleNormal="100" workbookViewId="0">
      <pane ySplit="12" topLeftCell="A22" activePane="bottomLeft" state="frozen"/>
      <selection activeCell="C28" sqref="A28:XFD30"/>
      <selection pane="bottomLeft" activeCell="B1" sqref="A1:XFD1048576"/>
    </sheetView>
  </sheetViews>
  <sheetFormatPr baseColWidth="10" defaultColWidth="11.42578125" defaultRowHeight="12.75"/>
  <cols>
    <col min="1" max="1" width="16.85546875" style="4" customWidth="1"/>
    <col min="2" max="2" width="9.28515625" style="79" customWidth="1"/>
    <col min="3" max="3" width="37.42578125" style="4" customWidth="1"/>
    <col min="4" max="5" width="17.7109375" style="79" bestFit="1" customWidth="1"/>
    <col min="6" max="6" width="19.28515625" style="79" bestFit="1" customWidth="1"/>
    <col min="7" max="7" width="16.85546875" style="79" bestFit="1" customWidth="1"/>
    <col min="8" max="8" width="20" style="79" customWidth="1"/>
    <col min="9" max="9" width="16.5703125" style="79" customWidth="1"/>
    <col min="10" max="10" width="17.5703125" style="79" bestFit="1" customWidth="1"/>
    <col min="11" max="12" width="17.5703125" style="4" bestFit="1" customWidth="1"/>
    <col min="13" max="16384" width="11.42578125" style="4"/>
  </cols>
  <sheetData>
    <row r="1" spans="1:11" ht="15.75">
      <c r="B1" s="1"/>
      <c r="C1" s="254" t="s">
        <v>0</v>
      </c>
      <c r="D1" s="254"/>
      <c r="E1" s="254"/>
      <c r="F1" s="254"/>
      <c r="G1" s="254"/>
      <c r="H1" s="254"/>
      <c r="I1" s="2"/>
      <c r="J1" s="3"/>
    </row>
    <row r="2" spans="1:11" s="8" customFormat="1" ht="15.75">
      <c r="B2" s="5"/>
      <c r="C2" s="255" t="s">
        <v>39</v>
      </c>
      <c r="D2" s="255"/>
      <c r="E2" s="255"/>
      <c r="F2" s="255"/>
      <c r="G2" s="255"/>
      <c r="H2" s="255"/>
      <c r="I2" s="6"/>
      <c r="J2" s="7"/>
    </row>
    <row r="3" spans="1:11" s="8" customFormat="1" ht="15.75">
      <c r="B3" s="9"/>
      <c r="C3" s="256" t="s">
        <v>40</v>
      </c>
      <c r="D3" s="256"/>
      <c r="E3" s="256"/>
      <c r="F3" s="256"/>
      <c r="G3" s="256"/>
      <c r="H3" s="256"/>
      <c r="I3" s="10"/>
      <c r="J3" s="11"/>
    </row>
    <row r="4" spans="1:11" s="8" customFormat="1" ht="18">
      <c r="B4" s="12"/>
      <c r="C4" s="257"/>
      <c r="D4" s="257"/>
      <c r="E4" s="257"/>
      <c r="F4" s="257"/>
      <c r="G4" s="257"/>
      <c r="H4" s="257"/>
      <c r="I4" s="10"/>
      <c r="J4" s="11"/>
    </row>
    <row r="5" spans="1:11">
      <c r="B5" s="13"/>
      <c r="C5" s="14"/>
      <c r="D5" s="15"/>
      <c r="E5" s="15"/>
      <c r="F5" s="15"/>
      <c r="G5" s="15"/>
      <c r="H5" s="15"/>
      <c r="I5" s="15"/>
      <c r="J5" s="16"/>
    </row>
    <row r="6" spans="1:11">
      <c r="B6" s="13"/>
      <c r="C6" s="258" t="s">
        <v>1</v>
      </c>
      <c r="D6" s="258"/>
      <c r="E6" s="258"/>
      <c r="F6" s="15"/>
      <c r="G6" s="15"/>
      <c r="H6" s="17"/>
      <c r="I6" s="18"/>
      <c r="J6" s="16"/>
    </row>
    <row r="7" spans="1:11">
      <c r="B7" s="19"/>
      <c r="C7" s="218" t="s">
        <v>41</v>
      </c>
      <c r="D7" s="20"/>
      <c r="E7" s="20"/>
      <c r="F7" s="15"/>
      <c r="G7" s="15"/>
      <c r="H7" s="17" t="s">
        <v>2</v>
      </c>
      <c r="I7" s="17">
        <v>2014</v>
      </c>
      <c r="J7" s="21"/>
    </row>
    <row r="8" spans="1:11" s="27" customFormat="1">
      <c r="B8" s="22"/>
      <c r="C8" s="23" t="s">
        <v>42</v>
      </c>
      <c r="D8" s="24"/>
      <c r="E8" s="24"/>
      <c r="F8" s="15"/>
      <c r="G8" s="15"/>
      <c r="H8" s="17" t="s">
        <v>3</v>
      </c>
      <c r="I8" s="25">
        <v>41790</v>
      </c>
      <c r="J8" s="26"/>
    </row>
    <row r="9" spans="1:11" ht="13.5" thickBot="1">
      <c r="B9" s="28"/>
      <c r="C9" s="29"/>
      <c r="D9" s="30"/>
      <c r="E9" s="30"/>
      <c r="F9" s="30"/>
      <c r="G9" s="30"/>
      <c r="H9" s="30"/>
      <c r="I9" s="30"/>
      <c r="J9" s="31"/>
    </row>
    <row r="10" spans="1:11" s="35" customFormat="1">
      <c r="B10" s="32" t="s">
        <v>43</v>
      </c>
      <c r="C10" s="259" t="s">
        <v>44</v>
      </c>
      <c r="D10" s="33" t="s">
        <v>45</v>
      </c>
      <c r="E10" s="34" t="s">
        <v>46</v>
      </c>
      <c r="F10" s="34" t="s">
        <v>47</v>
      </c>
      <c r="G10" s="34" t="s">
        <v>48</v>
      </c>
      <c r="H10" s="34" t="s">
        <v>48</v>
      </c>
      <c r="I10" s="34" t="s">
        <v>49</v>
      </c>
      <c r="J10" s="34" t="s">
        <v>50</v>
      </c>
    </row>
    <row r="11" spans="1:11" s="35" customFormat="1">
      <c r="B11" s="36"/>
      <c r="C11" s="260"/>
      <c r="D11" s="37" t="s">
        <v>51</v>
      </c>
      <c r="E11" s="38" t="s">
        <v>52</v>
      </c>
      <c r="F11" s="38" t="s">
        <v>53</v>
      </c>
      <c r="G11" s="38" t="s">
        <v>17</v>
      </c>
      <c r="H11" s="38" t="s">
        <v>54</v>
      </c>
      <c r="I11" s="38" t="s">
        <v>55</v>
      </c>
      <c r="J11" s="37" t="s">
        <v>56</v>
      </c>
    </row>
    <row r="12" spans="1:11" s="213" customFormat="1" ht="12" thickBot="1">
      <c r="B12" s="214">
        <v>1</v>
      </c>
      <c r="C12" s="215">
        <v>2</v>
      </c>
      <c r="D12" s="216">
        <v>3</v>
      </c>
      <c r="E12" s="216">
        <v>4</v>
      </c>
      <c r="F12" s="216">
        <v>5</v>
      </c>
      <c r="G12" s="216">
        <v>6</v>
      </c>
      <c r="H12" s="216">
        <v>7</v>
      </c>
      <c r="I12" s="216">
        <v>8</v>
      </c>
      <c r="J12" s="216">
        <v>9</v>
      </c>
    </row>
    <row r="13" spans="1:11">
      <c r="B13" s="42"/>
      <c r="C13" s="43"/>
      <c r="D13" s="44"/>
      <c r="E13" s="44"/>
      <c r="F13" s="44"/>
      <c r="G13" s="44"/>
      <c r="H13" s="44"/>
      <c r="I13" s="44"/>
      <c r="J13" s="44"/>
    </row>
    <row r="14" spans="1:11">
      <c r="B14" s="217">
        <v>3000</v>
      </c>
      <c r="C14" s="152" t="s">
        <v>57</v>
      </c>
      <c r="D14" s="232" t="e">
        <f t="shared" ref="D14:J14" si="0">+D15+D35</f>
        <v>#REF!</v>
      </c>
      <c r="E14" s="232" t="e">
        <f t="shared" si="0"/>
        <v>#REF!</v>
      </c>
      <c r="F14" s="232" t="e">
        <f t="shared" si="0"/>
        <v>#REF!</v>
      </c>
      <c r="G14" s="232" t="e">
        <f t="shared" si="0"/>
        <v>#REF!</v>
      </c>
      <c r="H14" s="232" t="e">
        <f t="shared" si="0"/>
        <v>#REF!</v>
      </c>
      <c r="I14" s="232" t="e">
        <f t="shared" si="0"/>
        <v>#REF!</v>
      </c>
      <c r="J14" s="232" t="e">
        <f t="shared" si="0"/>
        <v>#REF!</v>
      </c>
      <c r="K14" s="48"/>
    </row>
    <row r="15" spans="1:11">
      <c r="B15" s="217">
        <v>3100</v>
      </c>
      <c r="C15" s="152" t="s">
        <v>58</v>
      </c>
      <c r="D15" s="232" t="e">
        <f>+D19</f>
        <v>#REF!</v>
      </c>
      <c r="E15" s="232" t="e">
        <f>+E19</f>
        <v>#REF!</v>
      </c>
      <c r="F15" s="232" t="e">
        <f t="shared" ref="F15" si="1">+F19</f>
        <v>#REF!</v>
      </c>
      <c r="G15" s="232" t="e">
        <f>+G19</f>
        <v>#REF!</v>
      </c>
      <c r="H15" s="232" t="e">
        <f t="shared" ref="H15:J15" si="2">+H19</f>
        <v>#REF!</v>
      </c>
      <c r="I15" s="232" t="e">
        <f t="shared" si="2"/>
        <v>#REF!</v>
      </c>
      <c r="J15" s="232" t="e">
        <f t="shared" si="2"/>
        <v>#REF!</v>
      </c>
      <c r="K15" s="48"/>
    </row>
    <row r="16" spans="1:11">
      <c r="A16" s="153">
        <v>9311</v>
      </c>
      <c r="B16" s="217">
        <v>3110</v>
      </c>
      <c r="C16" s="152" t="s">
        <v>59</v>
      </c>
      <c r="D16" s="169">
        <f>+D17+D17+D18</f>
        <v>0</v>
      </c>
      <c r="E16" s="169">
        <f t="shared" ref="E16:J16" si="3">+E17+E17+E18</f>
        <v>0</v>
      </c>
      <c r="F16" s="169">
        <f t="shared" si="3"/>
        <v>0</v>
      </c>
      <c r="G16" s="169">
        <f t="shared" si="3"/>
        <v>0</v>
      </c>
      <c r="H16" s="169">
        <f t="shared" si="3"/>
        <v>0</v>
      </c>
      <c r="I16" s="169">
        <f t="shared" si="3"/>
        <v>0</v>
      </c>
      <c r="J16" s="169">
        <f t="shared" si="3"/>
        <v>0</v>
      </c>
    </row>
    <row r="17" spans="1:12">
      <c r="A17" s="153">
        <v>9312</v>
      </c>
      <c r="B17" s="217">
        <v>3111</v>
      </c>
      <c r="C17" s="152" t="s">
        <v>60</v>
      </c>
      <c r="D17" s="169">
        <v>0</v>
      </c>
      <c r="E17" s="169">
        <v>0</v>
      </c>
      <c r="F17" s="169">
        <v>0</v>
      </c>
      <c r="G17" s="169">
        <v>0</v>
      </c>
      <c r="H17" s="169">
        <v>0</v>
      </c>
      <c r="I17" s="169">
        <v>0</v>
      </c>
      <c r="J17" s="169">
        <v>0</v>
      </c>
    </row>
    <row r="18" spans="1:12">
      <c r="A18" s="153">
        <v>93112</v>
      </c>
      <c r="B18" s="217">
        <v>3112</v>
      </c>
      <c r="C18" s="152" t="s">
        <v>61</v>
      </c>
      <c r="D18" s="169">
        <v>0</v>
      </c>
      <c r="E18" s="169">
        <v>0</v>
      </c>
      <c r="F18" s="169">
        <v>0</v>
      </c>
      <c r="G18" s="169">
        <v>0</v>
      </c>
      <c r="H18" s="169">
        <v>0</v>
      </c>
      <c r="I18" s="169">
        <v>0</v>
      </c>
      <c r="J18" s="169">
        <v>0</v>
      </c>
    </row>
    <row r="19" spans="1:12">
      <c r="A19" s="153">
        <v>9312</v>
      </c>
      <c r="B19" s="217">
        <v>3120</v>
      </c>
      <c r="C19" s="152" t="s">
        <v>62</v>
      </c>
      <c r="D19" s="232" t="e">
        <f t="shared" ref="D19:J19" si="4">+D20+D23+D34</f>
        <v>#REF!</v>
      </c>
      <c r="E19" s="232" t="e">
        <f t="shared" si="4"/>
        <v>#REF!</v>
      </c>
      <c r="F19" s="232" t="e">
        <f t="shared" si="4"/>
        <v>#REF!</v>
      </c>
      <c r="G19" s="232" t="e">
        <f t="shared" si="4"/>
        <v>#REF!</v>
      </c>
      <c r="H19" s="232" t="e">
        <f t="shared" si="4"/>
        <v>#REF!</v>
      </c>
      <c r="I19" s="232" t="e">
        <f t="shared" si="4"/>
        <v>#REF!</v>
      </c>
      <c r="J19" s="232" t="e">
        <f t="shared" si="4"/>
        <v>#REF!</v>
      </c>
      <c r="K19" s="50"/>
      <c r="L19" s="50"/>
    </row>
    <row r="20" spans="1:12">
      <c r="A20" s="153">
        <v>93121</v>
      </c>
      <c r="B20" s="217">
        <v>3121</v>
      </c>
      <c r="C20" s="152" t="s">
        <v>63</v>
      </c>
      <c r="D20" s="47" t="e">
        <f>SUM(D21:D22)</f>
        <v>#REF!</v>
      </c>
      <c r="E20" s="47" t="e">
        <f t="shared" ref="E20:J20" si="5">SUM(E21:E22)</f>
        <v>#REF!</v>
      </c>
      <c r="F20" s="47" t="e">
        <f t="shared" si="5"/>
        <v>#REF!</v>
      </c>
      <c r="G20" s="47" t="e">
        <f t="shared" si="5"/>
        <v>#REF!</v>
      </c>
      <c r="H20" s="47" t="e">
        <f t="shared" si="5"/>
        <v>#REF!</v>
      </c>
      <c r="I20" s="47" t="e">
        <f t="shared" si="5"/>
        <v>#REF!</v>
      </c>
      <c r="J20" s="47" t="e">
        <f t="shared" si="5"/>
        <v>#REF!</v>
      </c>
      <c r="K20" s="48"/>
    </row>
    <row r="21" spans="1:12">
      <c r="A21" s="153">
        <v>9312101</v>
      </c>
      <c r="B21" s="234"/>
      <c r="C21" s="233" t="s">
        <v>64</v>
      </c>
      <c r="D21" s="168" t="e">
        <f>#REF!+'INGRESOS VIG ANT ZBOX '!D21</f>
        <v>#REF!</v>
      </c>
      <c r="E21" s="168" t="e">
        <f>+#REF!</f>
        <v>#REF!</v>
      </c>
      <c r="F21" s="168" t="e">
        <f>+#REF!</f>
        <v>#REF!</v>
      </c>
      <c r="G21" s="52" t="e">
        <f>+#REF!+'INGRESOS VIG ANT ZBOX '!E21</f>
        <v>#REF!</v>
      </c>
      <c r="H21" s="52" t="e">
        <f>+#REF!+'INGRESOS VIG ANT ZBOX '!F21</f>
        <v>#REF!</v>
      </c>
      <c r="I21" s="52" t="e">
        <f>F21-H21</f>
        <v>#REF!</v>
      </c>
      <c r="J21" s="52" t="e">
        <f>+D21-F21</f>
        <v>#REF!</v>
      </c>
    </row>
    <row r="22" spans="1:12">
      <c r="A22" s="153">
        <v>9312102</v>
      </c>
      <c r="B22" s="234"/>
      <c r="C22" s="233" t="s">
        <v>65</v>
      </c>
      <c r="D22" s="168" t="e">
        <f>#REF!+'INGRESOS VIG ANT ZBOX '!D22</f>
        <v>#REF!</v>
      </c>
      <c r="E22" s="168" t="e">
        <f>+#REF!</f>
        <v>#REF!</v>
      </c>
      <c r="F22" s="168" t="e">
        <f>+#REF!</f>
        <v>#REF!</v>
      </c>
      <c r="G22" s="52" t="e">
        <f>+#REF!+'INGRESOS VIG ANT ZBOX '!E22</f>
        <v>#REF!</v>
      </c>
      <c r="H22" s="52" t="e">
        <f>+#REF!+'INGRESOS VIG ANT ZBOX '!F22</f>
        <v>#REF!</v>
      </c>
      <c r="I22" s="52" t="e">
        <f>F22-H22</f>
        <v>#REF!</v>
      </c>
      <c r="J22" s="52" t="e">
        <f>+D22-F22</f>
        <v>#REF!</v>
      </c>
      <c r="K22" s="48"/>
    </row>
    <row r="23" spans="1:12">
      <c r="A23" s="153">
        <v>93127</v>
      </c>
      <c r="B23" s="217">
        <v>3127</v>
      </c>
      <c r="C23" s="152" t="s">
        <v>66</v>
      </c>
      <c r="D23" s="47" t="e">
        <f>+D24</f>
        <v>#REF!</v>
      </c>
      <c r="E23" s="47" t="e">
        <f t="shared" ref="E23:G23" si="6">+E24</f>
        <v>#REF!</v>
      </c>
      <c r="F23" s="47" t="e">
        <f t="shared" si="6"/>
        <v>#REF!</v>
      </c>
      <c r="G23" s="47" t="e">
        <f t="shared" si="6"/>
        <v>#REF!</v>
      </c>
      <c r="H23" s="47" t="e">
        <f t="shared" ref="H23" si="7">+H24</f>
        <v>#REF!</v>
      </c>
      <c r="I23" s="47" t="e">
        <f t="shared" ref="I23" si="8">+I24</f>
        <v>#REF!</v>
      </c>
      <c r="J23" s="47" t="e">
        <f t="shared" ref="J23" si="9">+J24</f>
        <v>#REF!</v>
      </c>
      <c r="K23" s="48"/>
      <c r="L23" s="50"/>
    </row>
    <row r="24" spans="1:12">
      <c r="A24" s="153">
        <v>93127118</v>
      </c>
      <c r="B24" s="217"/>
      <c r="C24" s="152" t="s">
        <v>67</v>
      </c>
      <c r="D24" s="47" t="e">
        <f>+D25+D28+D30+D31+D32+D33</f>
        <v>#REF!</v>
      </c>
      <c r="E24" s="47" t="e">
        <f t="shared" ref="E24:G24" si="10">+E25+E28+E30+E31+E32+E33</f>
        <v>#REF!</v>
      </c>
      <c r="F24" s="47" t="e">
        <f t="shared" si="10"/>
        <v>#REF!</v>
      </c>
      <c r="G24" s="47" t="e">
        <f t="shared" si="10"/>
        <v>#REF!</v>
      </c>
      <c r="H24" s="47" t="e">
        <f t="shared" ref="H24" si="11">+H25+H28+H30+H31+H32+H33</f>
        <v>#REF!</v>
      </c>
      <c r="I24" s="47" t="e">
        <f t="shared" ref="I24" si="12">+I25+I28+I30+I31+I32+I33</f>
        <v>#REF!</v>
      </c>
      <c r="J24" s="47" t="e">
        <f t="shared" ref="J24" si="13">+J25+J28+J30+J31+J32+J33</f>
        <v>#REF!</v>
      </c>
      <c r="L24" s="50"/>
    </row>
    <row r="25" spans="1:12">
      <c r="A25" s="153">
        <v>9312711801</v>
      </c>
      <c r="B25" s="217"/>
      <c r="C25" s="152" t="s">
        <v>68</v>
      </c>
      <c r="D25" s="47" t="e">
        <f>+D26+D27</f>
        <v>#REF!</v>
      </c>
      <c r="E25" s="47" t="e">
        <f t="shared" ref="E25:G25" si="14">+E26+E27</f>
        <v>#REF!</v>
      </c>
      <c r="F25" s="47" t="e">
        <f t="shared" si="14"/>
        <v>#REF!</v>
      </c>
      <c r="G25" s="47" t="e">
        <f t="shared" si="14"/>
        <v>#REF!</v>
      </c>
      <c r="H25" s="47" t="e">
        <f t="shared" ref="H25" si="15">+H26+H27</f>
        <v>#REF!</v>
      </c>
      <c r="I25" s="47" t="e">
        <f t="shared" ref="I25" si="16">+I26+I27</f>
        <v>#REF!</v>
      </c>
      <c r="J25" s="47" t="e">
        <f t="shared" ref="J25" si="17">+J26+J27</f>
        <v>#REF!</v>
      </c>
      <c r="L25" s="50"/>
    </row>
    <row r="26" spans="1:12">
      <c r="A26" s="153">
        <v>931271180101</v>
      </c>
      <c r="B26" s="234"/>
      <c r="C26" s="233" t="s">
        <v>69</v>
      </c>
      <c r="D26" s="168" t="e">
        <f>+#REF!+'INGRESOS VIG ANT ZBOX '!D29</f>
        <v>#REF!</v>
      </c>
      <c r="E26" s="168" t="e">
        <f>+#REF!</f>
        <v>#REF!</v>
      </c>
      <c r="F26" s="168" t="e">
        <f>+#REF!</f>
        <v>#REF!</v>
      </c>
      <c r="G26" s="52" t="e">
        <f>+#REF!+'INGRESOS VIG ANT ZBOX '!E29</f>
        <v>#REF!</v>
      </c>
      <c r="H26" s="52" t="e">
        <f>+#REF!+'INGRESOS VIG ANT ZBOX '!F29</f>
        <v>#REF!</v>
      </c>
      <c r="I26" s="52" t="e">
        <f>F26-H26</f>
        <v>#REF!</v>
      </c>
      <c r="J26" s="52" t="e">
        <f t="shared" ref="J26:J27" si="18">+D26-F26</f>
        <v>#REF!</v>
      </c>
      <c r="L26" s="50"/>
    </row>
    <row r="27" spans="1:12">
      <c r="A27" s="153">
        <v>931271180102</v>
      </c>
      <c r="B27" s="217"/>
      <c r="C27" s="233" t="s">
        <v>70</v>
      </c>
      <c r="D27" s="168" t="e">
        <f>+#REF!+'INGRESOS VIG ANT ZBOX '!D30</f>
        <v>#REF!</v>
      </c>
      <c r="E27" s="168" t="e">
        <f>+#REF!</f>
        <v>#REF!</v>
      </c>
      <c r="F27" s="168" t="e">
        <f>+#REF!</f>
        <v>#REF!</v>
      </c>
      <c r="G27" s="52" t="e">
        <f>+#REF!+'INGRESOS VIG ANT ZBOX '!E30</f>
        <v>#REF!</v>
      </c>
      <c r="H27" s="52" t="e">
        <f>+#REF!+'INGRESOS VIG ANT ZBOX '!F30</f>
        <v>#REF!</v>
      </c>
      <c r="I27" s="52" t="e">
        <f>F27-H27</f>
        <v>#REF!</v>
      </c>
      <c r="J27" s="52" t="e">
        <f t="shared" si="18"/>
        <v>#REF!</v>
      </c>
      <c r="L27" s="50"/>
    </row>
    <row r="28" spans="1:12" s="228" customFormat="1">
      <c r="A28" s="226">
        <v>9312711801</v>
      </c>
      <c r="B28" s="250"/>
      <c r="C28" s="251" t="s">
        <v>71</v>
      </c>
      <c r="D28" s="227" t="e">
        <f>+D29</f>
        <v>#REF!</v>
      </c>
      <c r="E28" s="227" t="e">
        <f t="shared" ref="E28:J28" si="19">+E29</f>
        <v>#REF!</v>
      </c>
      <c r="F28" s="227" t="e">
        <f t="shared" si="19"/>
        <v>#REF!</v>
      </c>
      <c r="G28" s="227" t="e">
        <f t="shared" si="19"/>
        <v>#REF!</v>
      </c>
      <c r="H28" s="227" t="e">
        <f t="shared" si="19"/>
        <v>#REF!</v>
      </c>
      <c r="I28" s="227" t="e">
        <f t="shared" si="19"/>
        <v>#REF!</v>
      </c>
      <c r="J28" s="227" t="e">
        <f t="shared" si="19"/>
        <v>#REF!</v>
      </c>
      <c r="L28" s="229"/>
    </row>
    <row r="29" spans="1:12">
      <c r="A29" s="153">
        <v>931271180301</v>
      </c>
      <c r="B29" s="234"/>
      <c r="C29" s="233" t="s">
        <v>72</v>
      </c>
      <c r="D29" s="168" t="e">
        <f>#REF!+'INGRESOS VIG ANT ZBOX '!D32</f>
        <v>#REF!</v>
      </c>
      <c r="E29" s="168" t="e">
        <f>+#REF!</f>
        <v>#REF!</v>
      </c>
      <c r="F29" s="168" t="e">
        <f>+#REF!</f>
        <v>#REF!</v>
      </c>
      <c r="G29" s="168" t="e">
        <f>+#REF!+'INGRESOS VIG ANT ZBOX '!E32</f>
        <v>#REF!</v>
      </c>
      <c r="H29" s="168" t="e">
        <f>+#REF!+'INGRESOS VIG ANT ZBOX '!F32</f>
        <v>#REF!</v>
      </c>
      <c r="I29" s="52" t="e">
        <f>F29-H29</f>
        <v>#REF!</v>
      </c>
      <c r="J29" s="52" t="e">
        <f>+D29-F29</f>
        <v>#REF!</v>
      </c>
      <c r="L29" s="50"/>
    </row>
    <row r="30" spans="1:12">
      <c r="A30" s="153"/>
      <c r="B30" s="234"/>
      <c r="C30" s="233" t="s">
        <v>73</v>
      </c>
      <c r="D30" s="168" t="e">
        <f>#REF!+'INGRESOS VIG ANT ZBOX '!D33</f>
        <v>#REF!</v>
      </c>
      <c r="E30" s="168" t="e">
        <f>+#REF!</f>
        <v>#REF!</v>
      </c>
      <c r="F30" s="168" t="e">
        <f>+#REF!</f>
        <v>#REF!</v>
      </c>
      <c r="G30" s="168" t="e">
        <f>+#REF!+'INGRESOS VIG ANT ZBOX '!E33</f>
        <v>#REF!</v>
      </c>
      <c r="H30" s="168" t="e">
        <f>+#REF!+'INGRESOS VIG ANT ZBOX '!F33</f>
        <v>#REF!</v>
      </c>
      <c r="I30" s="52" t="e">
        <f>F30-H30</f>
        <v>#REF!</v>
      </c>
      <c r="J30" s="52"/>
      <c r="L30" s="50"/>
    </row>
    <row r="31" spans="1:12">
      <c r="A31" s="153">
        <v>9312711804</v>
      </c>
      <c r="B31" s="217"/>
      <c r="C31" s="152" t="s">
        <v>74</v>
      </c>
      <c r="D31" s="169" t="e">
        <f>#REF!+'INGRESOS VIG ANT ZBOX '!D34</f>
        <v>#REF!</v>
      </c>
      <c r="E31" s="169" t="e">
        <f>#REF!</f>
        <v>#REF!</v>
      </c>
      <c r="F31" s="169" t="e">
        <f>#REF!</f>
        <v>#REF!</v>
      </c>
      <c r="G31" s="169" t="e">
        <f>#REF!+'INGRESOS VIG ANT ZBOX '!E34</f>
        <v>#REF!</v>
      </c>
      <c r="H31" s="169" t="e">
        <f>#REF!+'INGRESOS VIG ANT ZBOX '!F34</f>
        <v>#REF!</v>
      </c>
      <c r="I31" s="169" t="e">
        <f>#REF!+'INGRESOS VIG ANT ZBOX '!G34</f>
        <v>#REF!</v>
      </c>
      <c r="J31" s="169" t="e">
        <f>#REF!+'INGRESOS VIG ANT ZBOX '!H34</f>
        <v>#REF!</v>
      </c>
      <c r="L31" s="50"/>
    </row>
    <row r="32" spans="1:12">
      <c r="A32" s="153">
        <v>9312711805</v>
      </c>
      <c r="B32" s="217"/>
      <c r="C32" s="152" t="s">
        <v>75</v>
      </c>
      <c r="D32" s="169" t="e">
        <f>#REF!+'INGRESOS VIG ANT ZBOX '!D35</f>
        <v>#REF!</v>
      </c>
      <c r="E32" s="169" t="e">
        <f>#REF!</f>
        <v>#REF!</v>
      </c>
      <c r="F32" s="169" t="e">
        <f>#REF!</f>
        <v>#REF!</v>
      </c>
      <c r="G32" s="169" t="e">
        <f>#REF!+'INGRESOS VIG ANT ZBOX '!E35</f>
        <v>#REF!</v>
      </c>
      <c r="H32" s="169" t="e">
        <f>#REF!+'INGRESOS VIG ANT ZBOX '!F35</f>
        <v>#REF!</v>
      </c>
      <c r="I32" s="169" t="e">
        <f>#REF!+'INGRESOS VIG ANT ZBOX '!G35</f>
        <v>#REF!</v>
      </c>
      <c r="J32" s="169" t="e">
        <f>#REF!+'INGRESOS VIG ANT ZBOX '!H35</f>
        <v>#REF!</v>
      </c>
      <c r="L32" s="50"/>
    </row>
    <row r="33" spans="1:12">
      <c r="A33" s="153">
        <v>9312711806</v>
      </c>
      <c r="B33" s="217"/>
      <c r="C33" s="152" t="s">
        <v>76</v>
      </c>
      <c r="D33" s="169" t="e">
        <f>#REF!+'INGRESOS VIG ANT ZBOX '!D36</f>
        <v>#REF!</v>
      </c>
      <c r="E33" s="169" t="e">
        <f>#REF!</f>
        <v>#REF!</v>
      </c>
      <c r="F33" s="169" t="e">
        <f>+#REF!</f>
        <v>#REF!</v>
      </c>
      <c r="G33" s="169" t="e">
        <f>+#REF!+'INGRESOS VIG ANT ZBOX '!E36</f>
        <v>#REF!</v>
      </c>
      <c r="H33" s="169" t="e">
        <f>+#REF!+'INGRESOS VIG ANT ZBOX '!F36</f>
        <v>#REF!</v>
      </c>
      <c r="I33" s="47" t="e">
        <f t="shared" ref="I33:I34" si="20">F33-H33</f>
        <v>#REF!</v>
      </c>
      <c r="J33" s="52" t="e">
        <f t="shared" ref="J33:J34" si="21">+D33-F33</f>
        <v>#REF!</v>
      </c>
      <c r="L33" s="50"/>
    </row>
    <row r="34" spans="1:12">
      <c r="A34" s="153">
        <v>93128</v>
      </c>
      <c r="B34" s="217">
        <v>3128</v>
      </c>
      <c r="C34" s="152" t="s">
        <v>77</v>
      </c>
      <c r="D34" s="169" t="e">
        <f>#REF!+'INGRESOS VIG ANT ZBOX '!D37</f>
        <v>#REF!</v>
      </c>
      <c r="E34" s="169" t="e">
        <f>+#REF!</f>
        <v>#REF!</v>
      </c>
      <c r="F34" s="169" t="e">
        <f>+#REF!</f>
        <v>#REF!</v>
      </c>
      <c r="G34" s="169" t="e">
        <f>+#REF!+'INGRESOS VIG ANT ZBOX '!E37</f>
        <v>#REF!</v>
      </c>
      <c r="H34" s="169" t="e">
        <f>+#REF!+'INGRESOS VIG ANT ZBOX '!F37</f>
        <v>#REF!</v>
      </c>
      <c r="I34" s="47" t="e">
        <f t="shared" si="20"/>
        <v>#REF!</v>
      </c>
      <c r="J34" s="52" t="e">
        <f t="shared" si="21"/>
        <v>#REF!</v>
      </c>
      <c r="K34" s="50"/>
      <c r="L34" s="50"/>
    </row>
    <row r="35" spans="1:12">
      <c r="A35" s="153">
        <v>932</v>
      </c>
      <c r="B35" s="217">
        <v>3200</v>
      </c>
      <c r="C35" s="152" t="s">
        <v>78</v>
      </c>
      <c r="D35" s="232" t="e">
        <f>+D36+D37+D38</f>
        <v>#REF!</v>
      </c>
      <c r="E35" s="232" t="e">
        <f t="shared" ref="E35:J35" si="22">+E36+E37+E38</f>
        <v>#REF!</v>
      </c>
      <c r="F35" s="232" t="e">
        <f t="shared" si="22"/>
        <v>#REF!</v>
      </c>
      <c r="G35" s="232" t="e">
        <f t="shared" si="22"/>
        <v>#REF!</v>
      </c>
      <c r="H35" s="232" t="e">
        <f t="shared" si="22"/>
        <v>#REF!</v>
      </c>
      <c r="I35" s="232" t="e">
        <f t="shared" si="22"/>
        <v>#REF!</v>
      </c>
      <c r="J35" s="232" t="e">
        <f t="shared" si="22"/>
        <v>#REF!</v>
      </c>
      <c r="K35" s="48"/>
      <c r="L35" s="50"/>
    </row>
    <row r="36" spans="1:12">
      <c r="A36" s="153">
        <v>9323</v>
      </c>
      <c r="B36" s="234">
        <v>3230</v>
      </c>
      <c r="C36" s="233" t="s">
        <v>79</v>
      </c>
      <c r="D36" s="168" t="e">
        <f>#REF!+'INGRESOS VIG ANT ZBOX '!D39</f>
        <v>#REF!</v>
      </c>
      <c r="E36" s="168" t="e">
        <f>#REF!</f>
        <v>#REF!</v>
      </c>
      <c r="F36" s="168" t="e">
        <f>#REF!</f>
        <v>#REF!</v>
      </c>
      <c r="G36" s="168" t="e">
        <f>#REF!+'INGRESOS VIG ANT ZBOX '!E39</f>
        <v>#REF!</v>
      </c>
      <c r="H36" s="168" t="e">
        <f>#REF!+'INGRESOS VIG ANT ZBOX '!F39</f>
        <v>#REF!</v>
      </c>
      <c r="I36" s="52" t="e">
        <f>F36-H36</f>
        <v>#REF!</v>
      </c>
      <c r="J36" s="52" t="e">
        <f>+D36-F36</f>
        <v>#REF!</v>
      </c>
      <c r="L36" s="50"/>
    </row>
    <row r="37" spans="1:12">
      <c r="A37" s="153">
        <v>9324</v>
      </c>
      <c r="B37" s="234">
        <v>3240</v>
      </c>
      <c r="C37" s="233" t="s">
        <v>80</v>
      </c>
      <c r="D37" s="168" t="e">
        <f>#REF!+'INGRESOS VIG ANT ZBOX '!D40</f>
        <v>#REF!</v>
      </c>
      <c r="E37" s="168" t="e">
        <f>#REF!</f>
        <v>#REF!</v>
      </c>
      <c r="F37" s="168" t="e">
        <f>#REF!</f>
        <v>#REF!</v>
      </c>
      <c r="G37" s="168" t="e">
        <f>#REF!+'INGRESOS VIG ANT ZBOX '!E40</f>
        <v>#REF!</v>
      </c>
      <c r="H37" s="168" t="e">
        <f>#REF!+'INGRESOS VIG ANT ZBOX '!F40</f>
        <v>#REF!</v>
      </c>
      <c r="I37" s="52" t="e">
        <f>F37-H37</f>
        <v>#REF!</v>
      </c>
      <c r="J37" s="52" t="e">
        <f>+D37-F37</f>
        <v>#REF!</v>
      </c>
      <c r="L37" s="50"/>
    </row>
    <row r="38" spans="1:12" s="53" customFormat="1">
      <c r="A38" s="154">
        <v>9325</v>
      </c>
      <c r="B38" s="217">
        <v>3250</v>
      </c>
      <c r="C38" s="152" t="s">
        <v>81</v>
      </c>
      <c r="D38" s="47" t="e">
        <f>SUM(D39:D40)</f>
        <v>#REF!</v>
      </c>
      <c r="E38" s="47" t="e">
        <f t="shared" ref="E38:J38" si="23">SUM(E39:E40)</f>
        <v>#REF!</v>
      </c>
      <c r="F38" s="47" t="e">
        <f t="shared" si="23"/>
        <v>#REF!</v>
      </c>
      <c r="G38" s="47" t="e">
        <f t="shared" si="23"/>
        <v>#REF!</v>
      </c>
      <c r="H38" s="47" t="e">
        <f t="shared" si="23"/>
        <v>#REF!</v>
      </c>
      <c r="I38" s="47" t="e">
        <f t="shared" si="23"/>
        <v>#REF!</v>
      </c>
      <c r="J38" s="47" t="e">
        <f t="shared" si="23"/>
        <v>#REF!</v>
      </c>
    </row>
    <row r="39" spans="1:12">
      <c r="A39" s="153">
        <v>93251</v>
      </c>
      <c r="B39" s="234">
        <v>3251</v>
      </c>
      <c r="C39" s="233" t="s">
        <v>82</v>
      </c>
      <c r="D39" s="168" t="e">
        <f>#REF!+'INGRESOS VIG ANT ZBOX '!D42</f>
        <v>#REF!</v>
      </c>
      <c r="E39" s="168" t="e">
        <f>+#REF!</f>
        <v>#REF!</v>
      </c>
      <c r="F39" s="168" t="e">
        <f>+#REF!</f>
        <v>#REF!</v>
      </c>
      <c r="G39" s="52" t="e">
        <f>#REF!+'INGRESOS VIG ANT ZBOX '!E42</f>
        <v>#REF!</v>
      </c>
      <c r="H39" s="52" t="e">
        <f>#REF!+'INGRESOS VIG ANT ZBOX '!F42</f>
        <v>#REF!</v>
      </c>
      <c r="I39" s="52" t="e">
        <f>F39-H39</f>
        <v>#REF!</v>
      </c>
      <c r="J39" s="52" t="e">
        <f>+D39-F39</f>
        <v>#REF!</v>
      </c>
    </row>
    <row r="40" spans="1:12" s="53" customFormat="1">
      <c r="A40" s="154">
        <v>93255</v>
      </c>
      <c r="B40" s="217">
        <v>3255</v>
      </c>
      <c r="C40" s="152" t="s">
        <v>83</v>
      </c>
      <c r="D40" s="47" t="e">
        <f>+D41</f>
        <v>#REF!</v>
      </c>
      <c r="E40" s="47" t="e">
        <f t="shared" ref="E40:J40" si="24">+E41</f>
        <v>#REF!</v>
      </c>
      <c r="F40" s="47" t="e">
        <f t="shared" si="24"/>
        <v>#REF!</v>
      </c>
      <c r="G40" s="47" t="e">
        <f t="shared" si="24"/>
        <v>#REF!</v>
      </c>
      <c r="H40" s="47" t="e">
        <f t="shared" si="24"/>
        <v>#REF!</v>
      </c>
      <c r="I40" s="47" t="e">
        <f t="shared" si="24"/>
        <v>#REF!</v>
      </c>
      <c r="J40" s="47" t="e">
        <f t="shared" si="24"/>
        <v>#REF!</v>
      </c>
    </row>
    <row r="41" spans="1:12">
      <c r="A41" s="153">
        <v>932552</v>
      </c>
      <c r="B41" s="234">
        <v>32552</v>
      </c>
      <c r="C41" s="233" t="s">
        <v>84</v>
      </c>
      <c r="D41" s="168" t="e">
        <f>#REF!+'INGRESOS VIG ANT ZBOX '!D44</f>
        <v>#REF!</v>
      </c>
      <c r="E41" s="168" t="e">
        <f>+#REF!</f>
        <v>#REF!</v>
      </c>
      <c r="F41" s="168" t="e">
        <f>+#REF!</f>
        <v>#REF!</v>
      </c>
      <c r="G41" s="52" t="e">
        <f>+#REF!+'INGRESOS VIG ANT ZBOX '!E44</f>
        <v>#REF!</v>
      </c>
      <c r="H41" s="252" t="e">
        <f>#REF!+'INGRESOS VIG ANT ZBOX '!F44</f>
        <v>#REF!</v>
      </c>
      <c r="I41" s="52" t="e">
        <f>F41-H41</f>
        <v>#REF!</v>
      </c>
      <c r="J41" s="52" t="e">
        <f t="shared" ref="J41:J43" si="25">+D41-F41</f>
        <v>#REF!</v>
      </c>
    </row>
    <row r="42" spans="1:12">
      <c r="A42" s="153">
        <v>932</v>
      </c>
      <c r="B42" s="217">
        <v>3200</v>
      </c>
      <c r="C42" s="235" t="s">
        <v>85</v>
      </c>
      <c r="D42" s="232" t="e">
        <f>+D43</f>
        <v>#REF!</v>
      </c>
      <c r="E42" s="232" t="e">
        <f t="shared" ref="E42:I43" si="26">+E43</f>
        <v>#REF!</v>
      </c>
      <c r="F42" s="232" t="e">
        <f t="shared" si="26"/>
        <v>#REF!</v>
      </c>
      <c r="G42" s="232" t="e">
        <f t="shared" si="26"/>
        <v>#REF!</v>
      </c>
      <c r="H42" s="232" t="e">
        <f t="shared" si="26"/>
        <v>#REF!</v>
      </c>
      <c r="I42" s="232" t="e">
        <f t="shared" si="26"/>
        <v>#REF!</v>
      </c>
      <c r="J42" s="52" t="e">
        <f>+D42-F42</f>
        <v>#REF!</v>
      </c>
    </row>
    <row r="43" spans="1:12">
      <c r="A43" s="154">
        <v>9325</v>
      </c>
      <c r="B43" s="217">
        <v>3250</v>
      </c>
      <c r="C43" s="235" t="s">
        <v>86</v>
      </c>
      <c r="D43" s="47" t="e">
        <f>+D44</f>
        <v>#REF!</v>
      </c>
      <c r="E43" s="47" t="e">
        <f t="shared" si="26"/>
        <v>#REF!</v>
      </c>
      <c r="F43" s="47" t="e">
        <f t="shared" si="26"/>
        <v>#REF!</v>
      </c>
      <c r="G43" s="47" t="e">
        <f t="shared" si="26"/>
        <v>#REF!</v>
      </c>
      <c r="H43" s="47" t="e">
        <f t="shared" si="26"/>
        <v>#REF!</v>
      </c>
      <c r="I43" s="47" t="e">
        <f t="shared" si="26"/>
        <v>#REF!</v>
      </c>
      <c r="J43" s="47" t="e">
        <f t="shared" si="25"/>
        <v>#REF!</v>
      </c>
    </row>
    <row r="44" spans="1:12">
      <c r="A44" s="153">
        <v>93252</v>
      </c>
      <c r="B44" s="234">
        <v>3252</v>
      </c>
      <c r="C44" s="236" t="s">
        <v>87</v>
      </c>
      <c r="D44" s="168" t="e">
        <f>+#REF!+'INGRESOS VIG ANT ZBOX '!D47</f>
        <v>#REF!</v>
      </c>
      <c r="E44" s="168" t="e">
        <f>+#REF!</f>
        <v>#REF!</v>
      </c>
      <c r="F44" s="168" t="e">
        <f>+#REF!</f>
        <v>#REF!</v>
      </c>
      <c r="G44" s="168" t="e">
        <f>+#REF!</f>
        <v>#REF!</v>
      </c>
      <c r="H44" s="168" t="e">
        <f>+#REF!</f>
        <v>#REF!</v>
      </c>
      <c r="I44" s="52" t="e">
        <f>F44-H44</f>
        <v>#REF!</v>
      </c>
      <c r="J44" s="52"/>
    </row>
    <row r="45" spans="1:12">
      <c r="B45" s="217"/>
      <c r="C45" s="235"/>
      <c r="D45" s="47"/>
      <c r="E45" s="47"/>
      <c r="F45" s="47"/>
      <c r="G45" s="47"/>
      <c r="H45" s="47"/>
      <c r="I45" s="47"/>
      <c r="J45" s="47"/>
    </row>
    <row r="46" spans="1:12" ht="13.5" thickBot="1">
      <c r="B46" s="237"/>
      <c r="C46" s="238"/>
      <c r="D46" s="239"/>
      <c r="E46" s="239"/>
      <c r="F46" s="239"/>
      <c r="G46" s="239"/>
      <c r="H46" s="239"/>
      <c r="I46" s="58"/>
      <c r="J46" s="58"/>
    </row>
    <row r="47" spans="1:12" ht="13.5" thickBot="1">
      <c r="B47" s="240"/>
      <c r="C47" s="235" t="s">
        <v>88</v>
      </c>
      <c r="D47" s="232" t="e">
        <f t="shared" ref="D47:J47" si="27">+D14+D42</f>
        <v>#REF!</v>
      </c>
      <c r="E47" s="232" t="e">
        <f t="shared" si="27"/>
        <v>#REF!</v>
      </c>
      <c r="F47" s="232" t="e">
        <f t="shared" si="27"/>
        <v>#REF!</v>
      </c>
      <c r="G47" s="232" t="e">
        <f t="shared" si="27"/>
        <v>#REF!</v>
      </c>
      <c r="H47" s="232" t="e">
        <f t="shared" si="27"/>
        <v>#REF!</v>
      </c>
      <c r="I47" s="232" t="e">
        <f t="shared" si="27"/>
        <v>#REF!</v>
      </c>
      <c r="J47" s="232" t="e">
        <f t="shared" si="27"/>
        <v>#REF!</v>
      </c>
      <c r="K47" s="48"/>
    </row>
    <row r="48" spans="1:12" s="225" customFormat="1" ht="11.25">
      <c r="B48" s="224"/>
      <c r="C48" s="60"/>
      <c r="D48" s="60" t="e">
        <f>+#REF!+'INGRESOS VIG ANT ZBOX '!D50-D47</f>
        <v>#REF!</v>
      </c>
      <c r="E48" s="60" t="e">
        <f>E47-#REF!</f>
        <v>#REF!</v>
      </c>
      <c r="F48" s="60" t="e">
        <f>+F47-#REF!</f>
        <v>#REF!</v>
      </c>
      <c r="G48" s="60" t="e">
        <f>+G47-#REF!-'INGRESOS VIG ANT ZBOX '!E50</f>
        <v>#REF!</v>
      </c>
      <c r="H48" s="60" t="e">
        <f>+H47-#REF!-'INGRESOS VIG ANT ZBOX '!F50</f>
        <v>#REF!</v>
      </c>
      <c r="I48" s="60"/>
      <c r="J48" s="60"/>
    </row>
    <row r="49" spans="2:10">
      <c r="B49" s="22"/>
      <c r="C49" s="14"/>
      <c r="D49" s="15"/>
      <c r="E49" s="61"/>
      <c r="F49" s="61"/>
      <c r="G49" s="61"/>
      <c r="H49" s="62"/>
      <c r="I49" s="61"/>
      <c r="J49" s="63"/>
    </row>
    <row r="50" spans="2:10">
      <c r="B50" s="22"/>
      <c r="C50" s="14"/>
      <c r="D50" s="64"/>
      <c r="E50" s="64"/>
      <c r="F50" s="64"/>
      <c r="G50" s="64"/>
      <c r="H50" s="64"/>
      <c r="I50" s="64"/>
      <c r="J50" s="65"/>
    </row>
    <row r="51" spans="2:10">
      <c r="B51" s="22"/>
      <c r="C51" s="14"/>
      <c r="D51" s="66"/>
      <c r="E51" s="66"/>
      <c r="F51" s="66"/>
      <c r="G51" s="66"/>
      <c r="H51" s="62"/>
      <c r="I51" s="66"/>
      <c r="J51" s="69"/>
    </row>
    <row r="52" spans="2:10">
      <c r="B52" s="22"/>
      <c r="C52" s="241"/>
      <c r="D52" s="241"/>
      <c r="E52" s="242"/>
      <c r="F52" s="241"/>
      <c r="G52" s="241"/>
      <c r="H52" s="241"/>
      <c r="I52" s="243"/>
      <c r="J52" s="69"/>
    </row>
    <row r="53" spans="2:10">
      <c r="B53" s="70"/>
      <c r="C53" s="244"/>
      <c r="D53" s="245"/>
      <c r="E53" s="245"/>
      <c r="F53" s="246"/>
      <c r="G53" s="246"/>
      <c r="H53" s="246"/>
      <c r="I53" s="247"/>
      <c r="J53" s="69" t="s">
        <v>89</v>
      </c>
    </row>
    <row r="54" spans="2:10" ht="15">
      <c r="B54" s="248"/>
      <c r="C54" s="253" t="s">
        <v>38</v>
      </c>
      <c r="D54" s="253"/>
      <c r="E54" s="253"/>
      <c r="F54" s="249"/>
      <c r="G54" s="76"/>
      <c r="H54" s="76"/>
      <c r="I54" s="76"/>
      <c r="J54" s="26"/>
    </row>
    <row r="55" spans="2:10" ht="13.5" thickBot="1">
      <c r="B55" s="28"/>
      <c r="C55" s="29"/>
      <c r="D55" s="30"/>
      <c r="E55" s="30"/>
      <c r="F55" s="30"/>
      <c r="G55" s="30"/>
      <c r="H55" s="30"/>
      <c r="I55" s="30"/>
      <c r="J55" s="31"/>
    </row>
    <row r="66" spans="6:6">
      <c r="F66" s="78"/>
    </row>
  </sheetData>
  <mergeCells count="7">
    <mergeCell ref="C54:E54"/>
    <mergeCell ref="C1:H1"/>
    <mergeCell ref="C2:H2"/>
    <mergeCell ref="C3:H3"/>
    <mergeCell ref="C4:H4"/>
    <mergeCell ref="C6:E6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ignoredErrors>
    <ignoredError sqref="J36:J37 J39 I41:J41 I39 I36:I37 I28:I35 I38 J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3" tint="-0.249977111117893"/>
  </sheetPr>
  <dimension ref="A1:I58"/>
  <sheetViews>
    <sheetView showGridLines="0" zoomScaleNormal="100" workbookViewId="0">
      <pane ySplit="12" topLeftCell="A33" activePane="bottomLeft" state="frozen"/>
      <selection activeCell="N7" sqref="N7"/>
      <selection pane="bottomLeft" activeCell="D33" sqref="D33"/>
    </sheetView>
  </sheetViews>
  <sheetFormatPr baseColWidth="10" defaultColWidth="11.42578125" defaultRowHeight="12.75"/>
  <cols>
    <col min="1" max="1" width="3.5703125" style="172" customWidth="1"/>
    <col min="2" max="2" width="9.28515625" style="79" customWidth="1"/>
    <col min="3" max="3" width="37.42578125" style="4" customWidth="1"/>
    <col min="4" max="4" width="14.85546875" style="79" bestFit="1" customWidth="1"/>
    <col min="5" max="5" width="17.28515625" style="79" bestFit="1" customWidth="1"/>
    <col min="6" max="6" width="20.42578125" style="79" bestFit="1" customWidth="1"/>
    <col min="7" max="7" width="19.7109375" style="79" bestFit="1" customWidth="1"/>
    <col min="8" max="8" width="15.7109375" style="4" bestFit="1" customWidth="1"/>
    <col min="9" max="16384" width="11.42578125" style="4"/>
  </cols>
  <sheetData>
    <row r="1" spans="1:7" ht="15.75">
      <c r="B1" s="1"/>
      <c r="C1" s="254" t="s">
        <v>0</v>
      </c>
      <c r="D1" s="254"/>
      <c r="E1" s="254"/>
      <c r="F1" s="254"/>
      <c r="G1" s="2"/>
    </row>
    <row r="2" spans="1:7" s="8" customFormat="1" ht="15.75">
      <c r="A2" s="173"/>
      <c r="B2" s="5"/>
      <c r="C2" s="255" t="s">
        <v>39</v>
      </c>
      <c r="D2" s="255"/>
      <c r="E2" s="255"/>
      <c r="F2" s="255"/>
      <c r="G2" s="6"/>
    </row>
    <row r="3" spans="1:7" s="8" customFormat="1" ht="15.75">
      <c r="A3" s="173"/>
      <c r="B3" s="9"/>
      <c r="C3" s="256" t="s">
        <v>40</v>
      </c>
      <c r="D3" s="256"/>
      <c r="E3" s="256"/>
      <c r="F3" s="256"/>
      <c r="G3" s="10"/>
    </row>
    <row r="4" spans="1:7" s="8" customFormat="1" ht="18">
      <c r="A4" s="173"/>
      <c r="B4" s="12"/>
      <c r="C4" s="257"/>
      <c r="D4" s="257"/>
      <c r="E4" s="257"/>
      <c r="F4" s="257"/>
      <c r="G4" s="10"/>
    </row>
    <row r="5" spans="1:7">
      <c r="B5" s="13"/>
      <c r="C5" s="14"/>
      <c r="D5" s="15"/>
      <c r="E5" s="15"/>
      <c r="F5" s="15"/>
      <c r="G5" s="15"/>
    </row>
    <row r="6" spans="1:7">
      <c r="B6" s="13"/>
      <c r="C6" s="258" t="s">
        <v>1</v>
      </c>
      <c r="D6" s="258"/>
      <c r="E6" s="15"/>
      <c r="F6" s="17"/>
      <c r="G6" s="18"/>
    </row>
    <row r="7" spans="1:7">
      <c r="B7" s="19"/>
      <c r="C7" s="157" t="s">
        <v>41</v>
      </c>
      <c r="D7" s="20"/>
      <c r="E7" s="15"/>
      <c r="F7" s="17" t="s">
        <v>2</v>
      </c>
      <c r="G7" s="17">
        <v>2014</v>
      </c>
    </row>
    <row r="8" spans="1:7" s="27" customFormat="1">
      <c r="A8" s="174"/>
      <c r="B8" s="22"/>
      <c r="C8" s="23" t="s">
        <v>42</v>
      </c>
      <c r="D8" s="24"/>
      <c r="E8" s="15"/>
      <c r="F8" s="17" t="s">
        <v>3</v>
      </c>
      <c r="G8" s="25">
        <v>41790</v>
      </c>
    </row>
    <row r="9" spans="1:7" ht="13.5" thickBot="1">
      <c r="B9" s="28"/>
      <c r="C9" s="29"/>
      <c r="D9" s="30"/>
      <c r="E9" s="30"/>
      <c r="F9" s="30"/>
      <c r="G9" s="30"/>
    </row>
    <row r="10" spans="1:7" s="35" customFormat="1">
      <c r="A10" s="175"/>
      <c r="B10" s="32" t="s">
        <v>43</v>
      </c>
      <c r="C10" s="259" t="s">
        <v>44</v>
      </c>
      <c r="D10" s="33" t="s">
        <v>45</v>
      </c>
      <c r="E10" s="34" t="s">
        <v>48</v>
      </c>
      <c r="F10" s="34" t="s">
        <v>48</v>
      </c>
      <c r="G10" s="34" t="s">
        <v>49</v>
      </c>
    </row>
    <row r="11" spans="1:7" s="35" customFormat="1">
      <c r="A11" s="175"/>
      <c r="B11" s="36"/>
      <c r="C11" s="260"/>
      <c r="D11" s="37" t="s">
        <v>51</v>
      </c>
      <c r="E11" s="38" t="s">
        <v>17</v>
      </c>
      <c r="F11" s="38" t="s">
        <v>54</v>
      </c>
      <c r="G11" s="38" t="s">
        <v>55</v>
      </c>
    </row>
    <row r="12" spans="1:7" s="8" customFormat="1" ht="12" thickBot="1">
      <c r="A12" s="173"/>
      <c r="B12" s="39">
        <v>1</v>
      </c>
      <c r="C12" s="40">
        <v>2</v>
      </c>
      <c r="D12" s="41">
        <v>3</v>
      </c>
      <c r="E12" s="41">
        <v>6</v>
      </c>
      <c r="F12" s="41">
        <v>7</v>
      </c>
      <c r="G12" s="41">
        <v>8</v>
      </c>
    </row>
    <row r="13" spans="1:7">
      <c r="B13" s="42"/>
      <c r="C13" s="43"/>
      <c r="D13" s="167"/>
      <c r="E13" s="167"/>
      <c r="F13" s="167"/>
      <c r="G13" s="167"/>
    </row>
    <row r="14" spans="1:7">
      <c r="B14" s="45">
        <v>3000</v>
      </c>
      <c r="C14" s="46" t="s">
        <v>57</v>
      </c>
      <c r="D14" s="156">
        <f>+D15+D38</f>
        <v>283967202275</v>
      </c>
      <c r="E14" s="156">
        <f t="shared" ref="E14:G14" si="0">+E15+E38</f>
        <v>72780101.100000009</v>
      </c>
      <c r="F14" s="156">
        <f t="shared" si="0"/>
        <v>13399346012.710001</v>
      </c>
      <c r="G14" s="156">
        <f t="shared" si="0"/>
        <v>270567856262.29001</v>
      </c>
    </row>
    <row r="15" spans="1:7">
      <c r="B15" s="45">
        <v>3100</v>
      </c>
      <c r="C15" s="46" t="s">
        <v>58</v>
      </c>
      <c r="D15" s="156">
        <f>+D19</f>
        <v>281928197575</v>
      </c>
      <c r="E15" s="156">
        <f t="shared" ref="E15:G15" si="1">+E19</f>
        <v>72780101.100000009</v>
      </c>
      <c r="F15" s="156">
        <f t="shared" si="1"/>
        <v>13387427962.710001</v>
      </c>
      <c r="G15" s="156">
        <f t="shared" si="1"/>
        <v>268540769612.29001</v>
      </c>
    </row>
    <row r="16" spans="1:7">
      <c r="A16" s="176">
        <v>9311</v>
      </c>
      <c r="B16" s="51">
        <v>3110</v>
      </c>
      <c r="C16" s="49" t="s">
        <v>59</v>
      </c>
      <c r="D16" s="161">
        <v>0</v>
      </c>
      <c r="E16" s="161">
        <v>0</v>
      </c>
      <c r="F16" s="161">
        <v>0</v>
      </c>
      <c r="G16" s="161">
        <v>0</v>
      </c>
    </row>
    <row r="17" spans="1:9">
      <c r="A17" s="176">
        <v>9312</v>
      </c>
      <c r="B17" s="51">
        <v>3111</v>
      </c>
      <c r="C17" s="49" t="s">
        <v>60</v>
      </c>
      <c r="D17" s="161">
        <v>0</v>
      </c>
      <c r="E17" s="161">
        <v>0</v>
      </c>
      <c r="F17" s="161">
        <v>0</v>
      </c>
      <c r="G17" s="161">
        <v>0</v>
      </c>
    </row>
    <row r="18" spans="1:9">
      <c r="A18" s="176">
        <v>93112</v>
      </c>
      <c r="B18" s="51">
        <v>3112</v>
      </c>
      <c r="C18" s="49" t="s">
        <v>61</v>
      </c>
      <c r="D18" s="161">
        <v>0</v>
      </c>
      <c r="E18" s="161">
        <v>0</v>
      </c>
      <c r="F18" s="161">
        <v>0</v>
      </c>
      <c r="G18" s="161">
        <v>0</v>
      </c>
    </row>
    <row r="19" spans="1:9">
      <c r="A19" s="176">
        <v>9312</v>
      </c>
      <c r="B19" s="45">
        <v>3120</v>
      </c>
      <c r="C19" s="46" t="s">
        <v>62</v>
      </c>
      <c r="D19" s="156">
        <f>+D26+D20</f>
        <v>281928197575</v>
      </c>
      <c r="E19" s="156">
        <f t="shared" ref="E19:G19" si="2">+E26+E20</f>
        <v>72780101.100000009</v>
      </c>
      <c r="F19" s="156">
        <f t="shared" si="2"/>
        <v>13387427962.710001</v>
      </c>
      <c r="G19" s="156">
        <f t="shared" si="2"/>
        <v>268540769612.29001</v>
      </c>
    </row>
    <row r="20" spans="1:9">
      <c r="A20" s="176">
        <v>93121</v>
      </c>
      <c r="B20" s="45">
        <v>3121</v>
      </c>
      <c r="C20" s="46" t="s">
        <v>63</v>
      </c>
      <c r="D20" s="155">
        <f>+D21+D22</f>
        <v>1794391999</v>
      </c>
      <c r="E20" s="155">
        <f t="shared" ref="E20:G20" si="3">+E21+E22</f>
        <v>0</v>
      </c>
      <c r="F20" s="155">
        <f t="shared" si="3"/>
        <v>154840024.24000001</v>
      </c>
      <c r="G20" s="155">
        <f t="shared" si="3"/>
        <v>1639551974.76</v>
      </c>
      <c r="H20" s="48"/>
    </row>
    <row r="21" spans="1:9">
      <c r="A21" s="176">
        <v>9312101</v>
      </c>
      <c r="B21" s="51"/>
      <c r="C21" s="49" t="s">
        <v>64</v>
      </c>
      <c r="D21" s="161">
        <v>1321564999</v>
      </c>
      <c r="E21" s="161">
        <v>0</v>
      </c>
      <c r="F21" s="161">
        <v>68072024.239999995</v>
      </c>
      <c r="G21" s="161">
        <f>+D21-F21</f>
        <v>1253492974.76</v>
      </c>
    </row>
    <row r="22" spans="1:9">
      <c r="A22" s="176">
        <v>9312102</v>
      </c>
      <c r="B22" s="51"/>
      <c r="C22" s="49" t="s">
        <v>65</v>
      </c>
      <c r="D22" s="161">
        <v>472827000</v>
      </c>
      <c r="E22" s="161">
        <v>0</v>
      </c>
      <c r="F22" s="161">
        <v>86768000</v>
      </c>
      <c r="G22" s="161">
        <f>+D22-F22</f>
        <v>386059000</v>
      </c>
      <c r="H22" s="48"/>
    </row>
    <row r="23" spans="1:9">
      <c r="A23" s="176">
        <v>931210301</v>
      </c>
      <c r="B23" s="51"/>
      <c r="C23" s="49" t="s">
        <v>69</v>
      </c>
      <c r="D23" s="161">
        <v>0</v>
      </c>
      <c r="E23" s="161">
        <v>0</v>
      </c>
      <c r="F23" s="161">
        <v>0</v>
      </c>
      <c r="G23" s="168">
        <f t="shared" ref="G23:G28" si="4">D23-F23</f>
        <v>0</v>
      </c>
      <c r="I23" s="50"/>
    </row>
    <row r="24" spans="1:9">
      <c r="A24" s="176">
        <v>931210302</v>
      </c>
      <c r="B24" s="51"/>
      <c r="C24" s="49" t="s">
        <v>344</v>
      </c>
      <c r="D24" s="161">
        <v>0</v>
      </c>
      <c r="E24" s="161">
        <v>0</v>
      </c>
      <c r="F24" s="161">
        <v>0</v>
      </c>
      <c r="G24" s="168">
        <f t="shared" si="4"/>
        <v>0</v>
      </c>
      <c r="H24" s="48"/>
    </row>
    <row r="25" spans="1:9">
      <c r="A25" s="176">
        <v>931210303</v>
      </c>
      <c r="B25" s="51"/>
      <c r="C25" s="49" t="s">
        <v>345</v>
      </c>
      <c r="D25" s="161">
        <v>0</v>
      </c>
      <c r="E25" s="161">
        <v>0</v>
      </c>
      <c r="F25" s="161">
        <v>0</v>
      </c>
      <c r="G25" s="168">
        <f t="shared" si="4"/>
        <v>0</v>
      </c>
      <c r="H25" s="48"/>
    </row>
    <row r="26" spans="1:9">
      <c r="A26" s="176">
        <v>93127</v>
      </c>
      <c r="B26" s="45">
        <v>3127</v>
      </c>
      <c r="C26" s="46" t="s">
        <v>66</v>
      </c>
      <c r="D26" s="155">
        <f>+D27</f>
        <v>280133805576</v>
      </c>
      <c r="E26" s="155">
        <f t="shared" ref="E26:F26" si="5">+E27</f>
        <v>72780101.100000009</v>
      </c>
      <c r="F26" s="155">
        <f t="shared" si="5"/>
        <v>13232587938.470001</v>
      </c>
      <c r="G26" s="169">
        <f t="shared" si="4"/>
        <v>266901217637.53</v>
      </c>
      <c r="I26" s="50"/>
    </row>
    <row r="27" spans="1:9">
      <c r="A27" s="176">
        <v>93127118</v>
      </c>
      <c r="B27" s="45"/>
      <c r="C27" s="46" t="s">
        <v>67</v>
      </c>
      <c r="D27" s="155">
        <f>+D28+D31+D33+D34+D35+D36</f>
        <v>280133805576</v>
      </c>
      <c r="E27" s="155">
        <f>+E28+E31+E33+E34+E35+E36</f>
        <v>72780101.100000009</v>
      </c>
      <c r="F27" s="155">
        <f>+F28+F31+F33+F34+F35+F36</f>
        <v>13232587938.470001</v>
      </c>
      <c r="G27" s="169">
        <f t="shared" si="4"/>
        <v>266901217637.53</v>
      </c>
      <c r="I27" s="50"/>
    </row>
    <row r="28" spans="1:9">
      <c r="A28" s="176">
        <v>9312711801</v>
      </c>
      <c r="B28" s="45"/>
      <c r="C28" s="46" t="s">
        <v>68</v>
      </c>
      <c r="D28" s="155">
        <f>+D29+D30</f>
        <v>239891039437</v>
      </c>
      <c r="E28" s="155">
        <f>+E29+E30</f>
        <v>6793.58</v>
      </c>
      <c r="F28" s="155">
        <f>+F29+F30</f>
        <v>1140074530.5999999</v>
      </c>
      <c r="G28" s="169">
        <f t="shared" si="4"/>
        <v>238750964906.39999</v>
      </c>
      <c r="I28" s="50"/>
    </row>
    <row r="29" spans="1:9">
      <c r="A29" s="176">
        <v>931271180101</v>
      </c>
      <c r="B29" s="51"/>
      <c r="C29" s="49" t="s">
        <v>69</v>
      </c>
      <c r="D29" s="161">
        <v>237690080140</v>
      </c>
      <c r="E29" s="161">
        <v>6793.58</v>
      </c>
      <c r="F29" s="161">
        <v>1140074530.5999999</v>
      </c>
      <c r="G29" s="168">
        <f t="shared" ref="G29:G30" si="6">D29-F29</f>
        <v>236550005609.39999</v>
      </c>
      <c r="I29" s="50"/>
    </row>
    <row r="30" spans="1:9">
      <c r="A30" s="176">
        <v>931271180102</v>
      </c>
      <c r="B30" s="51"/>
      <c r="C30" s="49" t="s">
        <v>70</v>
      </c>
      <c r="D30" s="161">
        <v>2200959297</v>
      </c>
      <c r="E30" s="161">
        <v>0</v>
      </c>
      <c r="F30" s="161">
        <v>0</v>
      </c>
      <c r="G30" s="168">
        <f t="shared" si="6"/>
        <v>2200959297</v>
      </c>
      <c r="I30" s="50"/>
    </row>
    <row r="31" spans="1:9">
      <c r="A31" s="176">
        <v>9312711801</v>
      </c>
      <c r="B31" s="45"/>
      <c r="C31" s="46" t="s">
        <v>71</v>
      </c>
      <c r="D31" s="155">
        <f>+D32</f>
        <v>2344164573</v>
      </c>
      <c r="E31" s="155">
        <f t="shared" ref="E31:F31" si="7">+E32</f>
        <v>172813.37</v>
      </c>
      <c r="F31" s="155">
        <f t="shared" si="7"/>
        <v>26061681.440000001</v>
      </c>
      <c r="G31" s="155">
        <f>D31-F31</f>
        <v>2318102891.5599999</v>
      </c>
      <c r="I31" s="50"/>
    </row>
    <row r="32" spans="1:9">
      <c r="A32" s="176">
        <v>931271180301</v>
      </c>
      <c r="B32" s="51"/>
      <c r="C32" s="49" t="s">
        <v>72</v>
      </c>
      <c r="D32" s="161">
        <v>2344164573</v>
      </c>
      <c r="E32" s="161">
        <v>172813.37</v>
      </c>
      <c r="F32" s="161">
        <v>26061681.440000001</v>
      </c>
      <c r="G32" s="168">
        <f t="shared" ref="G32:G37" si="8">D32-F32</f>
        <v>2318102891.5599999</v>
      </c>
      <c r="I32" s="50"/>
    </row>
    <row r="33" spans="1:9">
      <c r="A33" s="176">
        <v>9312711802</v>
      </c>
      <c r="B33" s="51"/>
      <c r="C33" s="230" t="s">
        <v>73</v>
      </c>
      <c r="D33" s="231">
        <v>28319474771</v>
      </c>
      <c r="E33" s="231">
        <v>0</v>
      </c>
      <c r="F33" s="231">
        <v>11587846574</v>
      </c>
      <c r="G33" s="231">
        <f t="shared" si="8"/>
        <v>16731628197</v>
      </c>
      <c r="I33" s="50"/>
    </row>
    <row r="34" spans="1:9">
      <c r="A34" s="176">
        <v>9312711804</v>
      </c>
      <c r="B34" s="51"/>
      <c r="C34" s="230" t="s">
        <v>74</v>
      </c>
      <c r="D34" s="231">
        <v>6679947334</v>
      </c>
      <c r="E34" s="231">
        <v>0</v>
      </c>
      <c r="F34" s="231">
        <v>0</v>
      </c>
      <c r="G34" s="231">
        <f t="shared" si="8"/>
        <v>6679947334</v>
      </c>
      <c r="I34" s="50"/>
    </row>
    <row r="35" spans="1:9">
      <c r="A35" s="176">
        <v>9312711805</v>
      </c>
      <c r="B35" s="51"/>
      <c r="C35" s="230" t="s">
        <v>75</v>
      </c>
      <c r="D35" s="231">
        <v>2306460795</v>
      </c>
      <c r="E35" s="231">
        <v>72600494.150000006</v>
      </c>
      <c r="F35" s="231">
        <v>478605152.43000001</v>
      </c>
      <c r="G35" s="231">
        <f t="shared" si="8"/>
        <v>1827855642.5699999</v>
      </c>
      <c r="I35" s="50"/>
    </row>
    <row r="36" spans="1:9">
      <c r="A36" s="176">
        <v>9312711806</v>
      </c>
      <c r="B36" s="51"/>
      <c r="C36" s="230" t="s">
        <v>76</v>
      </c>
      <c r="D36" s="231">
        <v>592718666</v>
      </c>
      <c r="E36" s="231">
        <v>0</v>
      </c>
      <c r="F36" s="231">
        <v>0</v>
      </c>
      <c r="G36" s="231">
        <f t="shared" si="8"/>
        <v>592718666</v>
      </c>
      <c r="I36" s="50"/>
    </row>
    <row r="37" spans="1:9">
      <c r="A37" s="176">
        <v>93128</v>
      </c>
      <c r="B37" s="51">
        <v>3128</v>
      </c>
      <c r="C37" s="230" t="s">
        <v>77</v>
      </c>
      <c r="D37" s="231">
        <v>0</v>
      </c>
      <c r="E37" s="231">
        <v>0</v>
      </c>
      <c r="F37" s="231">
        <v>0</v>
      </c>
      <c r="G37" s="231">
        <f t="shared" si="8"/>
        <v>0</v>
      </c>
      <c r="I37" s="50"/>
    </row>
    <row r="38" spans="1:9">
      <c r="A38" s="176">
        <v>932</v>
      </c>
      <c r="B38" s="45">
        <v>3200</v>
      </c>
      <c r="C38" s="46" t="s">
        <v>78</v>
      </c>
      <c r="D38" s="156">
        <f t="shared" ref="D38:E38" si="9">SUM(D39:D41)</f>
        <v>2039004700</v>
      </c>
      <c r="E38" s="156">
        <f t="shared" si="9"/>
        <v>0</v>
      </c>
      <c r="F38" s="156">
        <f t="shared" ref="F38" si="10">+SUM(F39:F41)</f>
        <v>11918050</v>
      </c>
      <c r="G38" s="155">
        <f>D38-F38</f>
        <v>2027086650</v>
      </c>
      <c r="I38" s="50"/>
    </row>
    <row r="39" spans="1:9">
      <c r="A39" s="176">
        <v>9323</v>
      </c>
      <c r="B39" s="51">
        <v>3230</v>
      </c>
      <c r="C39" s="49" t="s">
        <v>79</v>
      </c>
      <c r="D39" s="161">
        <v>2000000000</v>
      </c>
      <c r="E39" s="161">
        <v>0</v>
      </c>
      <c r="F39" s="161">
        <v>0</v>
      </c>
      <c r="G39" s="168">
        <f t="shared" ref="G39:G40" si="11">D39-F39</f>
        <v>2000000000</v>
      </c>
      <c r="I39" s="50"/>
    </row>
    <row r="40" spans="1:9">
      <c r="A40" s="176">
        <v>9324</v>
      </c>
      <c r="B40" s="51">
        <v>3240</v>
      </c>
      <c r="C40" s="49" t="s">
        <v>80</v>
      </c>
      <c r="D40" s="161">
        <v>0</v>
      </c>
      <c r="E40" s="161">
        <v>0</v>
      </c>
      <c r="F40" s="161">
        <v>0</v>
      </c>
      <c r="G40" s="168">
        <f t="shared" si="11"/>
        <v>0</v>
      </c>
      <c r="I40" s="50"/>
    </row>
    <row r="41" spans="1:9" s="53" customFormat="1">
      <c r="A41" s="177">
        <v>9325</v>
      </c>
      <c r="B41" s="45">
        <v>3250</v>
      </c>
      <c r="C41" s="46" t="s">
        <v>81</v>
      </c>
      <c r="D41" s="155">
        <f>SUM(D42+D43+D45)</f>
        <v>39004700</v>
      </c>
      <c r="E41" s="155">
        <f t="shared" ref="E41:F41" si="12">SUM(E42:E43)</f>
        <v>0</v>
      </c>
      <c r="F41" s="155">
        <f t="shared" si="12"/>
        <v>11918050</v>
      </c>
      <c r="G41" s="155">
        <f t="shared" ref="G41:G47" si="13">D41-F41</f>
        <v>27086650</v>
      </c>
    </row>
    <row r="42" spans="1:9">
      <c r="A42" s="176">
        <v>93251</v>
      </c>
      <c r="B42" s="51">
        <v>3251</v>
      </c>
      <c r="C42" s="49" t="s">
        <v>82</v>
      </c>
      <c r="D42" s="161">
        <v>38954672</v>
      </c>
      <c r="E42" s="161">
        <v>0</v>
      </c>
      <c r="F42" s="161">
        <v>11868022</v>
      </c>
      <c r="G42" s="168">
        <f t="shared" si="13"/>
        <v>27086650</v>
      </c>
    </row>
    <row r="43" spans="1:9" s="53" customFormat="1">
      <c r="A43" s="177">
        <v>93255</v>
      </c>
      <c r="B43" s="45">
        <v>3255</v>
      </c>
      <c r="C43" s="46" t="s">
        <v>83</v>
      </c>
      <c r="D43" s="155">
        <f>+D44</f>
        <v>50028</v>
      </c>
      <c r="E43" s="155">
        <f t="shared" ref="E43:F43" si="14">+E44</f>
        <v>0</v>
      </c>
      <c r="F43" s="155">
        <f t="shared" si="14"/>
        <v>50028</v>
      </c>
      <c r="G43" s="155">
        <f t="shared" si="13"/>
        <v>0</v>
      </c>
    </row>
    <row r="44" spans="1:9">
      <c r="A44" s="176">
        <v>932552</v>
      </c>
      <c r="B44" s="51">
        <v>32552</v>
      </c>
      <c r="C44" s="49" t="s">
        <v>84</v>
      </c>
      <c r="D44" s="161">
        <v>50028</v>
      </c>
      <c r="E44" s="161">
        <v>0</v>
      </c>
      <c r="F44" s="161">
        <v>50028</v>
      </c>
      <c r="G44" s="168">
        <f t="shared" si="13"/>
        <v>0</v>
      </c>
    </row>
    <row r="45" spans="1:9">
      <c r="A45" s="176">
        <v>932</v>
      </c>
      <c r="B45" s="45">
        <v>3200</v>
      </c>
      <c r="C45" s="54" t="s">
        <v>85</v>
      </c>
      <c r="D45" s="156">
        <f>+D46</f>
        <v>0</v>
      </c>
      <c r="E45" s="156">
        <f t="shared" ref="E45:F46" si="15">+E46</f>
        <v>0</v>
      </c>
      <c r="F45" s="156">
        <f t="shared" si="15"/>
        <v>0</v>
      </c>
      <c r="G45" s="155">
        <f t="shared" si="13"/>
        <v>0</v>
      </c>
    </row>
    <row r="46" spans="1:9">
      <c r="A46" s="177">
        <v>9325</v>
      </c>
      <c r="B46" s="45">
        <v>3250</v>
      </c>
      <c r="C46" s="54" t="s">
        <v>86</v>
      </c>
      <c r="D46" s="155">
        <f>+D47</f>
        <v>0</v>
      </c>
      <c r="E46" s="155">
        <f>+E47</f>
        <v>0</v>
      </c>
      <c r="F46" s="155">
        <f t="shared" si="15"/>
        <v>0</v>
      </c>
      <c r="G46" s="155">
        <f t="shared" si="13"/>
        <v>0</v>
      </c>
    </row>
    <row r="47" spans="1:9">
      <c r="A47" s="176">
        <v>93252</v>
      </c>
      <c r="B47" s="51">
        <v>3252</v>
      </c>
      <c r="C47" s="55" t="s">
        <v>87</v>
      </c>
      <c r="D47" s="161">
        <v>0</v>
      </c>
      <c r="E47" s="161">
        <v>0</v>
      </c>
      <c r="F47" s="161">
        <v>0</v>
      </c>
      <c r="G47" s="168">
        <f t="shared" si="13"/>
        <v>0</v>
      </c>
    </row>
    <row r="48" spans="1:9">
      <c r="B48" s="45"/>
      <c r="C48" s="54"/>
      <c r="D48" s="155"/>
      <c r="E48" s="155"/>
      <c r="F48" s="155"/>
      <c r="G48" s="169"/>
    </row>
    <row r="49" spans="1:8" ht="13.5" thickBot="1">
      <c r="B49" s="56"/>
      <c r="C49" s="57"/>
      <c r="D49" s="170"/>
      <c r="E49" s="170"/>
      <c r="F49" s="170"/>
      <c r="G49" s="171"/>
    </row>
    <row r="50" spans="1:8" ht="13.5" thickBot="1">
      <c r="B50" s="59"/>
      <c r="C50" s="54" t="s">
        <v>88</v>
      </c>
      <c r="D50" s="156">
        <f>+D19+D38</f>
        <v>283967202275</v>
      </c>
      <c r="E50" s="156">
        <f t="shared" ref="E50:G50" si="16">+E19+E38</f>
        <v>72780101.100000009</v>
      </c>
      <c r="F50" s="156">
        <f t="shared" si="16"/>
        <v>13399346012.710001</v>
      </c>
      <c r="G50" s="156">
        <f t="shared" si="16"/>
        <v>270567856262.29001</v>
      </c>
      <c r="H50" s="48"/>
    </row>
    <row r="51" spans="1:8" s="223" customFormat="1">
      <c r="A51" s="219"/>
      <c r="B51" s="220"/>
      <c r="C51" s="221"/>
      <c r="D51" s="221">
        <f>+D50-'[1]RptEjecucionIngresosAnt (2)'!$G$28</f>
        <v>0</v>
      </c>
      <c r="E51" s="222">
        <f>+E50-'[1]RptEjecucionIngresosAnt (2)'!$H$28</f>
        <v>0</v>
      </c>
      <c r="F51" s="221">
        <f>+F50-'[1]RptEjecucionIngresosAnt (2)'!$I$28</f>
        <v>0</v>
      </c>
      <c r="G51" s="221">
        <f>+G50-'[1]RptEjecucionIngresosAnt (2)'!$J$28</f>
        <v>0</v>
      </c>
    </row>
    <row r="52" spans="1:8">
      <c r="B52" s="22"/>
      <c r="C52" s="14"/>
      <c r="D52" s="15"/>
      <c r="E52" s="61"/>
      <c r="F52" s="62"/>
      <c r="G52" s="61"/>
    </row>
    <row r="53" spans="1:8">
      <c r="B53" s="22"/>
      <c r="C53" s="14"/>
      <c r="D53" s="64"/>
      <c r="E53" s="64"/>
      <c r="F53" s="64"/>
      <c r="G53" s="64"/>
    </row>
    <row r="54" spans="1:8">
      <c r="B54" s="22"/>
      <c r="C54" s="14"/>
      <c r="D54" s="66"/>
      <c r="E54" s="66"/>
      <c r="F54" s="66"/>
      <c r="G54" s="66"/>
    </row>
    <row r="55" spans="1:8">
      <c r="B55" s="22"/>
      <c r="C55" s="67"/>
      <c r="D55" s="67"/>
      <c r="E55" s="67"/>
      <c r="F55" s="67"/>
      <c r="G55" s="68"/>
    </row>
    <row r="56" spans="1:8">
      <c r="B56" s="70"/>
      <c r="C56" s="71"/>
      <c r="D56" s="72"/>
      <c r="E56" s="73"/>
      <c r="F56" s="73"/>
      <c r="G56" s="74"/>
    </row>
    <row r="57" spans="1:8" ht="15">
      <c r="B57" s="75"/>
      <c r="C57" s="261" t="s">
        <v>38</v>
      </c>
      <c r="D57" s="261"/>
      <c r="E57" s="76"/>
      <c r="F57" s="76"/>
      <c r="G57" s="77"/>
    </row>
    <row r="58" spans="1:8" ht="13.5" thickBot="1">
      <c r="B58" s="28"/>
      <c r="C58" s="29"/>
      <c r="D58" s="30"/>
      <c r="E58" s="30"/>
      <c r="F58" s="30"/>
      <c r="G58" s="30"/>
    </row>
  </sheetData>
  <mergeCells count="7">
    <mergeCell ref="C57:D57"/>
    <mergeCell ref="C1:F1"/>
    <mergeCell ref="C2:F2"/>
    <mergeCell ref="C3:F3"/>
    <mergeCell ref="C4:F4"/>
    <mergeCell ref="C6:D6"/>
    <mergeCell ref="C10:C11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C00000"/>
    <pageSetUpPr fitToPage="1"/>
  </sheetPr>
  <dimension ref="A1:S161"/>
  <sheetViews>
    <sheetView showGridLines="0" tabSelected="1" zoomScale="85" zoomScaleNormal="85" workbookViewId="0">
      <pane xSplit="8" ySplit="7" topLeftCell="I138" activePane="bottomRight" state="frozen"/>
      <selection activeCell="N7" sqref="N7"/>
      <selection pane="topRight" activeCell="N7" sqref="N7"/>
      <selection pane="bottomLeft" activeCell="N7" sqref="N7"/>
      <selection pane="bottomRight" activeCell="I147" sqref="I147"/>
    </sheetView>
  </sheetViews>
  <sheetFormatPr baseColWidth="10" defaultColWidth="11.42578125" defaultRowHeight="15"/>
  <cols>
    <col min="1" max="1" width="2.140625" style="187" customWidth="1"/>
    <col min="2" max="2" width="4.7109375" style="148" customWidth="1"/>
    <col min="3" max="3" width="5.28515625" style="148" customWidth="1"/>
    <col min="4" max="4" width="2.85546875" style="148" customWidth="1"/>
    <col min="5" max="5" width="3.7109375" style="148" customWidth="1"/>
    <col min="6" max="6" width="6" style="148" customWidth="1"/>
    <col min="7" max="7" width="4" style="148" customWidth="1"/>
    <col min="8" max="8" width="40.140625" style="149" customWidth="1"/>
    <col min="9" max="9" width="20.42578125" style="147" customWidth="1"/>
    <col min="10" max="10" width="18.5703125" style="147" hidden="1" customWidth="1"/>
    <col min="11" max="11" width="17.140625" style="147" customWidth="1"/>
    <col min="12" max="12" width="17.28515625" style="147" hidden="1" customWidth="1"/>
    <col min="13" max="13" width="16.42578125" style="147" customWidth="1"/>
    <col min="14" max="14" width="16.5703125" style="147" hidden="1" customWidth="1"/>
    <col min="15" max="15" width="16.28515625" style="147" customWidth="1"/>
    <col min="16" max="16" width="15.5703125" style="147" hidden="1" customWidth="1"/>
    <col min="17" max="17" width="16.42578125" style="147" customWidth="1"/>
    <col min="18" max="18" width="12.42578125" style="147" bestFit="1" customWidth="1"/>
    <col min="19" max="19" width="12.7109375" style="147" customWidth="1"/>
    <col min="20" max="16384" width="11.42578125" style="147"/>
  </cols>
  <sheetData>
    <row r="1" spans="1:19" s="80" customFormat="1">
      <c r="A1" s="178"/>
      <c r="B1" s="262" t="s">
        <v>1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4"/>
    </row>
    <row r="2" spans="1:19" s="80" customFormat="1">
      <c r="A2" s="178"/>
      <c r="B2" s="265" t="s">
        <v>347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7"/>
    </row>
    <row r="3" spans="1:19" s="80" customFormat="1" ht="15.75" thickBot="1">
      <c r="A3" s="178"/>
      <c r="B3" s="268" t="s">
        <v>346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7"/>
    </row>
    <row r="4" spans="1:19" s="80" customFormat="1" ht="15.75" customHeight="1" thickBot="1">
      <c r="A4" s="178"/>
      <c r="B4" s="275" t="s">
        <v>4</v>
      </c>
      <c r="C4" s="276"/>
      <c r="D4" s="276"/>
      <c r="E4" s="276"/>
      <c r="F4" s="276"/>
      <c r="G4" s="276"/>
      <c r="H4" s="277"/>
      <c r="I4" s="278" t="s">
        <v>90</v>
      </c>
      <c r="J4" s="281" t="s">
        <v>91</v>
      </c>
      <c r="K4" s="278" t="s">
        <v>92</v>
      </c>
      <c r="L4" s="278" t="s">
        <v>93</v>
      </c>
      <c r="M4" s="278" t="s">
        <v>94</v>
      </c>
      <c r="N4" s="278" t="s">
        <v>95</v>
      </c>
      <c r="O4" s="278" t="s">
        <v>96</v>
      </c>
      <c r="P4" s="281" t="s">
        <v>97</v>
      </c>
      <c r="Q4" s="269" t="s">
        <v>5</v>
      </c>
      <c r="R4" s="269" t="s">
        <v>98</v>
      </c>
      <c r="S4" s="272" t="s">
        <v>99</v>
      </c>
    </row>
    <row r="5" spans="1:19" s="86" customFormat="1">
      <c r="A5" s="179"/>
      <c r="B5" s="81" t="s">
        <v>6</v>
      </c>
      <c r="C5" s="82" t="s">
        <v>7</v>
      </c>
      <c r="D5" s="81" t="s">
        <v>8</v>
      </c>
      <c r="E5" s="83" t="s">
        <v>9</v>
      </c>
      <c r="F5" s="84" t="s">
        <v>100</v>
      </c>
      <c r="G5" s="85" t="s">
        <v>10</v>
      </c>
      <c r="H5" s="284" t="s">
        <v>11</v>
      </c>
      <c r="I5" s="279"/>
      <c r="J5" s="282"/>
      <c r="K5" s="279"/>
      <c r="L5" s="279"/>
      <c r="M5" s="279"/>
      <c r="N5" s="279"/>
      <c r="O5" s="279"/>
      <c r="P5" s="282"/>
      <c r="Q5" s="270"/>
      <c r="R5" s="270"/>
      <c r="S5" s="273"/>
    </row>
    <row r="6" spans="1:19" s="86" customFormat="1">
      <c r="A6" s="179"/>
      <c r="B6" s="287" t="s">
        <v>12</v>
      </c>
      <c r="C6" s="289" t="s">
        <v>13</v>
      </c>
      <c r="D6" s="287" t="s">
        <v>14</v>
      </c>
      <c r="E6" s="291" t="s">
        <v>15</v>
      </c>
      <c r="F6" s="158"/>
      <c r="G6" s="87" t="s">
        <v>16</v>
      </c>
      <c r="H6" s="285"/>
      <c r="I6" s="279"/>
      <c r="J6" s="282"/>
      <c r="K6" s="279"/>
      <c r="L6" s="279"/>
      <c r="M6" s="279"/>
      <c r="N6" s="279"/>
      <c r="O6" s="279"/>
      <c r="P6" s="282"/>
      <c r="Q6" s="270"/>
      <c r="R6" s="270"/>
      <c r="S6" s="273"/>
    </row>
    <row r="7" spans="1:19" s="86" customFormat="1" ht="15.75" thickBot="1">
      <c r="A7" s="179"/>
      <c r="B7" s="288"/>
      <c r="C7" s="290"/>
      <c r="D7" s="288"/>
      <c r="E7" s="292"/>
      <c r="F7" s="159"/>
      <c r="G7" s="88" t="s">
        <v>18</v>
      </c>
      <c r="H7" s="286"/>
      <c r="I7" s="280"/>
      <c r="J7" s="283"/>
      <c r="K7" s="280"/>
      <c r="L7" s="280"/>
      <c r="M7" s="280"/>
      <c r="N7" s="280"/>
      <c r="O7" s="280"/>
      <c r="P7" s="283"/>
      <c r="Q7" s="271"/>
      <c r="R7" s="271"/>
      <c r="S7" s="274"/>
    </row>
    <row r="8" spans="1:19" s="91" customFormat="1" ht="14.25">
      <c r="A8" s="180" t="s">
        <v>342</v>
      </c>
      <c r="B8" s="293" t="s">
        <v>19</v>
      </c>
      <c r="C8" s="294"/>
      <c r="D8" s="294"/>
      <c r="E8" s="294"/>
      <c r="F8" s="294"/>
      <c r="G8" s="294"/>
      <c r="H8" s="294"/>
      <c r="I8" s="204">
        <f>+I9+I46+I109+I110+I120</f>
        <v>258044294000</v>
      </c>
      <c r="J8" s="204">
        <f t="shared" ref="J8:Q8" si="0">+J9+J46+J109+J110+J120</f>
        <v>8187077989.7399998</v>
      </c>
      <c r="K8" s="204">
        <f t="shared" si="0"/>
        <v>65761200020.739998</v>
      </c>
      <c r="L8" s="204">
        <f t="shared" si="0"/>
        <v>8081459144.3999996</v>
      </c>
      <c r="M8" s="204">
        <f t="shared" si="0"/>
        <v>40169189514.630005</v>
      </c>
      <c r="N8" s="204">
        <f t="shared" si="0"/>
        <v>4416300533.96</v>
      </c>
      <c r="O8" s="204">
        <f t="shared" si="0"/>
        <v>17834343845.790001</v>
      </c>
      <c r="P8" s="204">
        <f t="shared" si="0"/>
        <v>4044544522.6399999</v>
      </c>
      <c r="Q8" s="204">
        <f t="shared" si="0"/>
        <v>17446400132.790001</v>
      </c>
      <c r="R8" s="89">
        <f>IFERROR((M8/I8),0)</f>
        <v>0.15566780761534688</v>
      </c>
      <c r="S8" s="90">
        <f>IFERROR((O8/I8),0)</f>
        <v>6.9113498187989383E-2</v>
      </c>
    </row>
    <row r="9" spans="1:19" s="97" customFormat="1" ht="14.25">
      <c r="A9" s="181" t="s">
        <v>211</v>
      </c>
      <c r="B9" s="92">
        <v>1</v>
      </c>
      <c r="C9" s="93"/>
      <c r="D9" s="93"/>
      <c r="E9" s="94"/>
      <c r="F9" s="94"/>
      <c r="G9" s="94"/>
      <c r="H9" s="188" t="s">
        <v>20</v>
      </c>
      <c r="I9" s="205">
        <f t="shared" ref="I9:Q9" si="1">+I10+I32+I35</f>
        <v>25692784000</v>
      </c>
      <c r="J9" s="162">
        <f t="shared" si="1"/>
        <v>30000000</v>
      </c>
      <c r="K9" s="162">
        <f t="shared" si="1"/>
        <v>20638125756</v>
      </c>
      <c r="L9" s="162">
        <f t="shared" si="1"/>
        <v>1541400111</v>
      </c>
      <c r="M9" s="162">
        <f t="shared" si="1"/>
        <v>8580936921</v>
      </c>
      <c r="N9" s="162">
        <f t="shared" si="1"/>
        <v>1687799766</v>
      </c>
      <c r="O9" s="162">
        <f t="shared" si="1"/>
        <v>7453116848</v>
      </c>
      <c r="P9" s="162">
        <f t="shared" si="1"/>
        <v>1695533099</v>
      </c>
      <c r="Q9" s="162">
        <f t="shared" si="1"/>
        <v>7453116848</v>
      </c>
      <c r="R9" s="95">
        <f t="shared" ref="R9:R71" si="2">IFERROR((M9/I9),0)</f>
        <v>0.3339823711202336</v>
      </c>
      <c r="S9" s="96">
        <f t="shared" ref="S9:S71" si="3">IFERROR((O9/I9),0)</f>
        <v>0.29008599644164679</v>
      </c>
    </row>
    <row r="10" spans="1:19" s="97" customFormat="1" ht="26.25" customHeight="1">
      <c r="A10" s="181" t="s">
        <v>212</v>
      </c>
      <c r="B10" s="92">
        <v>1</v>
      </c>
      <c r="C10" s="93">
        <v>0</v>
      </c>
      <c r="D10" s="93">
        <v>1</v>
      </c>
      <c r="E10" s="94"/>
      <c r="F10" s="94"/>
      <c r="G10" s="94"/>
      <c r="H10" s="189" t="s">
        <v>101</v>
      </c>
      <c r="I10" s="207">
        <f t="shared" ref="I10:Q10" si="4">+I11+I15+I18+I27+I29</f>
        <v>18084268000</v>
      </c>
      <c r="J10" s="164">
        <f t="shared" si="4"/>
        <v>30000000</v>
      </c>
      <c r="K10" s="164">
        <f t="shared" si="4"/>
        <v>14002528732</v>
      </c>
      <c r="L10" s="164">
        <f t="shared" si="4"/>
        <v>1178142762</v>
      </c>
      <c r="M10" s="164">
        <f t="shared" si="4"/>
        <v>5328170640</v>
      </c>
      <c r="N10" s="164">
        <f t="shared" si="4"/>
        <v>1182768633</v>
      </c>
      <c r="O10" s="164">
        <f t="shared" si="4"/>
        <v>5245618095</v>
      </c>
      <c r="P10" s="164">
        <f t="shared" si="4"/>
        <v>1182768633</v>
      </c>
      <c r="Q10" s="164">
        <f t="shared" si="4"/>
        <v>5245618095</v>
      </c>
      <c r="R10" s="95">
        <f t="shared" si="2"/>
        <v>0.29463015257239056</v>
      </c>
      <c r="S10" s="96">
        <f t="shared" si="3"/>
        <v>0.29006527081991929</v>
      </c>
    </row>
    <row r="11" spans="1:19" s="97" customFormat="1" ht="14.25">
      <c r="A11" s="181" t="s">
        <v>213</v>
      </c>
      <c r="B11" s="92">
        <v>1</v>
      </c>
      <c r="C11" s="93">
        <v>0</v>
      </c>
      <c r="D11" s="93">
        <v>1</v>
      </c>
      <c r="E11" s="94" t="s">
        <v>102</v>
      </c>
      <c r="F11" s="94"/>
      <c r="G11" s="94"/>
      <c r="H11" s="189" t="s">
        <v>103</v>
      </c>
      <c r="I11" s="205">
        <f t="shared" ref="I11:J11" si="5">SUM(I12:I14)</f>
        <v>10174254000</v>
      </c>
      <c r="J11" s="162">
        <f t="shared" si="5"/>
        <v>30000000</v>
      </c>
      <c r="K11" s="162">
        <f t="shared" ref="K11:Q11" si="6">SUM(K12:K14)</f>
        <v>8260488724</v>
      </c>
      <c r="L11" s="162">
        <f t="shared" si="6"/>
        <v>891835996</v>
      </c>
      <c r="M11" s="162">
        <f t="shared" si="6"/>
        <v>4117071587</v>
      </c>
      <c r="N11" s="162">
        <f t="shared" si="6"/>
        <v>895316639</v>
      </c>
      <c r="O11" s="162">
        <f t="shared" si="6"/>
        <v>4072500372</v>
      </c>
      <c r="P11" s="162">
        <f t="shared" si="6"/>
        <v>895316639</v>
      </c>
      <c r="Q11" s="162">
        <f t="shared" si="6"/>
        <v>4072500372</v>
      </c>
      <c r="R11" s="95">
        <f t="shared" si="2"/>
        <v>0.40465586833196815</v>
      </c>
      <c r="S11" s="96">
        <f t="shared" si="3"/>
        <v>0.40027508375552645</v>
      </c>
    </row>
    <row r="12" spans="1:19" s="104" customFormat="1" ht="12.75" customHeight="1">
      <c r="A12" s="182" t="s">
        <v>340</v>
      </c>
      <c r="B12" s="98">
        <v>1</v>
      </c>
      <c r="C12" s="99">
        <v>0</v>
      </c>
      <c r="D12" s="99">
        <v>1</v>
      </c>
      <c r="E12" s="100">
        <v>1</v>
      </c>
      <c r="F12" s="100">
        <v>1</v>
      </c>
      <c r="G12" s="101" t="s">
        <v>22</v>
      </c>
      <c r="H12" s="190" t="s">
        <v>104</v>
      </c>
      <c r="I12" s="163">
        <v>8842779501</v>
      </c>
      <c r="J12" s="163">
        <v>0</v>
      </c>
      <c r="K12" s="163">
        <v>7151460278</v>
      </c>
      <c r="L12" s="163">
        <v>753114131</v>
      </c>
      <c r="M12" s="163">
        <v>3842911845</v>
      </c>
      <c r="N12" s="163">
        <v>756108430</v>
      </c>
      <c r="O12" s="163">
        <v>3805334645</v>
      </c>
      <c r="P12" s="163">
        <v>756108430</v>
      </c>
      <c r="Q12" s="163">
        <v>3805334645</v>
      </c>
      <c r="R12" s="102">
        <f>+M12/I12</f>
        <v>0.43458189187748242</v>
      </c>
      <c r="S12" s="103">
        <f>+O12/I12</f>
        <v>0.43033241353238172</v>
      </c>
    </row>
    <row r="13" spans="1:19" s="104" customFormat="1" ht="14.25">
      <c r="A13" s="182" t="s">
        <v>261</v>
      </c>
      <c r="B13" s="98">
        <v>1</v>
      </c>
      <c r="C13" s="99">
        <v>0</v>
      </c>
      <c r="D13" s="99">
        <v>1</v>
      </c>
      <c r="E13" s="100">
        <v>1</v>
      </c>
      <c r="F13" s="100">
        <v>2</v>
      </c>
      <c r="G13" s="101" t="s">
        <v>22</v>
      </c>
      <c r="H13" s="190" t="s">
        <v>105</v>
      </c>
      <c r="I13" s="163">
        <v>1271434499</v>
      </c>
      <c r="J13" s="163">
        <v>0</v>
      </c>
      <c r="K13" s="163">
        <v>1048988446</v>
      </c>
      <c r="L13" s="163">
        <v>132055971</v>
      </c>
      <c r="M13" s="163">
        <v>242706742</v>
      </c>
      <c r="N13" s="163">
        <v>132542315</v>
      </c>
      <c r="O13" s="163">
        <v>235712727</v>
      </c>
      <c r="P13" s="163">
        <v>132542315</v>
      </c>
      <c r="Q13" s="163">
        <v>235712727</v>
      </c>
      <c r="R13" s="102">
        <f t="shared" ref="R13:R14" si="7">+M13/I13</f>
        <v>0.19089205318157723</v>
      </c>
      <c r="S13" s="103">
        <f t="shared" ref="S13:S14" si="8">+O13/I13</f>
        <v>0.18539116815328763</v>
      </c>
    </row>
    <row r="14" spans="1:19" s="104" customFormat="1" ht="14.25">
      <c r="A14" s="182" t="s">
        <v>262</v>
      </c>
      <c r="B14" s="98">
        <v>1</v>
      </c>
      <c r="C14" s="99">
        <v>0</v>
      </c>
      <c r="D14" s="99">
        <v>1</v>
      </c>
      <c r="E14" s="100">
        <v>1</v>
      </c>
      <c r="F14" s="100">
        <v>4</v>
      </c>
      <c r="G14" s="101" t="s">
        <v>22</v>
      </c>
      <c r="H14" s="190" t="s">
        <v>106</v>
      </c>
      <c r="I14" s="163">
        <v>60040000</v>
      </c>
      <c r="J14" s="163">
        <v>30000000</v>
      </c>
      <c r="K14" s="163">
        <v>60040000</v>
      </c>
      <c r="L14" s="163">
        <v>6665894</v>
      </c>
      <c r="M14" s="163">
        <v>31453000</v>
      </c>
      <c r="N14" s="163">
        <v>6665894</v>
      </c>
      <c r="O14" s="163">
        <v>31453000</v>
      </c>
      <c r="P14" s="163">
        <v>6665894</v>
      </c>
      <c r="Q14" s="163">
        <v>31453000</v>
      </c>
      <c r="R14" s="102">
        <f t="shared" si="7"/>
        <v>0.52386742171885414</v>
      </c>
      <c r="S14" s="103">
        <f t="shared" si="8"/>
        <v>0.52386742171885414</v>
      </c>
    </row>
    <row r="15" spans="1:19" s="97" customFormat="1" ht="14.25">
      <c r="A15" s="181" t="s">
        <v>263</v>
      </c>
      <c r="B15" s="92">
        <v>1</v>
      </c>
      <c r="C15" s="93">
        <v>0</v>
      </c>
      <c r="D15" s="93">
        <v>1</v>
      </c>
      <c r="E15" s="105">
        <v>4</v>
      </c>
      <c r="F15" s="94"/>
      <c r="G15" s="94"/>
      <c r="H15" s="189" t="s">
        <v>107</v>
      </c>
      <c r="I15" s="205">
        <f t="shared" ref="I15:Q15" si="9">SUM(I16:I17)</f>
        <v>3633627000</v>
      </c>
      <c r="J15" s="162">
        <f t="shared" si="9"/>
        <v>0</v>
      </c>
      <c r="K15" s="162">
        <f t="shared" si="9"/>
        <v>2928703362</v>
      </c>
      <c r="L15" s="162">
        <f t="shared" si="9"/>
        <v>167136466</v>
      </c>
      <c r="M15" s="162">
        <f t="shared" si="9"/>
        <v>789252764</v>
      </c>
      <c r="N15" s="162">
        <f t="shared" si="9"/>
        <v>167805012</v>
      </c>
      <c r="O15" s="162">
        <f t="shared" si="9"/>
        <v>770520807</v>
      </c>
      <c r="P15" s="162">
        <f t="shared" si="9"/>
        <v>167805012</v>
      </c>
      <c r="Q15" s="162">
        <f t="shared" si="9"/>
        <v>770520807</v>
      </c>
      <c r="R15" s="106">
        <f t="shared" si="2"/>
        <v>0.2172079753920807</v>
      </c>
      <c r="S15" s="103">
        <f t="shared" si="3"/>
        <v>0.21205280756665448</v>
      </c>
    </row>
    <row r="16" spans="1:19" s="104" customFormat="1" ht="14.25">
      <c r="A16" s="182" t="s">
        <v>264</v>
      </c>
      <c r="B16" s="98">
        <v>1</v>
      </c>
      <c r="C16" s="99">
        <v>0</v>
      </c>
      <c r="D16" s="99">
        <v>1</v>
      </c>
      <c r="E16" s="100">
        <v>4</v>
      </c>
      <c r="F16" s="100">
        <v>1</v>
      </c>
      <c r="G16" s="101" t="s">
        <v>22</v>
      </c>
      <c r="H16" s="190" t="s">
        <v>108</v>
      </c>
      <c r="I16" s="163">
        <v>3210265965</v>
      </c>
      <c r="J16" s="163">
        <v>0</v>
      </c>
      <c r="K16" s="163">
        <v>2587474368</v>
      </c>
      <c r="L16" s="163">
        <v>109885968</v>
      </c>
      <c r="M16" s="163">
        <v>571436663</v>
      </c>
      <c r="N16" s="163">
        <v>110325512</v>
      </c>
      <c r="O16" s="163">
        <v>554383768</v>
      </c>
      <c r="P16" s="163">
        <v>110325512</v>
      </c>
      <c r="Q16" s="163">
        <v>554383768</v>
      </c>
      <c r="R16" s="102">
        <f t="shared" si="2"/>
        <v>0.17800290356939319</v>
      </c>
      <c r="S16" s="103">
        <f t="shared" si="3"/>
        <v>0.17269091534601247</v>
      </c>
    </row>
    <row r="17" spans="1:19" s="104" customFormat="1" ht="14.25">
      <c r="A17" s="182" t="s">
        <v>265</v>
      </c>
      <c r="B17" s="98">
        <v>1</v>
      </c>
      <c r="C17" s="99">
        <v>0</v>
      </c>
      <c r="D17" s="99">
        <v>1</v>
      </c>
      <c r="E17" s="100">
        <v>4</v>
      </c>
      <c r="F17" s="100">
        <v>2</v>
      </c>
      <c r="G17" s="101" t="s">
        <v>22</v>
      </c>
      <c r="H17" s="190" t="s">
        <v>109</v>
      </c>
      <c r="I17" s="163">
        <v>423361035</v>
      </c>
      <c r="J17" s="163">
        <v>0</v>
      </c>
      <c r="K17" s="163">
        <v>341228994</v>
      </c>
      <c r="L17" s="163">
        <v>57250498</v>
      </c>
      <c r="M17" s="163">
        <v>217816101</v>
      </c>
      <c r="N17" s="163">
        <v>57479500</v>
      </c>
      <c r="O17" s="163">
        <v>216137039</v>
      </c>
      <c r="P17" s="163">
        <v>57479500</v>
      </c>
      <c r="Q17" s="163">
        <v>216137039</v>
      </c>
      <c r="R17" s="102">
        <f t="shared" si="2"/>
        <v>0.5144925559812088</v>
      </c>
      <c r="S17" s="103">
        <f t="shared" si="3"/>
        <v>0.51052652731728132</v>
      </c>
    </row>
    <row r="18" spans="1:19" s="97" customFormat="1" ht="14.25">
      <c r="A18" s="181" t="s">
        <v>266</v>
      </c>
      <c r="B18" s="92">
        <v>1</v>
      </c>
      <c r="C18" s="93">
        <v>0</v>
      </c>
      <c r="D18" s="93">
        <v>1</v>
      </c>
      <c r="E18" s="105">
        <v>5</v>
      </c>
      <c r="F18" s="94"/>
      <c r="G18" s="94"/>
      <c r="H18" s="188" t="s">
        <v>110</v>
      </c>
      <c r="I18" s="205">
        <f>SUM(I19:I26)</f>
        <v>3240612000</v>
      </c>
      <c r="J18" s="162">
        <f t="shared" ref="J18:Q18" si="10">SUM(J19:J26)</f>
        <v>0</v>
      </c>
      <c r="K18" s="162">
        <f t="shared" si="10"/>
        <v>2623970976</v>
      </c>
      <c r="L18" s="162">
        <f t="shared" si="10"/>
        <v>114793639</v>
      </c>
      <c r="M18" s="162">
        <f t="shared" si="10"/>
        <v>366330840</v>
      </c>
      <c r="N18" s="162">
        <f t="shared" si="10"/>
        <v>115252814</v>
      </c>
      <c r="O18" s="162">
        <f t="shared" si="10"/>
        <v>348274713</v>
      </c>
      <c r="P18" s="162">
        <f t="shared" si="10"/>
        <v>115252814</v>
      </c>
      <c r="Q18" s="162">
        <f t="shared" si="10"/>
        <v>348274713</v>
      </c>
      <c r="R18" s="106">
        <f t="shared" si="2"/>
        <v>0.11304372137114842</v>
      </c>
      <c r="S18" s="107">
        <f t="shared" si="3"/>
        <v>0.10747189512351371</v>
      </c>
    </row>
    <row r="19" spans="1:19" s="104" customFormat="1" ht="14.25">
      <c r="A19" s="182" t="s">
        <v>267</v>
      </c>
      <c r="B19" s="98">
        <v>1</v>
      </c>
      <c r="C19" s="99">
        <v>0</v>
      </c>
      <c r="D19" s="99">
        <v>1</v>
      </c>
      <c r="E19" s="100">
        <v>5</v>
      </c>
      <c r="F19" s="100">
        <v>2</v>
      </c>
      <c r="G19" s="101" t="s">
        <v>22</v>
      </c>
      <c r="H19" s="191" t="s">
        <v>111</v>
      </c>
      <c r="I19" s="163">
        <v>403325088</v>
      </c>
      <c r="J19" s="163">
        <v>0</v>
      </c>
      <c r="K19" s="163">
        <v>325080021</v>
      </c>
      <c r="L19" s="163">
        <v>19492158</v>
      </c>
      <c r="M19" s="163">
        <v>125470580</v>
      </c>
      <c r="N19" s="163">
        <v>19570127</v>
      </c>
      <c r="O19" s="163">
        <v>123542832</v>
      </c>
      <c r="P19" s="163">
        <v>19570127</v>
      </c>
      <c r="Q19" s="163">
        <v>123542832</v>
      </c>
      <c r="R19" s="102">
        <f t="shared" si="2"/>
        <v>0.31109044225882621</v>
      </c>
      <c r="S19" s="103">
        <f t="shared" si="3"/>
        <v>0.30631080405293309</v>
      </c>
    </row>
    <row r="20" spans="1:19" s="104" customFormat="1" ht="14.25">
      <c r="A20" s="182" t="s">
        <v>268</v>
      </c>
      <c r="B20" s="98">
        <v>1</v>
      </c>
      <c r="C20" s="99">
        <v>0</v>
      </c>
      <c r="D20" s="99">
        <v>1</v>
      </c>
      <c r="E20" s="100">
        <v>5</v>
      </c>
      <c r="F20" s="100">
        <v>5</v>
      </c>
      <c r="G20" s="101" t="s">
        <v>22</v>
      </c>
      <c r="H20" s="191" t="s">
        <v>112</v>
      </c>
      <c r="I20" s="163">
        <v>59047594</v>
      </c>
      <c r="J20" s="163">
        <v>0</v>
      </c>
      <c r="K20" s="163">
        <v>47592361</v>
      </c>
      <c r="L20" s="163">
        <v>8881050</v>
      </c>
      <c r="M20" s="163">
        <v>19644715</v>
      </c>
      <c r="N20" s="163">
        <v>8916574</v>
      </c>
      <c r="O20" s="163">
        <v>19367590</v>
      </c>
      <c r="P20" s="163">
        <v>8916574</v>
      </c>
      <c r="Q20" s="163">
        <v>19367590</v>
      </c>
      <c r="R20" s="102">
        <f t="shared" si="2"/>
        <v>0.33269289515843781</v>
      </c>
      <c r="S20" s="103">
        <f t="shared" si="3"/>
        <v>0.32799964719985036</v>
      </c>
    </row>
    <row r="21" spans="1:19" s="104" customFormat="1" ht="14.25">
      <c r="A21" s="182" t="s">
        <v>269</v>
      </c>
      <c r="B21" s="98">
        <v>1</v>
      </c>
      <c r="C21" s="99">
        <v>0</v>
      </c>
      <c r="D21" s="99">
        <v>1</v>
      </c>
      <c r="E21" s="100">
        <v>5</v>
      </c>
      <c r="F21" s="100">
        <v>12</v>
      </c>
      <c r="G21" s="101" t="s">
        <v>22</v>
      </c>
      <c r="H21" s="191" t="s">
        <v>113</v>
      </c>
      <c r="I21" s="163">
        <v>3002420</v>
      </c>
      <c r="J21" s="163">
        <v>0</v>
      </c>
      <c r="K21" s="163">
        <v>2419951</v>
      </c>
      <c r="L21" s="163">
        <v>0</v>
      </c>
      <c r="M21" s="163">
        <v>18015</v>
      </c>
      <c r="N21" s="163">
        <v>0</v>
      </c>
      <c r="O21" s="163">
        <v>0</v>
      </c>
      <c r="P21" s="163">
        <v>0</v>
      </c>
      <c r="Q21" s="163">
        <v>0</v>
      </c>
      <c r="R21" s="102">
        <f t="shared" si="2"/>
        <v>6.0001598710373635E-3</v>
      </c>
      <c r="S21" s="103">
        <f t="shared" si="3"/>
        <v>0</v>
      </c>
    </row>
    <row r="22" spans="1:19" s="104" customFormat="1" ht="14.25">
      <c r="A22" s="182" t="s">
        <v>270</v>
      </c>
      <c r="B22" s="98">
        <v>1</v>
      </c>
      <c r="C22" s="99">
        <v>0</v>
      </c>
      <c r="D22" s="99">
        <v>1</v>
      </c>
      <c r="E22" s="100">
        <v>5</v>
      </c>
      <c r="F22" s="100">
        <v>14</v>
      </c>
      <c r="G22" s="101" t="s">
        <v>22</v>
      </c>
      <c r="H22" s="191" t="s">
        <v>114</v>
      </c>
      <c r="I22" s="163">
        <v>590475936</v>
      </c>
      <c r="J22" s="163">
        <v>0</v>
      </c>
      <c r="K22" s="163">
        <v>475923605</v>
      </c>
      <c r="L22" s="163">
        <v>0</v>
      </c>
      <c r="M22" s="163">
        <v>21905113</v>
      </c>
      <c r="N22" s="163">
        <v>0</v>
      </c>
      <c r="O22" s="163">
        <v>18435705</v>
      </c>
      <c r="P22" s="163">
        <v>0</v>
      </c>
      <c r="Q22" s="163">
        <v>18435705</v>
      </c>
      <c r="R22" s="102">
        <f t="shared" si="2"/>
        <v>3.7097384778098728E-2</v>
      </c>
      <c r="S22" s="103">
        <f t="shared" si="3"/>
        <v>3.122177192331848E-2</v>
      </c>
    </row>
    <row r="23" spans="1:19" s="104" customFormat="1" ht="14.25">
      <c r="A23" s="182" t="s">
        <v>271</v>
      </c>
      <c r="B23" s="98">
        <v>1</v>
      </c>
      <c r="C23" s="99">
        <v>0</v>
      </c>
      <c r="D23" s="99">
        <v>1</v>
      </c>
      <c r="E23" s="100">
        <v>5</v>
      </c>
      <c r="F23" s="100">
        <v>15</v>
      </c>
      <c r="G23" s="101" t="s">
        <v>22</v>
      </c>
      <c r="H23" s="191" t="s">
        <v>115</v>
      </c>
      <c r="I23" s="163">
        <v>614495296</v>
      </c>
      <c r="J23" s="163">
        <v>0</v>
      </c>
      <c r="K23" s="163">
        <v>495283209</v>
      </c>
      <c r="L23" s="163">
        <v>86420431</v>
      </c>
      <c r="M23" s="163">
        <v>184843863</v>
      </c>
      <c r="N23" s="163">
        <v>86766113</v>
      </c>
      <c r="O23" s="163">
        <v>181881519</v>
      </c>
      <c r="P23" s="163">
        <v>86766113</v>
      </c>
      <c r="Q23" s="163">
        <v>181881519</v>
      </c>
      <c r="R23" s="102">
        <f t="shared" si="2"/>
        <v>0.30080598533987801</v>
      </c>
      <c r="S23" s="103">
        <f t="shared" si="3"/>
        <v>0.29598520962477798</v>
      </c>
    </row>
    <row r="24" spans="1:19" s="104" customFormat="1" ht="14.25">
      <c r="A24" s="182" t="s">
        <v>272</v>
      </c>
      <c r="B24" s="98">
        <v>1</v>
      </c>
      <c r="C24" s="99">
        <v>0</v>
      </c>
      <c r="D24" s="99">
        <v>1</v>
      </c>
      <c r="E24" s="100">
        <v>5</v>
      </c>
      <c r="F24" s="100">
        <v>16</v>
      </c>
      <c r="G24" s="101" t="s">
        <v>22</v>
      </c>
      <c r="H24" s="191" t="s">
        <v>116</v>
      </c>
      <c r="I24" s="163">
        <v>1281032539</v>
      </c>
      <c r="J24" s="163">
        <v>0</v>
      </c>
      <c r="K24" s="163">
        <v>1032512226</v>
      </c>
      <c r="L24" s="163">
        <v>0</v>
      </c>
      <c r="M24" s="163">
        <v>12713155</v>
      </c>
      <c r="N24" s="163">
        <v>0</v>
      </c>
      <c r="O24" s="163">
        <v>5047067</v>
      </c>
      <c r="P24" s="163">
        <v>0</v>
      </c>
      <c r="Q24" s="163">
        <v>5047067</v>
      </c>
      <c r="R24" s="102">
        <f t="shared" si="2"/>
        <v>9.924146821379062E-3</v>
      </c>
      <c r="S24" s="103">
        <f t="shared" si="3"/>
        <v>3.9398429363393401E-3</v>
      </c>
    </row>
    <row r="25" spans="1:19" s="104" customFormat="1" ht="14.25">
      <c r="A25" s="182" t="s">
        <v>274</v>
      </c>
      <c r="B25" s="98">
        <v>1</v>
      </c>
      <c r="C25" s="99">
        <v>0</v>
      </c>
      <c r="D25" s="99">
        <v>1</v>
      </c>
      <c r="E25" s="100">
        <v>5</v>
      </c>
      <c r="F25" s="100">
        <v>47</v>
      </c>
      <c r="G25" s="101" t="s">
        <v>22</v>
      </c>
      <c r="H25" s="191" t="s">
        <v>117</v>
      </c>
      <c r="I25" s="163">
        <v>227183114</v>
      </c>
      <c r="J25" s="163">
        <v>0</v>
      </c>
      <c r="K25" s="163">
        <v>183109590</v>
      </c>
      <c r="L25" s="163">
        <v>0</v>
      </c>
      <c r="M25" s="163">
        <v>1363099</v>
      </c>
      <c r="N25" s="163">
        <v>0</v>
      </c>
      <c r="O25" s="163">
        <v>0</v>
      </c>
      <c r="P25" s="163">
        <v>0</v>
      </c>
      <c r="Q25" s="163">
        <v>0</v>
      </c>
      <c r="R25" s="102">
        <f t="shared" si="2"/>
        <v>6.0000013909484486E-3</v>
      </c>
      <c r="S25" s="103">
        <f t="shared" si="3"/>
        <v>0</v>
      </c>
    </row>
    <row r="26" spans="1:19" s="104" customFormat="1" ht="14.25">
      <c r="A26" s="182" t="s">
        <v>273</v>
      </c>
      <c r="B26" s="98">
        <v>1</v>
      </c>
      <c r="C26" s="99">
        <v>0</v>
      </c>
      <c r="D26" s="99">
        <v>1</v>
      </c>
      <c r="E26" s="100">
        <v>5</v>
      </c>
      <c r="F26" s="100">
        <v>92</v>
      </c>
      <c r="G26" s="101" t="s">
        <v>22</v>
      </c>
      <c r="H26" s="191" t="s">
        <v>118</v>
      </c>
      <c r="I26" s="163">
        <v>62050013</v>
      </c>
      <c r="J26" s="163">
        <v>0</v>
      </c>
      <c r="K26" s="163">
        <v>62050013</v>
      </c>
      <c r="L26" s="163">
        <v>0</v>
      </c>
      <c r="M26" s="163">
        <v>372300</v>
      </c>
      <c r="N26" s="163">
        <v>0</v>
      </c>
      <c r="O26" s="163">
        <v>0</v>
      </c>
      <c r="P26" s="163">
        <v>0</v>
      </c>
      <c r="Q26" s="163">
        <v>0</v>
      </c>
      <c r="R26" s="102">
        <f t="shared" si="2"/>
        <v>5.9999987429494982E-3</v>
      </c>
      <c r="S26" s="103">
        <f t="shared" si="3"/>
        <v>0</v>
      </c>
    </row>
    <row r="27" spans="1:19" s="110" customFormat="1" ht="24" customHeight="1">
      <c r="A27" s="183" t="s">
        <v>275</v>
      </c>
      <c r="B27" s="92">
        <v>1</v>
      </c>
      <c r="C27" s="93">
        <v>0</v>
      </c>
      <c r="D27" s="93">
        <v>1</v>
      </c>
      <c r="E27" s="105">
        <v>8</v>
      </c>
      <c r="F27" s="94"/>
      <c r="G27" s="94"/>
      <c r="H27" s="192" t="s">
        <v>119</v>
      </c>
      <c r="I27" s="207">
        <f t="shared" ref="I27:Q27" si="11">+I28</f>
        <v>800830000</v>
      </c>
      <c r="J27" s="164">
        <f t="shared" si="11"/>
        <v>0</v>
      </c>
      <c r="K27" s="164">
        <f t="shared" si="11"/>
        <v>0</v>
      </c>
      <c r="L27" s="164">
        <f t="shared" si="11"/>
        <v>0</v>
      </c>
      <c r="M27" s="164">
        <f t="shared" si="11"/>
        <v>0</v>
      </c>
      <c r="N27" s="164">
        <f t="shared" si="11"/>
        <v>0</v>
      </c>
      <c r="O27" s="164">
        <f t="shared" si="11"/>
        <v>0</v>
      </c>
      <c r="P27" s="164">
        <f t="shared" si="11"/>
        <v>0</v>
      </c>
      <c r="Q27" s="164">
        <f t="shared" si="11"/>
        <v>0</v>
      </c>
      <c r="R27" s="108">
        <f t="shared" si="2"/>
        <v>0</v>
      </c>
      <c r="S27" s="109">
        <f t="shared" si="3"/>
        <v>0</v>
      </c>
    </row>
    <row r="28" spans="1:19" s="104" customFormat="1" ht="14.25">
      <c r="A28" s="182" t="s">
        <v>276</v>
      </c>
      <c r="B28" s="98">
        <v>1</v>
      </c>
      <c r="C28" s="99">
        <v>0</v>
      </c>
      <c r="D28" s="99">
        <v>1</v>
      </c>
      <c r="E28" s="100">
        <v>8</v>
      </c>
      <c r="F28" s="100">
        <v>1</v>
      </c>
      <c r="G28" s="101" t="s">
        <v>22</v>
      </c>
      <c r="H28" s="191" t="s">
        <v>120</v>
      </c>
      <c r="I28" s="163">
        <v>800830000</v>
      </c>
      <c r="J28" s="163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3">
        <v>0</v>
      </c>
      <c r="R28" s="102">
        <f t="shared" si="2"/>
        <v>0</v>
      </c>
      <c r="S28" s="111">
        <f t="shared" si="3"/>
        <v>0</v>
      </c>
    </row>
    <row r="29" spans="1:19" s="110" customFormat="1" ht="24">
      <c r="A29" s="183" t="s">
        <v>277</v>
      </c>
      <c r="B29" s="92">
        <v>1</v>
      </c>
      <c r="C29" s="93">
        <v>0</v>
      </c>
      <c r="D29" s="93">
        <v>1</v>
      </c>
      <c r="E29" s="105">
        <v>9</v>
      </c>
      <c r="F29" s="94"/>
      <c r="G29" s="94"/>
      <c r="H29" s="192" t="s">
        <v>121</v>
      </c>
      <c r="I29" s="207">
        <f t="shared" ref="I29:Q29" si="12">SUM(I30:I31)</f>
        <v>234945000</v>
      </c>
      <c r="J29" s="164">
        <f t="shared" si="12"/>
        <v>0</v>
      </c>
      <c r="K29" s="164">
        <f t="shared" si="12"/>
        <v>189365670</v>
      </c>
      <c r="L29" s="164">
        <f t="shared" si="12"/>
        <v>4376661</v>
      </c>
      <c r="M29" s="164">
        <f t="shared" si="12"/>
        <v>55515449</v>
      </c>
      <c r="N29" s="164">
        <f t="shared" si="12"/>
        <v>4394168</v>
      </c>
      <c r="O29" s="164">
        <f t="shared" si="12"/>
        <v>54322203</v>
      </c>
      <c r="P29" s="164">
        <f t="shared" si="12"/>
        <v>4394168</v>
      </c>
      <c r="Q29" s="164">
        <f t="shared" si="12"/>
        <v>54322203</v>
      </c>
      <c r="R29" s="112">
        <f t="shared" si="2"/>
        <v>0.23629125540020005</v>
      </c>
      <c r="S29" s="113">
        <f t="shared" si="3"/>
        <v>0.23121242418438359</v>
      </c>
    </row>
    <row r="30" spans="1:19" s="104" customFormat="1" ht="14.25">
      <c r="A30" s="182" t="s">
        <v>278</v>
      </c>
      <c r="B30" s="98">
        <v>1</v>
      </c>
      <c r="C30" s="99">
        <v>0</v>
      </c>
      <c r="D30" s="99">
        <v>1</v>
      </c>
      <c r="E30" s="100">
        <v>9</v>
      </c>
      <c r="F30" s="100">
        <v>1</v>
      </c>
      <c r="G30" s="101" t="s">
        <v>22</v>
      </c>
      <c r="H30" s="190" t="s">
        <v>122</v>
      </c>
      <c r="I30" s="206">
        <v>55815663</v>
      </c>
      <c r="J30" s="163">
        <v>0</v>
      </c>
      <c r="K30" s="163">
        <v>44987424</v>
      </c>
      <c r="L30" s="163">
        <v>4376661</v>
      </c>
      <c r="M30" s="163">
        <v>19041038</v>
      </c>
      <c r="N30" s="163">
        <v>4394168</v>
      </c>
      <c r="O30" s="163">
        <v>18780969</v>
      </c>
      <c r="P30" s="163">
        <v>4394168</v>
      </c>
      <c r="Q30" s="163">
        <v>18780969</v>
      </c>
      <c r="R30" s="102">
        <f t="shared" si="2"/>
        <v>0.34114148209616357</v>
      </c>
      <c r="S30" s="103">
        <f t="shared" si="3"/>
        <v>0.33648205522525104</v>
      </c>
    </row>
    <row r="31" spans="1:19" s="104" customFormat="1" ht="14.25">
      <c r="A31" s="182" t="s">
        <v>279</v>
      </c>
      <c r="B31" s="98">
        <v>1</v>
      </c>
      <c r="C31" s="99">
        <v>0</v>
      </c>
      <c r="D31" s="99">
        <v>1</v>
      </c>
      <c r="E31" s="100">
        <v>9</v>
      </c>
      <c r="F31" s="100">
        <v>3</v>
      </c>
      <c r="G31" s="101" t="s">
        <v>22</v>
      </c>
      <c r="H31" s="190" t="s">
        <v>123</v>
      </c>
      <c r="I31" s="206">
        <v>179129337</v>
      </c>
      <c r="J31" s="163">
        <v>0</v>
      </c>
      <c r="K31" s="163">
        <v>144378246</v>
      </c>
      <c r="L31" s="163">
        <v>0</v>
      </c>
      <c r="M31" s="163">
        <v>36474411</v>
      </c>
      <c r="N31" s="163">
        <v>0</v>
      </c>
      <c r="O31" s="163">
        <v>35541234</v>
      </c>
      <c r="P31" s="163">
        <v>0</v>
      </c>
      <c r="Q31" s="163">
        <v>35541234</v>
      </c>
      <c r="R31" s="102">
        <f t="shared" si="2"/>
        <v>0.20362053257641433</v>
      </c>
      <c r="S31" s="103">
        <f t="shared" si="3"/>
        <v>0.19841101739800443</v>
      </c>
    </row>
    <row r="32" spans="1:19" s="97" customFormat="1" ht="18.75" customHeight="1">
      <c r="A32" s="181" t="s">
        <v>243</v>
      </c>
      <c r="B32" s="92">
        <v>1</v>
      </c>
      <c r="C32" s="93">
        <v>0</v>
      </c>
      <c r="D32" s="93">
        <v>2</v>
      </c>
      <c r="E32" s="94"/>
      <c r="F32" s="94"/>
      <c r="G32" s="105">
        <v>20</v>
      </c>
      <c r="H32" s="189" t="s">
        <v>21</v>
      </c>
      <c r="I32" s="205">
        <f t="shared" ref="I32:Q32" si="13">I33+I34</f>
        <v>1776164000</v>
      </c>
      <c r="J32" s="162">
        <f t="shared" si="13"/>
        <v>0</v>
      </c>
      <c r="K32" s="162">
        <f t="shared" si="13"/>
        <v>1613441314</v>
      </c>
      <c r="L32" s="162">
        <f t="shared" si="13"/>
        <v>3896326</v>
      </c>
      <c r="M32" s="162">
        <f t="shared" si="13"/>
        <v>1380295365</v>
      </c>
      <c r="N32" s="162">
        <f t="shared" si="13"/>
        <v>144232666</v>
      </c>
      <c r="O32" s="162">
        <f t="shared" si="13"/>
        <v>363957163</v>
      </c>
      <c r="P32" s="162">
        <f t="shared" si="13"/>
        <v>151965999</v>
      </c>
      <c r="Q32" s="162">
        <f t="shared" si="13"/>
        <v>363957163</v>
      </c>
      <c r="R32" s="106">
        <f t="shared" si="2"/>
        <v>0.77712157492213552</v>
      </c>
      <c r="S32" s="107">
        <f t="shared" si="3"/>
        <v>0.20491191297650443</v>
      </c>
    </row>
    <row r="33" spans="1:19" s="104" customFormat="1" ht="14.25">
      <c r="A33" s="182" t="s">
        <v>244</v>
      </c>
      <c r="B33" s="98">
        <v>1</v>
      </c>
      <c r="C33" s="99">
        <v>0</v>
      </c>
      <c r="D33" s="99">
        <v>2</v>
      </c>
      <c r="E33" s="100">
        <v>12</v>
      </c>
      <c r="F33" s="101"/>
      <c r="G33" s="100">
        <v>20</v>
      </c>
      <c r="H33" s="190" t="s">
        <v>23</v>
      </c>
      <c r="I33" s="163">
        <v>1775949192</v>
      </c>
      <c r="J33" s="163">
        <v>0</v>
      </c>
      <c r="K33" s="163">
        <v>1613226506</v>
      </c>
      <c r="L33" s="163">
        <v>3896326</v>
      </c>
      <c r="M33" s="163">
        <v>1380080557</v>
      </c>
      <c r="N33" s="163">
        <v>144232666</v>
      </c>
      <c r="O33" s="163">
        <v>363957163</v>
      </c>
      <c r="P33" s="163">
        <v>151965999</v>
      </c>
      <c r="Q33" s="163">
        <v>363957163</v>
      </c>
      <c r="R33" s="102">
        <f t="shared" si="2"/>
        <v>0.77709461690500881</v>
      </c>
      <c r="S33" s="103">
        <f t="shared" si="3"/>
        <v>0.20493669787373062</v>
      </c>
    </row>
    <row r="34" spans="1:19" s="104" customFormat="1" ht="14.25">
      <c r="A34" s="182" t="s">
        <v>245</v>
      </c>
      <c r="B34" s="98">
        <v>1</v>
      </c>
      <c r="C34" s="99">
        <v>0</v>
      </c>
      <c r="D34" s="99">
        <v>2</v>
      </c>
      <c r="E34" s="100">
        <v>14</v>
      </c>
      <c r="F34" s="101"/>
      <c r="G34" s="100">
        <v>20</v>
      </c>
      <c r="H34" s="190" t="s">
        <v>124</v>
      </c>
      <c r="I34" s="163">
        <v>214808</v>
      </c>
      <c r="J34" s="163">
        <v>0</v>
      </c>
      <c r="K34" s="163">
        <v>214808</v>
      </c>
      <c r="L34" s="163">
        <v>0</v>
      </c>
      <c r="M34" s="163">
        <v>214808</v>
      </c>
      <c r="N34" s="163">
        <v>0</v>
      </c>
      <c r="O34" s="163">
        <v>0</v>
      </c>
      <c r="P34" s="163">
        <v>0</v>
      </c>
      <c r="Q34" s="163">
        <v>0</v>
      </c>
      <c r="R34" s="102">
        <f t="shared" si="2"/>
        <v>1</v>
      </c>
      <c r="S34" s="103">
        <f t="shared" si="3"/>
        <v>0</v>
      </c>
    </row>
    <row r="35" spans="1:19" s="110" customFormat="1" ht="27.75" customHeight="1">
      <c r="A35" s="183" t="s">
        <v>214</v>
      </c>
      <c r="B35" s="92">
        <v>1</v>
      </c>
      <c r="C35" s="93">
        <v>0</v>
      </c>
      <c r="D35" s="93">
        <v>5</v>
      </c>
      <c r="E35" s="94"/>
      <c r="F35" s="94"/>
      <c r="G35" s="94"/>
      <c r="H35" s="193" t="s">
        <v>125</v>
      </c>
      <c r="I35" s="207">
        <f t="shared" ref="I35:Q35" si="14">I36+I41+I44+I45</f>
        <v>5832352000</v>
      </c>
      <c r="J35" s="164">
        <f t="shared" si="14"/>
        <v>0</v>
      </c>
      <c r="K35" s="164">
        <f t="shared" si="14"/>
        <v>5022155710</v>
      </c>
      <c r="L35" s="164">
        <f t="shared" si="14"/>
        <v>359361023</v>
      </c>
      <c r="M35" s="164">
        <f t="shared" si="14"/>
        <v>1872470916</v>
      </c>
      <c r="N35" s="164">
        <f t="shared" si="14"/>
        <v>360798467</v>
      </c>
      <c r="O35" s="164">
        <f t="shared" si="14"/>
        <v>1843541590</v>
      </c>
      <c r="P35" s="164">
        <f t="shared" si="14"/>
        <v>360798467</v>
      </c>
      <c r="Q35" s="164">
        <f t="shared" si="14"/>
        <v>1843541590</v>
      </c>
      <c r="R35" s="112">
        <f t="shared" si="2"/>
        <v>0.32104902379005928</v>
      </c>
      <c r="S35" s="113">
        <f t="shared" si="3"/>
        <v>0.3160888763229654</v>
      </c>
    </row>
    <row r="36" spans="1:19" s="97" customFormat="1" ht="14.25">
      <c r="A36" s="181" t="s">
        <v>215</v>
      </c>
      <c r="B36" s="92">
        <v>1</v>
      </c>
      <c r="C36" s="93">
        <v>0</v>
      </c>
      <c r="D36" s="93">
        <v>5</v>
      </c>
      <c r="E36" s="105">
        <v>1</v>
      </c>
      <c r="F36" s="94"/>
      <c r="G36" s="94"/>
      <c r="H36" s="189" t="s">
        <v>126</v>
      </c>
      <c r="I36" s="205">
        <f t="shared" ref="I36:P36" si="15">SUM(I37:I40)</f>
        <v>3346054959</v>
      </c>
      <c r="J36" s="162">
        <f t="shared" si="15"/>
        <v>0</v>
      </c>
      <c r="K36" s="162">
        <f t="shared" si="15"/>
        <v>2955871976</v>
      </c>
      <c r="L36" s="162">
        <f t="shared" si="15"/>
        <v>198917047</v>
      </c>
      <c r="M36" s="162">
        <f t="shared" si="15"/>
        <v>1047770443</v>
      </c>
      <c r="N36" s="162">
        <f t="shared" si="15"/>
        <v>199712715</v>
      </c>
      <c r="O36" s="162">
        <f t="shared" si="15"/>
        <v>1029869498</v>
      </c>
      <c r="P36" s="162">
        <f t="shared" si="15"/>
        <v>199712715</v>
      </c>
      <c r="Q36" s="162">
        <f t="shared" ref="Q36" si="16">SUM(Q37:Q40)</f>
        <v>1029869498</v>
      </c>
      <c r="R36" s="106">
        <f t="shared" si="2"/>
        <v>0.3131360530052788</v>
      </c>
      <c r="S36" s="107">
        <f t="shared" si="3"/>
        <v>0.30778618720231249</v>
      </c>
    </row>
    <row r="37" spans="1:19" s="104" customFormat="1" ht="14.25">
      <c r="A37" s="182" t="s">
        <v>280</v>
      </c>
      <c r="B37" s="98">
        <v>1</v>
      </c>
      <c r="C37" s="99">
        <v>0</v>
      </c>
      <c r="D37" s="99">
        <v>5</v>
      </c>
      <c r="E37" s="100">
        <v>1</v>
      </c>
      <c r="F37" s="100">
        <v>1</v>
      </c>
      <c r="G37" s="100">
        <v>20</v>
      </c>
      <c r="H37" s="190" t="s">
        <v>127</v>
      </c>
      <c r="I37" s="163">
        <v>515765832</v>
      </c>
      <c r="J37" s="163">
        <v>0</v>
      </c>
      <c r="K37" s="163">
        <v>415707261</v>
      </c>
      <c r="L37" s="163">
        <v>38533100</v>
      </c>
      <c r="M37" s="163">
        <v>197833495</v>
      </c>
      <c r="N37" s="163">
        <v>38687232</v>
      </c>
      <c r="O37" s="163">
        <v>195517854</v>
      </c>
      <c r="P37" s="163">
        <v>38687232</v>
      </c>
      <c r="Q37" s="163">
        <v>195517854</v>
      </c>
      <c r="R37" s="102">
        <f t="shared" si="2"/>
        <v>0.38357231659347296</v>
      </c>
      <c r="S37" s="103">
        <f t="shared" si="3"/>
        <v>0.37908260274209093</v>
      </c>
    </row>
    <row r="38" spans="1:19" s="104" customFormat="1" ht="14.25">
      <c r="A38" s="182" t="s">
        <v>281</v>
      </c>
      <c r="B38" s="98">
        <v>1</v>
      </c>
      <c r="C38" s="99">
        <v>0</v>
      </c>
      <c r="D38" s="99">
        <v>5</v>
      </c>
      <c r="E38" s="100">
        <v>1</v>
      </c>
      <c r="F38" s="100">
        <v>3</v>
      </c>
      <c r="G38" s="100">
        <v>20</v>
      </c>
      <c r="H38" s="190" t="s">
        <v>128</v>
      </c>
      <c r="I38" s="163">
        <v>1353959409</v>
      </c>
      <c r="J38" s="163">
        <v>0</v>
      </c>
      <c r="K38" s="163">
        <v>1350242963</v>
      </c>
      <c r="L38" s="163">
        <v>69321603</v>
      </c>
      <c r="M38" s="163">
        <v>376254830</v>
      </c>
      <c r="N38" s="163">
        <v>69598889</v>
      </c>
      <c r="O38" s="163">
        <v>367668207</v>
      </c>
      <c r="P38" s="163">
        <v>69598889</v>
      </c>
      <c r="Q38" s="163">
        <v>367668207</v>
      </c>
      <c r="R38" s="102">
        <f t="shared" si="2"/>
        <v>0.27789225252911554</v>
      </c>
      <c r="S38" s="103">
        <f t="shared" si="3"/>
        <v>0.27155039106493628</v>
      </c>
    </row>
    <row r="39" spans="1:19" s="104" customFormat="1" ht="11.25" customHeight="1">
      <c r="A39" s="182" t="s">
        <v>282</v>
      </c>
      <c r="B39" s="98">
        <v>1</v>
      </c>
      <c r="C39" s="99">
        <v>0</v>
      </c>
      <c r="D39" s="99">
        <v>5</v>
      </c>
      <c r="E39" s="100">
        <v>1</v>
      </c>
      <c r="F39" s="100">
        <v>4</v>
      </c>
      <c r="G39" s="100">
        <v>20</v>
      </c>
      <c r="H39" s="190" t="s">
        <v>129</v>
      </c>
      <c r="I39" s="163">
        <v>1186461324</v>
      </c>
      <c r="J39" s="163">
        <v>0</v>
      </c>
      <c r="K39" s="163">
        <v>956287827</v>
      </c>
      <c r="L39" s="163">
        <v>74222379</v>
      </c>
      <c r="M39" s="163">
        <v>390857796</v>
      </c>
      <c r="N39" s="163">
        <v>74519269</v>
      </c>
      <c r="O39" s="163">
        <v>385273985</v>
      </c>
      <c r="P39" s="163">
        <v>74519269</v>
      </c>
      <c r="Q39" s="163">
        <v>385273985</v>
      </c>
      <c r="R39" s="102">
        <f t="shared" si="2"/>
        <v>0.32943155254507056</v>
      </c>
      <c r="S39" s="103">
        <f t="shared" si="3"/>
        <v>0.32472527945630697</v>
      </c>
    </row>
    <row r="40" spans="1:19" s="104" customFormat="1" ht="14.25">
      <c r="A40" s="182" t="s">
        <v>283</v>
      </c>
      <c r="B40" s="98">
        <v>1</v>
      </c>
      <c r="C40" s="99">
        <v>0</v>
      </c>
      <c r="D40" s="99">
        <v>5</v>
      </c>
      <c r="E40" s="100">
        <v>1</v>
      </c>
      <c r="F40" s="100">
        <v>5</v>
      </c>
      <c r="G40" s="100">
        <v>20</v>
      </c>
      <c r="H40" s="190" t="s">
        <v>130</v>
      </c>
      <c r="I40" s="163">
        <v>289868394</v>
      </c>
      <c r="J40" s="163">
        <v>0</v>
      </c>
      <c r="K40" s="163">
        <v>233633925</v>
      </c>
      <c r="L40" s="163">
        <v>16839965</v>
      </c>
      <c r="M40" s="163">
        <v>82824322</v>
      </c>
      <c r="N40" s="163">
        <v>16907325</v>
      </c>
      <c r="O40" s="163">
        <v>81409452</v>
      </c>
      <c r="P40" s="163">
        <v>16907325</v>
      </c>
      <c r="Q40" s="163">
        <v>81409452</v>
      </c>
      <c r="R40" s="102">
        <f t="shared" si="2"/>
        <v>0.2857307789134127</v>
      </c>
      <c r="S40" s="103">
        <f t="shared" si="3"/>
        <v>0.28084970174430263</v>
      </c>
    </row>
    <row r="41" spans="1:19" s="97" customFormat="1" ht="14.25">
      <c r="A41" s="181" t="s">
        <v>216</v>
      </c>
      <c r="B41" s="92">
        <v>1</v>
      </c>
      <c r="C41" s="93">
        <v>0</v>
      </c>
      <c r="D41" s="93">
        <v>5</v>
      </c>
      <c r="E41" s="105">
        <v>2</v>
      </c>
      <c r="F41" s="94"/>
      <c r="G41" s="94"/>
      <c r="H41" s="189" t="s">
        <v>131</v>
      </c>
      <c r="I41" s="205">
        <f>+I42+I43</f>
        <v>1714647384</v>
      </c>
      <c r="J41" s="162">
        <f t="shared" ref="J41:Q41" si="17">+J42+J43</f>
        <v>0</v>
      </c>
      <c r="K41" s="162">
        <f t="shared" si="17"/>
        <v>1444334111</v>
      </c>
      <c r="L41" s="162">
        <f t="shared" si="17"/>
        <v>112278876</v>
      </c>
      <c r="M41" s="162">
        <f t="shared" si="17"/>
        <v>576652175</v>
      </c>
      <c r="N41" s="162">
        <f t="shared" si="17"/>
        <v>112727992</v>
      </c>
      <c r="O41" s="162">
        <f t="shared" si="17"/>
        <v>569280020</v>
      </c>
      <c r="P41" s="162">
        <f t="shared" si="17"/>
        <v>112727992</v>
      </c>
      <c r="Q41" s="162">
        <f t="shared" si="17"/>
        <v>569280020</v>
      </c>
      <c r="R41" s="106">
        <f t="shared" si="2"/>
        <v>0.33630948285982981</v>
      </c>
      <c r="S41" s="107">
        <f t="shared" si="3"/>
        <v>0.33200996619605844</v>
      </c>
    </row>
    <row r="42" spans="1:19" s="104" customFormat="1" ht="14.25">
      <c r="A42" s="182" t="s">
        <v>285</v>
      </c>
      <c r="B42" s="98">
        <v>1</v>
      </c>
      <c r="C42" s="99">
        <v>0</v>
      </c>
      <c r="D42" s="99">
        <v>5</v>
      </c>
      <c r="E42" s="100">
        <v>2</v>
      </c>
      <c r="F42" s="100">
        <v>2</v>
      </c>
      <c r="G42" s="100">
        <v>20</v>
      </c>
      <c r="H42" s="190" t="s">
        <v>132</v>
      </c>
      <c r="I42" s="163">
        <v>1393367384</v>
      </c>
      <c r="J42" s="163">
        <v>0</v>
      </c>
      <c r="K42" s="163">
        <v>1123054111</v>
      </c>
      <c r="L42" s="163">
        <v>80440430</v>
      </c>
      <c r="M42" s="163">
        <v>422991673</v>
      </c>
      <c r="N42" s="163">
        <v>80762192</v>
      </c>
      <c r="O42" s="163">
        <v>416289995</v>
      </c>
      <c r="P42" s="163">
        <v>80762192</v>
      </c>
      <c r="Q42" s="163">
        <v>416289995</v>
      </c>
      <c r="R42" s="102">
        <f t="shared" si="2"/>
        <v>0.30357512157755517</v>
      </c>
      <c r="S42" s="103">
        <f t="shared" si="3"/>
        <v>0.29876542237190762</v>
      </c>
    </row>
    <row r="43" spans="1:19" s="104" customFormat="1" ht="13.5" customHeight="1">
      <c r="A43" s="182" t="s">
        <v>286</v>
      </c>
      <c r="B43" s="98">
        <v>1</v>
      </c>
      <c r="C43" s="99">
        <v>0</v>
      </c>
      <c r="D43" s="99">
        <v>5</v>
      </c>
      <c r="E43" s="100">
        <v>2</v>
      </c>
      <c r="F43" s="100">
        <v>3</v>
      </c>
      <c r="G43" s="100">
        <v>20</v>
      </c>
      <c r="H43" s="190" t="s">
        <v>133</v>
      </c>
      <c r="I43" s="163">
        <v>321280000</v>
      </c>
      <c r="J43" s="163">
        <v>0</v>
      </c>
      <c r="K43" s="163">
        <v>321280000</v>
      </c>
      <c r="L43" s="163">
        <v>31838446</v>
      </c>
      <c r="M43" s="163">
        <v>153660502</v>
      </c>
      <c r="N43" s="163">
        <v>31965800</v>
      </c>
      <c r="O43" s="163">
        <v>152990025</v>
      </c>
      <c r="P43" s="163">
        <v>31965800</v>
      </c>
      <c r="Q43" s="163">
        <v>152990025</v>
      </c>
      <c r="R43" s="102">
        <f t="shared" si="2"/>
        <v>0.47827596489043822</v>
      </c>
      <c r="S43" s="103">
        <f t="shared" si="3"/>
        <v>0.47618907183764941</v>
      </c>
    </row>
    <row r="44" spans="1:19" s="104" customFormat="1" ht="14.25">
      <c r="A44" s="182" t="s">
        <v>284</v>
      </c>
      <c r="B44" s="98">
        <v>1</v>
      </c>
      <c r="C44" s="99">
        <v>0</v>
      </c>
      <c r="D44" s="99">
        <v>5</v>
      </c>
      <c r="E44" s="100">
        <v>6</v>
      </c>
      <c r="F44" s="101"/>
      <c r="G44" s="100">
        <v>20</v>
      </c>
      <c r="H44" s="190" t="s">
        <v>134</v>
      </c>
      <c r="I44" s="163">
        <v>462789884</v>
      </c>
      <c r="J44" s="163">
        <v>0</v>
      </c>
      <c r="K44" s="163">
        <v>373008646</v>
      </c>
      <c r="L44" s="163">
        <v>28898600</v>
      </c>
      <c r="M44" s="163">
        <v>148826039</v>
      </c>
      <c r="N44" s="163">
        <v>29014194</v>
      </c>
      <c r="O44" s="163">
        <v>146633496</v>
      </c>
      <c r="P44" s="163">
        <v>29014194</v>
      </c>
      <c r="Q44" s="163">
        <v>146633496</v>
      </c>
      <c r="R44" s="102">
        <f t="shared" si="2"/>
        <v>0.32158446877373836</v>
      </c>
      <c r="S44" s="103">
        <f t="shared" si="3"/>
        <v>0.31684680471537707</v>
      </c>
    </row>
    <row r="45" spans="1:19" s="104" customFormat="1" ht="14.25">
      <c r="A45" s="182" t="s">
        <v>287</v>
      </c>
      <c r="B45" s="98">
        <v>1</v>
      </c>
      <c r="C45" s="99">
        <v>0</v>
      </c>
      <c r="D45" s="99">
        <v>5</v>
      </c>
      <c r="E45" s="100">
        <v>7</v>
      </c>
      <c r="F45" s="101"/>
      <c r="G45" s="100">
        <v>20</v>
      </c>
      <c r="H45" s="190" t="s">
        <v>135</v>
      </c>
      <c r="I45" s="163">
        <v>308859773</v>
      </c>
      <c r="J45" s="163">
        <v>0</v>
      </c>
      <c r="K45" s="163">
        <v>248940977</v>
      </c>
      <c r="L45" s="163">
        <v>19266500</v>
      </c>
      <c r="M45" s="163">
        <v>99222259</v>
      </c>
      <c r="N45" s="163">
        <v>19343566</v>
      </c>
      <c r="O45" s="163">
        <v>97758576</v>
      </c>
      <c r="P45" s="163">
        <v>19343566</v>
      </c>
      <c r="Q45" s="163">
        <v>97758576</v>
      </c>
      <c r="R45" s="102">
        <f t="shared" si="2"/>
        <v>0.32125342201815321</v>
      </c>
      <c r="S45" s="103">
        <f t="shared" si="3"/>
        <v>0.3165144332343986</v>
      </c>
    </row>
    <row r="46" spans="1:19" s="97" customFormat="1" ht="14.25">
      <c r="A46" s="181" t="s">
        <v>217</v>
      </c>
      <c r="B46" s="92">
        <v>2</v>
      </c>
      <c r="C46" s="93"/>
      <c r="D46" s="93"/>
      <c r="E46" s="94"/>
      <c r="F46" s="94"/>
      <c r="G46" s="94"/>
      <c r="H46" s="189" t="s">
        <v>24</v>
      </c>
      <c r="I46" s="205">
        <f>I47+I55</f>
        <v>9895350000</v>
      </c>
      <c r="J46" s="162">
        <f t="shared" ref="J46:Q46" si="18">J47+J55</f>
        <v>1145375632.4000001</v>
      </c>
      <c r="K46" s="162">
        <f t="shared" si="18"/>
        <v>7264238507.3999996</v>
      </c>
      <c r="L46" s="162">
        <f t="shared" si="18"/>
        <v>290354691.39999998</v>
      </c>
      <c r="M46" s="162">
        <f t="shared" si="18"/>
        <v>4603859118.1999998</v>
      </c>
      <c r="N46" s="162">
        <f t="shared" si="18"/>
        <v>551416793.96000004</v>
      </c>
      <c r="O46" s="162">
        <f t="shared" si="18"/>
        <v>2160662128.79</v>
      </c>
      <c r="P46" s="162">
        <f t="shared" si="18"/>
        <v>532453510.63999999</v>
      </c>
      <c r="Q46" s="162">
        <f t="shared" si="18"/>
        <v>2135016681.79</v>
      </c>
      <c r="R46" s="118">
        <f t="shared" si="2"/>
        <v>0.46525480333692087</v>
      </c>
      <c r="S46" s="107">
        <f t="shared" si="3"/>
        <v>0.21835125880236678</v>
      </c>
    </row>
    <row r="47" spans="1:19" s="97" customFormat="1" ht="14.25">
      <c r="A47" s="181" t="s">
        <v>218</v>
      </c>
      <c r="B47" s="92">
        <v>2</v>
      </c>
      <c r="C47" s="93">
        <v>0</v>
      </c>
      <c r="D47" s="93">
        <v>3</v>
      </c>
      <c r="E47" s="94"/>
      <c r="F47" s="94"/>
      <c r="G47" s="94"/>
      <c r="H47" s="189" t="s">
        <v>136</v>
      </c>
      <c r="I47" s="205">
        <f>+I48+I53</f>
        <v>853825000</v>
      </c>
      <c r="J47" s="162">
        <f t="shared" ref="J47:Q47" si="19">+J48+J53</f>
        <v>83458868</v>
      </c>
      <c r="K47" s="162">
        <f t="shared" si="19"/>
        <v>301836279</v>
      </c>
      <c r="L47" s="162">
        <f t="shared" si="19"/>
        <v>83458868</v>
      </c>
      <c r="M47" s="162">
        <f t="shared" si="19"/>
        <v>301836279</v>
      </c>
      <c r="N47" s="162">
        <f t="shared" si="19"/>
        <v>84038698</v>
      </c>
      <c r="O47" s="162">
        <f t="shared" si="19"/>
        <v>298426224</v>
      </c>
      <c r="P47" s="162">
        <f t="shared" si="19"/>
        <v>84038698</v>
      </c>
      <c r="Q47" s="162">
        <f t="shared" si="19"/>
        <v>298426224</v>
      </c>
      <c r="R47" s="118">
        <f t="shared" si="2"/>
        <v>0.35351070652651306</v>
      </c>
      <c r="S47" s="107">
        <f t="shared" si="3"/>
        <v>0.34951684947149592</v>
      </c>
    </row>
    <row r="48" spans="1:19" s="97" customFormat="1" ht="14.25">
      <c r="A48" s="181" t="s">
        <v>219</v>
      </c>
      <c r="B48" s="92">
        <v>2</v>
      </c>
      <c r="C48" s="93">
        <v>0</v>
      </c>
      <c r="D48" s="93">
        <v>3</v>
      </c>
      <c r="E48" s="105">
        <v>50</v>
      </c>
      <c r="F48" s="94"/>
      <c r="G48" s="94"/>
      <c r="H48" s="189" t="s">
        <v>137</v>
      </c>
      <c r="I48" s="205">
        <f t="shared" ref="I48:Q48" si="20">SUM(I49:I52)</f>
        <v>823694702</v>
      </c>
      <c r="J48" s="162">
        <f t="shared" si="20"/>
        <v>83458868</v>
      </c>
      <c r="K48" s="162">
        <f t="shared" si="20"/>
        <v>301655497</v>
      </c>
      <c r="L48" s="162">
        <f t="shared" si="20"/>
        <v>83458868</v>
      </c>
      <c r="M48" s="162">
        <f t="shared" si="20"/>
        <v>301655497</v>
      </c>
      <c r="N48" s="162">
        <f t="shared" si="20"/>
        <v>84038698</v>
      </c>
      <c r="O48" s="162">
        <f t="shared" si="20"/>
        <v>298426224</v>
      </c>
      <c r="P48" s="162">
        <f t="shared" si="20"/>
        <v>84038698</v>
      </c>
      <c r="Q48" s="162">
        <f t="shared" si="20"/>
        <v>298426224</v>
      </c>
      <c r="R48" s="118">
        <f t="shared" si="2"/>
        <v>0.36622245629060751</v>
      </c>
      <c r="S48" s="107">
        <f t="shared" si="3"/>
        <v>0.36230198309567374</v>
      </c>
    </row>
    <row r="49" spans="1:19" s="104" customFormat="1" ht="14.25">
      <c r="A49" s="182" t="s">
        <v>288</v>
      </c>
      <c r="B49" s="98">
        <v>2</v>
      </c>
      <c r="C49" s="99">
        <v>0</v>
      </c>
      <c r="D49" s="99">
        <v>3</v>
      </c>
      <c r="E49" s="100">
        <v>50</v>
      </c>
      <c r="F49" s="100">
        <v>2</v>
      </c>
      <c r="G49" s="100">
        <v>20</v>
      </c>
      <c r="H49" s="190" t="s">
        <v>138</v>
      </c>
      <c r="I49" s="163">
        <v>13506448</v>
      </c>
      <c r="J49" s="163">
        <v>0</v>
      </c>
      <c r="K49" s="163">
        <v>81039</v>
      </c>
      <c r="L49" s="163">
        <v>0</v>
      </c>
      <c r="M49" s="163">
        <v>81039</v>
      </c>
      <c r="N49" s="163">
        <v>0</v>
      </c>
      <c r="O49" s="163">
        <v>0</v>
      </c>
      <c r="P49" s="163">
        <v>0</v>
      </c>
      <c r="Q49" s="163">
        <v>0</v>
      </c>
      <c r="R49" s="102">
        <f t="shared" si="2"/>
        <v>6.0000231000778299E-3</v>
      </c>
      <c r="S49" s="103">
        <f t="shared" si="3"/>
        <v>0</v>
      </c>
    </row>
    <row r="50" spans="1:19" s="104" customFormat="1" ht="14.25">
      <c r="A50" s="182" t="s">
        <v>290</v>
      </c>
      <c r="B50" s="98">
        <v>2</v>
      </c>
      <c r="C50" s="99">
        <v>0</v>
      </c>
      <c r="D50" s="99">
        <v>3</v>
      </c>
      <c r="E50" s="100">
        <v>50</v>
      </c>
      <c r="F50" s="100">
        <v>3</v>
      </c>
      <c r="G50" s="100">
        <v>20</v>
      </c>
      <c r="H50" s="190" t="s">
        <v>139</v>
      </c>
      <c r="I50" s="163">
        <v>506491808</v>
      </c>
      <c r="J50" s="163">
        <v>0</v>
      </c>
      <c r="K50" s="163">
        <v>175778311</v>
      </c>
      <c r="L50" s="163">
        <v>0</v>
      </c>
      <c r="M50" s="163">
        <v>175778311</v>
      </c>
      <c r="N50" s="163">
        <v>0</v>
      </c>
      <c r="O50" s="163">
        <v>173430317</v>
      </c>
      <c r="P50" s="163">
        <v>0</v>
      </c>
      <c r="Q50" s="163">
        <v>173430317</v>
      </c>
      <c r="R50" s="102">
        <f t="shared" si="2"/>
        <v>0.3470506496326195</v>
      </c>
      <c r="S50" s="103">
        <f t="shared" si="3"/>
        <v>0.34241485106112518</v>
      </c>
    </row>
    <row r="51" spans="1:19" s="104" customFormat="1" ht="14.25">
      <c r="A51" s="182" t="s">
        <v>289</v>
      </c>
      <c r="B51" s="98">
        <v>2</v>
      </c>
      <c r="C51" s="99">
        <v>0</v>
      </c>
      <c r="D51" s="99">
        <v>3</v>
      </c>
      <c r="E51" s="100">
        <v>50</v>
      </c>
      <c r="F51" s="100">
        <v>8</v>
      </c>
      <c r="G51" s="100">
        <v>20</v>
      </c>
      <c r="H51" s="190" t="s">
        <v>140</v>
      </c>
      <c r="I51" s="163">
        <v>99313119</v>
      </c>
      <c r="J51" s="163">
        <v>11368</v>
      </c>
      <c r="K51" s="163">
        <v>861347</v>
      </c>
      <c r="L51" s="163">
        <v>11368</v>
      </c>
      <c r="M51" s="163">
        <v>861347</v>
      </c>
      <c r="N51" s="163">
        <v>12445</v>
      </c>
      <c r="O51" s="163">
        <v>272190</v>
      </c>
      <c r="P51" s="163">
        <v>12445</v>
      </c>
      <c r="Q51" s="163">
        <v>272190</v>
      </c>
      <c r="R51" s="102">
        <f t="shared" si="2"/>
        <v>8.6730434878397079E-3</v>
      </c>
      <c r="S51" s="103">
        <f t="shared" si="3"/>
        <v>2.7407255228788052E-3</v>
      </c>
    </row>
    <row r="52" spans="1:19" s="104" customFormat="1" ht="14.25">
      <c r="A52" s="182" t="s">
        <v>246</v>
      </c>
      <c r="B52" s="98">
        <v>2</v>
      </c>
      <c r="C52" s="99">
        <v>0</v>
      </c>
      <c r="D52" s="99">
        <v>3</v>
      </c>
      <c r="E52" s="100">
        <v>50</v>
      </c>
      <c r="F52" s="100">
        <v>90</v>
      </c>
      <c r="G52" s="100">
        <v>20</v>
      </c>
      <c r="H52" s="190" t="s">
        <v>141</v>
      </c>
      <c r="I52" s="163">
        <v>204383327</v>
      </c>
      <c r="J52" s="163">
        <v>83447500</v>
      </c>
      <c r="K52" s="163">
        <v>124934800</v>
      </c>
      <c r="L52" s="163">
        <v>83447500</v>
      </c>
      <c r="M52" s="163">
        <v>124934800</v>
      </c>
      <c r="N52" s="163">
        <v>84026253</v>
      </c>
      <c r="O52" s="163">
        <v>124723717</v>
      </c>
      <c r="P52" s="163">
        <v>84026253</v>
      </c>
      <c r="Q52" s="163">
        <v>124723717</v>
      </c>
      <c r="R52" s="102">
        <f t="shared" si="2"/>
        <v>0.61127686800009862</v>
      </c>
      <c r="S52" s="103">
        <f t="shared" si="3"/>
        <v>0.6102440880610579</v>
      </c>
    </row>
    <row r="53" spans="1:19" s="97" customFormat="1" ht="14.25">
      <c r="A53" s="181" t="s">
        <v>220</v>
      </c>
      <c r="B53" s="92">
        <v>2</v>
      </c>
      <c r="C53" s="93">
        <v>0</v>
      </c>
      <c r="D53" s="93">
        <v>3</v>
      </c>
      <c r="E53" s="105">
        <v>51</v>
      </c>
      <c r="F53" s="94"/>
      <c r="G53" s="94"/>
      <c r="H53" s="189" t="s">
        <v>142</v>
      </c>
      <c r="I53" s="162">
        <f>+I54</f>
        <v>30130298</v>
      </c>
      <c r="J53" s="162">
        <f t="shared" ref="J53:Q53" si="21">+J54</f>
        <v>0</v>
      </c>
      <c r="K53" s="162">
        <f t="shared" si="21"/>
        <v>180782</v>
      </c>
      <c r="L53" s="162">
        <f t="shared" si="21"/>
        <v>0</v>
      </c>
      <c r="M53" s="162">
        <f t="shared" si="21"/>
        <v>180782</v>
      </c>
      <c r="N53" s="162">
        <f t="shared" si="21"/>
        <v>0</v>
      </c>
      <c r="O53" s="162">
        <f t="shared" si="21"/>
        <v>0</v>
      </c>
      <c r="P53" s="162">
        <f t="shared" si="21"/>
        <v>0</v>
      </c>
      <c r="Q53" s="162">
        <f t="shared" si="21"/>
        <v>0</v>
      </c>
      <c r="R53" s="118">
        <f t="shared" si="2"/>
        <v>6.0000070361069776E-3</v>
      </c>
      <c r="S53" s="107">
        <f t="shared" si="3"/>
        <v>0</v>
      </c>
    </row>
    <row r="54" spans="1:19" s="104" customFormat="1" ht="14.25">
      <c r="A54" s="182" t="s">
        <v>291</v>
      </c>
      <c r="B54" s="98">
        <v>2</v>
      </c>
      <c r="C54" s="99">
        <v>0</v>
      </c>
      <c r="D54" s="99">
        <v>3</v>
      </c>
      <c r="E54" s="100">
        <v>51</v>
      </c>
      <c r="F54" s="100">
        <v>1</v>
      </c>
      <c r="G54" s="100">
        <v>20</v>
      </c>
      <c r="H54" s="190" t="s">
        <v>143</v>
      </c>
      <c r="I54" s="163">
        <v>30130298</v>
      </c>
      <c r="J54" s="163">
        <v>0</v>
      </c>
      <c r="K54" s="163">
        <v>180782</v>
      </c>
      <c r="L54" s="163">
        <v>0</v>
      </c>
      <c r="M54" s="163">
        <v>180782</v>
      </c>
      <c r="N54" s="163">
        <v>0</v>
      </c>
      <c r="O54" s="163">
        <v>0</v>
      </c>
      <c r="P54" s="163">
        <v>0</v>
      </c>
      <c r="Q54" s="163">
        <v>0</v>
      </c>
      <c r="R54" s="102">
        <f t="shared" si="2"/>
        <v>6.0000070361069776E-3</v>
      </c>
      <c r="S54" s="103">
        <f t="shared" si="3"/>
        <v>0</v>
      </c>
    </row>
    <row r="55" spans="1:19" s="97" customFormat="1" ht="14.25">
      <c r="A55" s="181" t="s">
        <v>221</v>
      </c>
      <c r="B55" s="92">
        <v>2</v>
      </c>
      <c r="C55" s="93">
        <v>0</v>
      </c>
      <c r="D55" s="93">
        <v>4</v>
      </c>
      <c r="E55" s="94"/>
      <c r="F55" s="94"/>
      <c r="G55" s="94"/>
      <c r="H55" s="189" t="s">
        <v>144</v>
      </c>
      <c r="I55" s="162">
        <f>I56+I58+I60+I66+I75+I81+I84+I90+I93+I96+I101+I106+I107+I98</f>
        <v>9041525000</v>
      </c>
      <c r="J55" s="162">
        <f t="shared" ref="J55:Q55" si="22">J56+J58+J60+J66+J75+J81+J84+J90+J93+J96+J101+J106+J107+J98</f>
        <v>1061916764.4000001</v>
      </c>
      <c r="K55" s="162">
        <f t="shared" si="22"/>
        <v>6962402228.3999996</v>
      </c>
      <c r="L55" s="162">
        <f t="shared" si="22"/>
        <v>206895823.40000001</v>
      </c>
      <c r="M55" s="162">
        <f t="shared" si="22"/>
        <v>4302022839.1999998</v>
      </c>
      <c r="N55" s="162">
        <f t="shared" si="22"/>
        <v>467378095.96000004</v>
      </c>
      <c r="O55" s="162">
        <f t="shared" si="22"/>
        <v>1862235904.79</v>
      </c>
      <c r="P55" s="162">
        <f t="shared" si="22"/>
        <v>448414812.63999999</v>
      </c>
      <c r="Q55" s="162">
        <f t="shared" si="22"/>
        <v>1836590457.79</v>
      </c>
      <c r="R55" s="118">
        <f t="shared" si="2"/>
        <v>0.47580721606144977</v>
      </c>
      <c r="S55" s="107">
        <f t="shared" si="3"/>
        <v>0.20596480182159535</v>
      </c>
    </row>
    <row r="56" spans="1:19" s="97" customFormat="1" ht="14.25">
      <c r="A56" s="181" t="s">
        <v>292</v>
      </c>
      <c r="B56" s="92">
        <v>2</v>
      </c>
      <c r="C56" s="93">
        <v>0</v>
      </c>
      <c r="D56" s="93">
        <v>4</v>
      </c>
      <c r="E56" s="105">
        <v>1</v>
      </c>
      <c r="F56" s="94"/>
      <c r="G56" s="94"/>
      <c r="H56" s="189" t="s">
        <v>145</v>
      </c>
      <c r="I56" s="162">
        <f t="shared" ref="I56:Q56" si="23">SUM(I57:I57)</f>
        <v>28484092</v>
      </c>
      <c r="J56" s="162">
        <f t="shared" si="23"/>
        <v>6825065.4000000004</v>
      </c>
      <c r="K56" s="162">
        <f t="shared" si="23"/>
        <v>28194970.399999999</v>
      </c>
      <c r="L56" s="162">
        <f t="shared" si="23"/>
        <v>20425065.399999999</v>
      </c>
      <c r="M56" s="162">
        <f t="shared" si="23"/>
        <v>21709970.399999999</v>
      </c>
      <c r="N56" s="162">
        <f t="shared" si="23"/>
        <v>8347608.4000000004</v>
      </c>
      <c r="O56" s="162">
        <f t="shared" si="23"/>
        <v>9448366.4000000004</v>
      </c>
      <c r="P56" s="162">
        <f t="shared" si="23"/>
        <v>8347608.4000000004</v>
      </c>
      <c r="Q56" s="162">
        <f t="shared" si="23"/>
        <v>9448366.4000000004</v>
      </c>
      <c r="R56" s="118">
        <f t="shared" si="2"/>
        <v>0.76217877684147339</v>
      </c>
      <c r="S56" s="107">
        <f t="shared" si="3"/>
        <v>0.33170677864683207</v>
      </c>
    </row>
    <row r="57" spans="1:19" s="104" customFormat="1" ht="14.25">
      <c r="A57" s="182" t="s">
        <v>293</v>
      </c>
      <c r="B57" s="98">
        <v>2</v>
      </c>
      <c r="C57" s="99">
        <v>0</v>
      </c>
      <c r="D57" s="99">
        <v>4</v>
      </c>
      <c r="E57" s="100">
        <v>1</v>
      </c>
      <c r="F57" s="100">
        <v>25</v>
      </c>
      <c r="G57" s="100">
        <v>20</v>
      </c>
      <c r="H57" s="190" t="s">
        <v>146</v>
      </c>
      <c r="I57" s="163">
        <v>28484092</v>
      </c>
      <c r="J57" s="163">
        <v>6825065.4000000004</v>
      </c>
      <c r="K57" s="163">
        <v>28194970.399999999</v>
      </c>
      <c r="L57" s="163">
        <v>20425065.399999999</v>
      </c>
      <c r="M57" s="163">
        <v>21709970.399999999</v>
      </c>
      <c r="N57" s="163">
        <v>8347608.4000000004</v>
      </c>
      <c r="O57" s="163">
        <v>9448366.4000000004</v>
      </c>
      <c r="P57" s="163">
        <v>8347608.4000000004</v>
      </c>
      <c r="Q57" s="163">
        <v>9448366.4000000004</v>
      </c>
      <c r="R57" s="102">
        <f t="shared" si="2"/>
        <v>0.76217877684147339</v>
      </c>
      <c r="S57" s="111">
        <f t="shared" si="3"/>
        <v>0.33170677864683207</v>
      </c>
    </row>
    <row r="58" spans="1:19" s="97" customFormat="1" ht="14.25">
      <c r="A58" s="181" t="s">
        <v>294</v>
      </c>
      <c r="B58" s="92">
        <v>2</v>
      </c>
      <c r="C58" s="93">
        <v>0</v>
      </c>
      <c r="D58" s="93">
        <v>4</v>
      </c>
      <c r="E58" s="105">
        <v>2</v>
      </c>
      <c r="F58" s="94"/>
      <c r="G58" s="94"/>
      <c r="H58" s="189" t="s">
        <v>147</v>
      </c>
      <c r="I58" s="162">
        <f>SUM(I59:I59)</f>
        <v>43941442</v>
      </c>
      <c r="J58" s="162">
        <f t="shared" ref="J58:Q58" si="24">SUM(J59:J59)</f>
        <v>0</v>
      </c>
      <c r="K58" s="162">
        <f t="shared" si="24"/>
        <v>43591471</v>
      </c>
      <c r="L58" s="162">
        <f t="shared" si="24"/>
        <v>0</v>
      </c>
      <c r="M58" s="162">
        <f t="shared" si="24"/>
        <v>5166891</v>
      </c>
      <c r="N58" s="162">
        <f t="shared" si="24"/>
        <v>2543567</v>
      </c>
      <c r="O58" s="162">
        <f t="shared" si="24"/>
        <v>4929043</v>
      </c>
      <c r="P58" s="162">
        <f t="shared" si="24"/>
        <v>325</v>
      </c>
      <c r="Q58" s="162">
        <f t="shared" si="24"/>
        <v>2385801</v>
      </c>
      <c r="R58" s="118">
        <f t="shared" si="2"/>
        <v>0.11758583161654095</v>
      </c>
      <c r="S58" s="107">
        <f t="shared" si="3"/>
        <v>0.11217299150082512</v>
      </c>
    </row>
    <row r="59" spans="1:19" s="104" customFormat="1" ht="14.25">
      <c r="A59" s="182" t="s">
        <v>295</v>
      </c>
      <c r="B59" s="98">
        <v>2</v>
      </c>
      <c r="C59" s="99">
        <v>0</v>
      </c>
      <c r="D59" s="99">
        <v>4</v>
      </c>
      <c r="E59" s="100">
        <v>2</v>
      </c>
      <c r="F59" s="100">
        <v>2</v>
      </c>
      <c r="G59" s="100">
        <v>20</v>
      </c>
      <c r="H59" s="190" t="s">
        <v>148</v>
      </c>
      <c r="I59" s="163">
        <v>43941442</v>
      </c>
      <c r="J59" s="163">
        <v>0</v>
      </c>
      <c r="K59" s="163">
        <v>43591471</v>
      </c>
      <c r="L59" s="163">
        <v>0</v>
      </c>
      <c r="M59" s="163">
        <v>5166891</v>
      </c>
      <c r="N59" s="163">
        <v>2543567</v>
      </c>
      <c r="O59" s="163">
        <v>4929043</v>
      </c>
      <c r="P59" s="163">
        <v>325</v>
      </c>
      <c r="Q59" s="163">
        <v>2385801</v>
      </c>
      <c r="R59" s="102">
        <f t="shared" si="2"/>
        <v>0.11758583161654095</v>
      </c>
      <c r="S59" s="103">
        <f t="shared" si="3"/>
        <v>0.11217299150082512</v>
      </c>
    </row>
    <row r="60" spans="1:19" s="97" customFormat="1" ht="14.25">
      <c r="A60" s="181" t="s">
        <v>222</v>
      </c>
      <c r="B60" s="92">
        <v>2</v>
      </c>
      <c r="C60" s="93">
        <v>0</v>
      </c>
      <c r="D60" s="93">
        <v>4</v>
      </c>
      <c r="E60" s="105">
        <v>4</v>
      </c>
      <c r="F60" s="94"/>
      <c r="G60" s="94"/>
      <c r="H60" s="189" t="s">
        <v>149</v>
      </c>
      <c r="I60" s="162">
        <f>SUM(I61:I65)</f>
        <v>613259865</v>
      </c>
      <c r="J60" s="162">
        <f t="shared" ref="J60:Q60" si="25">SUM(J61:J65)</f>
        <v>181306263</v>
      </c>
      <c r="K60" s="162">
        <f t="shared" si="25"/>
        <v>607377440</v>
      </c>
      <c r="L60" s="162">
        <f t="shared" si="25"/>
        <v>1306263</v>
      </c>
      <c r="M60" s="162">
        <f t="shared" si="25"/>
        <v>121377440</v>
      </c>
      <c r="N60" s="162">
        <f t="shared" si="25"/>
        <v>2911528</v>
      </c>
      <c r="O60" s="162">
        <f t="shared" si="25"/>
        <v>26181806</v>
      </c>
      <c r="P60" s="162">
        <f t="shared" si="25"/>
        <v>1312475</v>
      </c>
      <c r="Q60" s="162">
        <f t="shared" si="25"/>
        <v>24582753</v>
      </c>
      <c r="R60" s="118">
        <f t="shared" si="2"/>
        <v>0.19792170811634641</v>
      </c>
      <c r="S60" s="107">
        <f t="shared" si="3"/>
        <v>4.2692841149811755E-2</v>
      </c>
    </row>
    <row r="61" spans="1:19" s="104" customFormat="1" ht="14.25">
      <c r="A61" s="182" t="s">
        <v>339</v>
      </c>
      <c r="B61" s="98">
        <v>2</v>
      </c>
      <c r="C61" s="99">
        <v>0</v>
      </c>
      <c r="D61" s="99">
        <v>4</v>
      </c>
      <c r="E61" s="100">
        <v>4</v>
      </c>
      <c r="F61" s="100">
        <v>1</v>
      </c>
      <c r="G61" s="100">
        <v>20</v>
      </c>
      <c r="H61" s="190" t="s">
        <v>150</v>
      </c>
      <c r="I61" s="163">
        <v>75873625</v>
      </c>
      <c r="J61" s="163">
        <v>0</v>
      </c>
      <c r="K61" s="163">
        <v>74673625</v>
      </c>
      <c r="L61" s="163">
        <v>0</v>
      </c>
      <c r="M61" s="163">
        <v>24673625</v>
      </c>
      <c r="N61" s="163">
        <v>1599094</v>
      </c>
      <c r="O61" s="163">
        <v>2458703</v>
      </c>
      <c r="P61" s="163">
        <v>41</v>
      </c>
      <c r="Q61" s="163">
        <v>859650</v>
      </c>
      <c r="R61" s="102">
        <f t="shared" si="2"/>
        <v>0.3251937020275491</v>
      </c>
      <c r="S61" s="103">
        <f t="shared" si="3"/>
        <v>3.240523963366717E-2</v>
      </c>
    </row>
    <row r="62" spans="1:19" s="104" customFormat="1" ht="14.25">
      <c r="A62" s="182" t="s">
        <v>296</v>
      </c>
      <c r="B62" s="98">
        <v>2</v>
      </c>
      <c r="C62" s="99">
        <v>0</v>
      </c>
      <c r="D62" s="99">
        <v>4</v>
      </c>
      <c r="E62" s="100">
        <v>4</v>
      </c>
      <c r="F62" s="100">
        <v>15</v>
      </c>
      <c r="G62" s="100">
        <v>20</v>
      </c>
      <c r="H62" s="190" t="s">
        <v>151</v>
      </c>
      <c r="I62" s="163">
        <v>337354978</v>
      </c>
      <c r="J62" s="163">
        <v>180000000</v>
      </c>
      <c r="K62" s="163">
        <v>335654978</v>
      </c>
      <c r="L62" s="163">
        <v>0</v>
      </c>
      <c r="M62" s="163">
        <v>35654978</v>
      </c>
      <c r="N62" s="163">
        <v>481</v>
      </c>
      <c r="O62" s="163">
        <v>346108</v>
      </c>
      <c r="P62" s="163">
        <v>481</v>
      </c>
      <c r="Q62" s="163">
        <v>346108</v>
      </c>
      <c r="R62" s="102">
        <f t="shared" si="2"/>
        <v>0.10568979361555471</v>
      </c>
      <c r="S62" s="103">
        <f t="shared" si="3"/>
        <v>1.0259460288740722E-3</v>
      </c>
    </row>
    <row r="63" spans="1:19" s="104" customFormat="1" ht="14.25">
      <c r="A63" s="182" t="s">
        <v>297</v>
      </c>
      <c r="B63" s="98">
        <v>2</v>
      </c>
      <c r="C63" s="99">
        <v>0</v>
      </c>
      <c r="D63" s="99">
        <v>4</v>
      </c>
      <c r="E63" s="100">
        <v>4</v>
      </c>
      <c r="F63" s="100">
        <v>17</v>
      </c>
      <c r="G63" s="100">
        <v>20</v>
      </c>
      <c r="H63" s="190" t="s">
        <v>152</v>
      </c>
      <c r="I63" s="163">
        <v>85108044</v>
      </c>
      <c r="J63" s="163">
        <v>0</v>
      </c>
      <c r="K63" s="163">
        <v>85008044</v>
      </c>
      <c r="L63" s="163">
        <v>0</v>
      </c>
      <c r="M63" s="163">
        <v>20308044</v>
      </c>
      <c r="N63" s="163">
        <v>605</v>
      </c>
      <c r="O63" s="163">
        <v>224552</v>
      </c>
      <c r="P63" s="163">
        <v>605</v>
      </c>
      <c r="Q63" s="163">
        <v>224552</v>
      </c>
      <c r="R63" s="102">
        <f t="shared" si="2"/>
        <v>0.23861485995377829</v>
      </c>
      <c r="S63" s="103">
        <f t="shared" si="3"/>
        <v>2.6384345056737527E-3</v>
      </c>
    </row>
    <row r="64" spans="1:19" s="104" customFormat="1" ht="14.25">
      <c r="A64" s="182" t="s">
        <v>298</v>
      </c>
      <c r="B64" s="98">
        <v>2</v>
      </c>
      <c r="C64" s="99">
        <v>0</v>
      </c>
      <c r="D64" s="99">
        <v>4</v>
      </c>
      <c r="E64" s="100">
        <v>4</v>
      </c>
      <c r="F64" s="100">
        <v>18</v>
      </c>
      <c r="G64" s="100">
        <v>20</v>
      </c>
      <c r="H64" s="190" t="s">
        <v>153</v>
      </c>
      <c r="I64" s="163">
        <v>86588629</v>
      </c>
      <c r="J64" s="163">
        <v>0</v>
      </c>
      <c r="K64" s="163">
        <v>86547224</v>
      </c>
      <c r="L64" s="163">
        <v>0</v>
      </c>
      <c r="M64" s="163">
        <v>25247224</v>
      </c>
      <c r="N64" s="163">
        <v>0</v>
      </c>
      <c r="O64" s="163">
        <v>7934317</v>
      </c>
      <c r="P64" s="163">
        <v>0</v>
      </c>
      <c r="Q64" s="163">
        <v>7934317</v>
      </c>
      <c r="R64" s="102">
        <f t="shared" si="2"/>
        <v>0.29157666880255145</v>
      </c>
      <c r="S64" s="103">
        <f t="shared" si="3"/>
        <v>9.1632320451684249E-2</v>
      </c>
    </row>
    <row r="65" spans="1:19" s="104" customFormat="1" ht="14.25">
      <c r="A65" s="182" t="s">
        <v>299</v>
      </c>
      <c r="B65" s="98">
        <v>2</v>
      </c>
      <c r="C65" s="99">
        <v>0</v>
      </c>
      <c r="D65" s="99">
        <v>4</v>
      </c>
      <c r="E65" s="100">
        <v>4</v>
      </c>
      <c r="F65" s="100">
        <v>23</v>
      </c>
      <c r="G65" s="100">
        <v>20</v>
      </c>
      <c r="H65" s="190" t="s">
        <v>154</v>
      </c>
      <c r="I65" s="163">
        <v>28334589</v>
      </c>
      <c r="J65" s="160">
        <v>1306263</v>
      </c>
      <c r="K65" s="163">
        <v>25493569</v>
      </c>
      <c r="L65" s="163">
        <v>1306263</v>
      </c>
      <c r="M65" s="163">
        <v>15493569</v>
      </c>
      <c r="N65" s="163">
        <v>1311348</v>
      </c>
      <c r="O65" s="163">
        <v>15218126</v>
      </c>
      <c r="P65" s="163">
        <v>1311348</v>
      </c>
      <c r="Q65" s="163">
        <v>15218126</v>
      </c>
      <c r="R65" s="102">
        <f t="shared" si="2"/>
        <v>0.54680761383198462</v>
      </c>
      <c r="S65" s="103">
        <f t="shared" si="3"/>
        <v>0.53708652700062109</v>
      </c>
    </row>
    <row r="66" spans="1:19" s="97" customFormat="1" ht="14.25">
      <c r="A66" s="181" t="s">
        <v>223</v>
      </c>
      <c r="B66" s="92">
        <v>2</v>
      </c>
      <c r="C66" s="93">
        <v>0</v>
      </c>
      <c r="D66" s="93">
        <v>4</v>
      </c>
      <c r="E66" s="105">
        <v>5</v>
      </c>
      <c r="F66" s="94"/>
      <c r="G66" s="94"/>
      <c r="H66" s="189" t="s">
        <v>155</v>
      </c>
      <c r="I66" s="162">
        <f t="shared" ref="I66:Q66" si="26">SUM(I67:I74)</f>
        <v>1768720923</v>
      </c>
      <c r="J66" s="162">
        <f t="shared" si="26"/>
        <v>207398829</v>
      </c>
      <c r="K66" s="162">
        <f t="shared" si="26"/>
        <v>1141909953</v>
      </c>
      <c r="L66" s="162">
        <f t="shared" si="26"/>
        <v>15202583</v>
      </c>
      <c r="M66" s="162">
        <f t="shared" si="26"/>
        <v>817732200</v>
      </c>
      <c r="N66" s="162">
        <f t="shared" si="26"/>
        <v>99151025</v>
      </c>
      <c r="O66" s="162">
        <f t="shared" si="26"/>
        <v>348499367</v>
      </c>
      <c r="P66" s="162">
        <f t="shared" si="26"/>
        <v>99151025</v>
      </c>
      <c r="Q66" s="162">
        <f t="shared" si="26"/>
        <v>348499367</v>
      </c>
      <c r="R66" s="118">
        <f t="shared" si="2"/>
        <v>0.4623296922461973</v>
      </c>
      <c r="S66" s="107">
        <f t="shared" si="3"/>
        <v>0.19703468335122987</v>
      </c>
    </row>
    <row r="67" spans="1:19" s="104" customFormat="1" ht="14.25">
      <c r="A67" s="182" t="s">
        <v>300</v>
      </c>
      <c r="B67" s="98">
        <v>2</v>
      </c>
      <c r="C67" s="99">
        <v>0</v>
      </c>
      <c r="D67" s="99">
        <v>4</v>
      </c>
      <c r="E67" s="100">
        <v>5</v>
      </c>
      <c r="F67" s="100">
        <v>1</v>
      </c>
      <c r="G67" s="100">
        <v>20</v>
      </c>
      <c r="H67" s="190" t="s">
        <v>156</v>
      </c>
      <c r="I67" s="163">
        <v>1175387406</v>
      </c>
      <c r="J67" s="163">
        <v>12248829</v>
      </c>
      <c r="K67" s="163">
        <v>611933823</v>
      </c>
      <c r="L67" s="163">
        <v>15052583</v>
      </c>
      <c r="M67" s="163">
        <v>499756070</v>
      </c>
      <c r="N67" s="163">
        <v>38407308</v>
      </c>
      <c r="O67" s="163">
        <v>188537952</v>
      </c>
      <c r="P67" s="163">
        <v>38407308</v>
      </c>
      <c r="Q67" s="163">
        <v>188537952</v>
      </c>
      <c r="R67" s="102">
        <f t="shared" si="2"/>
        <v>0.425184128610614</v>
      </c>
      <c r="S67" s="103">
        <f t="shared" si="3"/>
        <v>0.16040494481867879</v>
      </c>
    </row>
    <row r="68" spans="1:19" s="104" customFormat="1" ht="14.25">
      <c r="A68" s="182" t="s">
        <v>301</v>
      </c>
      <c r="B68" s="98">
        <v>2</v>
      </c>
      <c r="C68" s="99">
        <v>0</v>
      </c>
      <c r="D68" s="99">
        <v>4</v>
      </c>
      <c r="E68" s="100">
        <v>5</v>
      </c>
      <c r="F68" s="100">
        <v>2</v>
      </c>
      <c r="G68" s="100">
        <v>20</v>
      </c>
      <c r="H68" s="190" t="s">
        <v>157</v>
      </c>
      <c r="I68" s="163">
        <v>86050313</v>
      </c>
      <c r="J68" s="163">
        <v>150000</v>
      </c>
      <c r="K68" s="163">
        <v>81558213</v>
      </c>
      <c r="L68" s="163">
        <v>150000</v>
      </c>
      <c r="M68" s="163">
        <v>81558213</v>
      </c>
      <c r="N68" s="163">
        <v>7590591</v>
      </c>
      <c r="O68" s="163">
        <v>26096259</v>
      </c>
      <c r="P68" s="163">
        <v>7590591</v>
      </c>
      <c r="Q68" s="163">
        <v>26096259</v>
      </c>
      <c r="R68" s="102">
        <f t="shared" si="2"/>
        <v>0.94779681975125418</v>
      </c>
      <c r="S68" s="103">
        <f t="shared" si="3"/>
        <v>0.30326745005564359</v>
      </c>
    </row>
    <row r="69" spans="1:19" s="104" customFormat="1" ht="14.25">
      <c r="A69" s="182" t="s">
        <v>302</v>
      </c>
      <c r="B69" s="98">
        <v>2</v>
      </c>
      <c r="C69" s="99">
        <v>0</v>
      </c>
      <c r="D69" s="99">
        <v>4</v>
      </c>
      <c r="E69" s="100">
        <v>5</v>
      </c>
      <c r="F69" s="100">
        <v>5</v>
      </c>
      <c r="G69" s="100">
        <v>20</v>
      </c>
      <c r="H69" s="190" t="s">
        <v>158</v>
      </c>
      <c r="I69" s="163">
        <v>17458792</v>
      </c>
      <c r="J69" s="163">
        <v>0</v>
      </c>
      <c r="K69" s="163">
        <v>17056753</v>
      </c>
      <c r="L69" s="163">
        <v>0</v>
      </c>
      <c r="M69" s="163">
        <v>56753</v>
      </c>
      <c r="N69" s="163">
        <v>0</v>
      </c>
      <c r="O69" s="163">
        <v>0</v>
      </c>
      <c r="P69" s="163">
        <v>0</v>
      </c>
      <c r="Q69" s="163">
        <v>0</v>
      </c>
      <c r="R69" s="102">
        <f t="shared" si="2"/>
        <v>3.2506830942255339E-3</v>
      </c>
      <c r="S69" s="103">
        <f t="shared" si="3"/>
        <v>0</v>
      </c>
    </row>
    <row r="70" spans="1:19" s="104" customFormat="1" ht="14.25">
      <c r="A70" s="182" t="s">
        <v>303</v>
      </c>
      <c r="B70" s="98">
        <v>2</v>
      </c>
      <c r="C70" s="99">
        <v>0</v>
      </c>
      <c r="D70" s="99">
        <v>4</v>
      </c>
      <c r="E70" s="100">
        <v>5</v>
      </c>
      <c r="F70" s="100">
        <v>6</v>
      </c>
      <c r="G70" s="100">
        <v>20</v>
      </c>
      <c r="H70" s="190" t="s">
        <v>159</v>
      </c>
      <c r="I70" s="163">
        <v>21667295</v>
      </c>
      <c r="J70" s="163">
        <v>0</v>
      </c>
      <c r="K70" s="163">
        <v>17783095</v>
      </c>
      <c r="L70" s="163">
        <v>0</v>
      </c>
      <c r="M70" s="163">
        <v>17783095</v>
      </c>
      <c r="N70" s="163">
        <v>2332727</v>
      </c>
      <c r="O70" s="163">
        <v>3755690</v>
      </c>
      <c r="P70" s="163">
        <v>2332727</v>
      </c>
      <c r="Q70" s="163">
        <v>3755690</v>
      </c>
      <c r="R70" s="102">
        <f t="shared" si="2"/>
        <v>0.82073442947077613</v>
      </c>
      <c r="S70" s="103">
        <f t="shared" si="3"/>
        <v>0.17333451176069739</v>
      </c>
    </row>
    <row r="71" spans="1:19" s="104" customFormat="1" ht="14.25">
      <c r="A71" s="182" t="s">
        <v>304</v>
      </c>
      <c r="B71" s="98">
        <v>2</v>
      </c>
      <c r="C71" s="99">
        <v>0</v>
      </c>
      <c r="D71" s="99">
        <v>4</v>
      </c>
      <c r="E71" s="100">
        <v>5</v>
      </c>
      <c r="F71" s="100">
        <v>8</v>
      </c>
      <c r="G71" s="100">
        <v>20</v>
      </c>
      <c r="H71" s="190" t="s">
        <v>160</v>
      </c>
      <c r="I71" s="163">
        <v>106434821</v>
      </c>
      <c r="J71" s="163">
        <v>50000000</v>
      </c>
      <c r="K71" s="163">
        <v>104334821</v>
      </c>
      <c r="L71" s="163">
        <v>0</v>
      </c>
      <c r="M71" s="163">
        <v>54334821</v>
      </c>
      <c r="N71" s="163">
        <v>7604821</v>
      </c>
      <c r="O71" s="163">
        <v>30656734</v>
      </c>
      <c r="P71" s="163">
        <v>7604821</v>
      </c>
      <c r="Q71" s="163">
        <v>30656734</v>
      </c>
      <c r="R71" s="102">
        <f t="shared" si="2"/>
        <v>0.51049854257752736</v>
      </c>
      <c r="S71" s="103">
        <f t="shared" si="3"/>
        <v>0.28803293613844666</v>
      </c>
    </row>
    <row r="72" spans="1:19" s="104" customFormat="1" ht="14.25">
      <c r="A72" s="182" t="s">
        <v>305</v>
      </c>
      <c r="B72" s="98">
        <v>2</v>
      </c>
      <c r="C72" s="99">
        <v>0</v>
      </c>
      <c r="D72" s="99">
        <v>4</v>
      </c>
      <c r="E72" s="100">
        <v>5</v>
      </c>
      <c r="F72" s="100">
        <v>9</v>
      </c>
      <c r="G72" s="100">
        <v>20</v>
      </c>
      <c r="H72" s="190" t="s">
        <v>161</v>
      </c>
      <c r="I72" s="163">
        <v>58719533</v>
      </c>
      <c r="J72" s="163">
        <v>18500000</v>
      </c>
      <c r="K72" s="163">
        <v>41019096</v>
      </c>
      <c r="L72" s="163">
        <v>0</v>
      </c>
      <c r="M72" s="163">
        <v>22519096</v>
      </c>
      <c r="N72" s="163">
        <v>1319761</v>
      </c>
      <c r="O72" s="163">
        <v>18644734</v>
      </c>
      <c r="P72" s="163">
        <v>1319761</v>
      </c>
      <c r="Q72" s="163">
        <v>18644734</v>
      </c>
      <c r="R72" s="102">
        <f t="shared" ref="R72:R132" si="27">IFERROR((M72/I72),0)</f>
        <v>0.38350264127611505</v>
      </c>
      <c r="S72" s="103">
        <f t="shared" ref="S72:S132" si="28">IFERROR((O72/I72),0)</f>
        <v>0.31752183723940719</v>
      </c>
    </row>
    <row r="73" spans="1:19" s="104" customFormat="1" ht="14.25">
      <c r="A73" s="182" t="s">
        <v>306</v>
      </c>
      <c r="B73" s="98">
        <v>2</v>
      </c>
      <c r="C73" s="99">
        <v>0</v>
      </c>
      <c r="D73" s="99">
        <v>4</v>
      </c>
      <c r="E73" s="100">
        <v>5</v>
      </c>
      <c r="F73" s="100">
        <v>10</v>
      </c>
      <c r="G73" s="100">
        <v>20</v>
      </c>
      <c r="H73" s="190" t="s">
        <v>162</v>
      </c>
      <c r="I73" s="163">
        <v>282342275</v>
      </c>
      <c r="J73" s="163">
        <v>126500000</v>
      </c>
      <c r="K73" s="163">
        <v>267612665</v>
      </c>
      <c r="L73" s="163">
        <v>0</v>
      </c>
      <c r="M73" s="163">
        <v>141112665</v>
      </c>
      <c r="N73" s="163">
        <v>41895817</v>
      </c>
      <c r="O73" s="163">
        <v>80278047</v>
      </c>
      <c r="P73" s="163">
        <v>41895817</v>
      </c>
      <c r="Q73" s="163">
        <v>80278047</v>
      </c>
      <c r="R73" s="102">
        <f t="shared" si="27"/>
        <v>0.49979290207249338</v>
      </c>
      <c r="S73" s="103">
        <f t="shared" si="28"/>
        <v>0.28432882394250031</v>
      </c>
    </row>
    <row r="74" spans="1:19" s="104" customFormat="1" ht="14.25">
      <c r="A74" s="182" t="s">
        <v>307</v>
      </c>
      <c r="B74" s="98">
        <v>2</v>
      </c>
      <c r="C74" s="99">
        <v>0</v>
      </c>
      <c r="D74" s="99">
        <v>4</v>
      </c>
      <c r="E74" s="100">
        <v>5</v>
      </c>
      <c r="F74" s="100">
        <v>12</v>
      </c>
      <c r="G74" s="100">
        <v>20</v>
      </c>
      <c r="H74" s="190" t="s">
        <v>163</v>
      </c>
      <c r="I74" s="163">
        <v>20660488</v>
      </c>
      <c r="J74" s="163">
        <v>0</v>
      </c>
      <c r="K74" s="163">
        <v>611487</v>
      </c>
      <c r="L74" s="163">
        <v>0</v>
      </c>
      <c r="M74" s="163">
        <v>611487</v>
      </c>
      <c r="N74" s="163">
        <v>0</v>
      </c>
      <c r="O74" s="163">
        <v>529951</v>
      </c>
      <c r="P74" s="163">
        <v>0</v>
      </c>
      <c r="Q74" s="163">
        <v>529951</v>
      </c>
      <c r="R74" s="102">
        <f t="shared" si="27"/>
        <v>2.959692917224414E-2</v>
      </c>
      <c r="S74" s="103">
        <f t="shared" si="28"/>
        <v>2.5650458982382218E-2</v>
      </c>
    </row>
    <row r="75" spans="1:19" s="97" customFormat="1" ht="14.25">
      <c r="A75" s="181" t="s">
        <v>224</v>
      </c>
      <c r="B75" s="92">
        <v>2</v>
      </c>
      <c r="C75" s="93">
        <v>0</v>
      </c>
      <c r="D75" s="93">
        <v>4</v>
      </c>
      <c r="E75" s="105">
        <v>6</v>
      </c>
      <c r="F75" s="94"/>
      <c r="G75" s="94"/>
      <c r="H75" s="189" t="s">
        <v>164</v>
      </c>
      <c r="I75" s="162">
        <f t="shared" ref="I75:Q75" si="29">SUM(I76:I80)</f>
        <v>236986385</v>
      </c>
      <c r="J75" s="162">
        <f t="shared" si="29"/>
        <v>306120</v>
      </c>
      <c r="K75" s="162">
        <f t="shared" si="29"/>
        <v>97726873</v>
      </c>
      <c r="L75" s="162">
        <f t="shared" si="29"/>
        <v>306120</v>
      </c>
      <c r="M75" s="162">
        <f t="shared" si="29"/>
        <v>97726873</v>
      </c>
      <c r="N75" s="162">
        <f t="shared" si="29"/>
        <v>376412</v>
      </c>
      <c r="O75" s="162">
        <f t="shared" si="29"/>
        <v>6849472</v>
      </c>
      <c r="P75" s="162">
        <f t="shared" si="29"/>
        <v>2210977</v>
      </c>
      <c r="Q75" s="162">
        <f t="shared" si="29"/>
        <v>6849472</v>
      </c>
      <c r="R75" s="118">
        <f t="shared" si="27"/>
        <v>0.41237336482431258</v>
      </c>
      <c r="S75" s="107">
        <f t="shared" si="28"/>
        <v>2.890238610120999E-2</v>
      </c>
    </row>
    <row r="76" spans="1:19" s="104" customFormat="1" ht="14.25">
      <c r="A76" s="182" t="s">
        <v>308</v>
      </c>
      <c r="B76" s="98">
        <v>2</v>
      </c>
      <c r="C76" s="99">
        <v>0</v>
      </c>
      <c r="D76" s="99">
        <v>4</v>
      </c>
      <c r="E76" s="100">
        <v>6</v>
      </c>
      <c r="F76" s="100">
        <v>2</v>
      </c>
      <c r="G76" s="100">
        <v>20</v>
      </c>
      <c r="H76" s="190" t="s">
        <v>165</v>
      </c>
      <c r="I76" s="163">
        <v>211429847</v>
      </c>
      <c r="J76" s="163">
        <v>0</v>
      </c>
      <c r="K76" s="163">
        <v>90937547</v>
      </c>
      <c r="L76" s="163">
        <v>0</v>
      </c>
      <c r="M76" s="163">
        <v>90937547</v>
      </c>
      <c r="N76" s="163">
        <v>61790</v>
      </c>
      <c r="O76" s="163">
        <v>744586</v>
      </c>
      <c r="P76" s="163">
        <v>61790</v>
      </c>
      <c r="Q76" s="163">
        <v>744586</v>
      </c>
      <c r="R76" s="102">
        <f t="shared" si="27"/>
        <v>0.43010742471000324</v>
      </c>
      <c r="S76" s="103">
        <f t="shared" si="28"/>
        <v>3.5216692939289691E-3</v>
      </c>
    </row>
    <row r="77" spans="1:19" s="104" customFormat="1" ht="14.25">
      <c r="A77" s="182" t="s">
        <v>309</v>
      </c>
      <c r="B77" s="98">
        <v>2</v>
      </c>
      <c r="C77" s="99">
        <v>0</v>
      </c>
      <c r="D77" s="99">
        <v>4</v>
      </c>
      <c r="E77" s="100">
        <v>6</v>
      </c>
      <c r="F77" s="100">
        <v>3</v>
      </c>
      <c r="G77" s="100">
        <v>20</v>
      </c>
      <c r="H77" s="190" t="s">
        <v>166</v>
      </c>
      <c r="I77" s="163">
        <v>1294144</v>
      </c>
      <c r="J77" s="163">
        <v>35320</v>
      </c>
      <c r="K77" s="163">
        <v>1291085</v>
      </c>
      <c r="L77" s="163">
        <v>35320</v>
      </c>
      <c r="M77" s="163">
        <v>1291085</v>
      </c>
      <c r="N77" s="163">
        <v>35461</v>
      </c>
      <c r="O77" s="163">
        <v>1240261</v>
      </c>
      <c r="P77" s="163">
        <v>35461</v>
      </c>
      <c r="Q77" s="163">
        <v>1240261</v>
      </c>
      <c r="R77" s="102">
        <f t="shared" si="27"/>
        <v>0.99763627540675537</v>
      </c>
      <c r="S77" s="103">
        <f t="shared" si="28"/>
        <v>0.95836398422432123</v>
      </c>
    </row>
    <row r="78" spans="1:19" s="104" customFormat="1" ht="14.25">
      <c r="A78" s="182" t="s">
        <v>310</v>
      </c>
      <c r="B78" s="98">
        <v>2</v>
      </c>
      <c r="C78" s="99">
        <v>0</v>
      </c>
      <c r="D78" s="99">
        <v>4</v>
      </c>
      <c r="E78" s="100">
        <v>6</v>
      </c>
      <c r="F78" s="100">
        <v>5</v>
      </c>
      <c r="G78" s="100">
        <v>20</v>
      </c>
      <c r="H78" s="190" t="s">
        <v>167</v>
      </c>
      <c r="I78" s="163">
        <v>3563225</v>
      </c>
      <c r="J78" s="163">
        <v>0</v>
      </c>
      <c r="K78" s="163">
        <v>936065</v>
      </c>
      <c r="L78" s="163">
        <v>0</v>
      </c>
      <c r="M78" s="163">
        <v>936065</v>
      </c>
      <c r="N78" s="163">
        <v>0</v>
      </c>
      <c r="O78" s="163">
        <v>374331</v>
      </c>
      <c r="P78" s="163">
        <v>0</v>
      </c>
      <c r="Q78" s="163">
        <v>374331</v>
      </c>
      <c r="R78" s="102">
        <f t="shared" si="27"/>
        <v>0.2627016256340815</v>
      </c>
      <c r="S78" s="103">
        <f t="shared" si="28"/>
        <v>0.10505398901276232</v>
      </c>
    </row>
    <row r="79" spans="1:19" s="104" customFormat="1" ht="14.25">
      <c r="A79" s="182" t="s">
        <v>311</v>
      </c>
      <c r="B79" s="98">
        <v>2</v>
      </c>
      <c r="C79" s="99">
        <v>0</v>
      </c>
      <c r="D79" s="99">
        <v>4</v>
      </c>
      <c r="E79" s="100">
        <v>6</v>
      </c>
      <c r="F79" s="100">
        <v>7</v>
      </c>
      <c r="G79" s="100">
        <v>20</v>
      </c>
      <c r="H79" s="190" t="s">
        <v>168</v>
      </c>
      <c r="I79" s="163">
        <v>15039035</v>
      </c>
      <c r="J79" s="163">
        <v>270800</v>
      </c>
      <c r="K79" s="163">
        <v>2676935</v>
      </c>
      <c r="L79" s="163">
        <v>270800</v>
      </c>
      <c r="M79" s="163">
        <v>2676935</v>
      </c>
      <c r="N79" s="163">
        <v>271884</v>
      </c>
      <c r="O79" s="163">
        <v>2648452</v>
      </c>
      <c r="P79" s="163">
        <v>271884</v>
      </c>
      <c r="Q79" s="163">
        <v>2648452</v>
      </c>
      <c r="R79" s="102">
        <f t="shared" si="27"/>
        <v>0.17799912028930048</v>
      </c>
      <c r="S79" s="103">
        <f t="shared" si="28"/>
        <v>0.17610518228064501</v>
      </c>
    </row>
    <row r="80" spans="1:19" s="104" customFormat="1" ht="14.25">
      <c r="A80" s="182" t="s">
        <v>312</v>
      </c>
      <c r="B80" s="98">
        <v>2</v>
      </c>
      <c r="C80" s="99">
        <v>0</v>
      </c>
      <c r="D80" s="99">
        <v>4</v>
      </c>
      <c r="E80" s="100">
        <v>6</v>
      </c>
      <c r="F80" s="100">
        <v>8</v>
      </c>
      <c r="G80" s="100">
        <v>20</v>
      </c>
      <c r="H80" s="190" t="s">
        <v>169</v>
      </c>
      <c r="I80" s="163">
        <v>5660134</v>
      </c>
      <c r="J80" s="163">
        <v>0</v>
      </c>
      <c r="K80" s="163">
        <v>1885241</v>
      </c>
      <c r="L80" s="163">
        <v>0</v>
      </c>
      <c r="M80" s="163">
        <v>1885241</v>
      </c>
      <c r="N80" s="163">
        <v>7277</v>
      </c>
      <c r="O80" s="163">
        <v>1841842</v>
      </c>
      <c r="P80" s="163">
        <v>1841842</v>
      </c>
      <c r="Q80" s="163">
        <v>1841842</v>
      </c>
      <c r="R80" s="102">
        <f t="shared" si="27"/>
        <v>0.3330735632760638</v>
      </c>
      <c r="S80" s="103">
        <f t="shared" si="28"/>
        <v>0.32540607695860202</v>
      </c>
    </row>
    <row r="81" spans="1:19" s="97" customFormat="1" ht="14.25">
      <c r="A81" s="181" t="s">
        <v>225</v>
      </c>
      <c r="B81" s="92">
        <v>2</v>
      </c>
      <c r="C81" s="93">
        <v>0</v>
      </c>
      <c r="D81" s="93">
        <v>4</v>
      </c>
      <c r="E81" s="105">
        <v>7</v>
      </c>
      <c r="F81" s="94"/>
      <c r="G81" s="94"/>
      <c r="H81" s="189" t="s">
        <v>170</v>
      </c>
      <c r="I81" s="162">
        <f>SUM(I82:I83)</f>
        <v>144081944</v>
      </c>
      <c r="J81" s="162">
        <f t="shared" ref="J81:Q81" si="30">SUM(J82:J83)</f>
        <v>247000</v>
      </c>
      <c r="K81" s="162">
        <f t="shared" si="30"/>
        <v>44853711</v>
      </c>
      <c r="L81" s="162">
        <f t="shared" si="30"/>
        <v>30247000</v>
      </c>
      <c r="M81" s="162">
        <f t="shared" si="30"/>
        <v>44853711</v>
      </c>
      <c r="N81" s="162">
        <f t="shared" si="30"/>
        <v>257248</v>
      </c>
      <c r="O81" s="162">
        <f t="shared" si="30"/>
        <v>5967085</v>
      </c>
      <c r="P81" s="162">
        <f t="shared" si="30"/>
        <v>2001148</v>
      </c>
      <c r="Q81" s="162">
        <f t="shared" si="30"/>
        <v>5967085</v>
      </c>
      <c r="R81" s="118">
        <f t="shared" si="27"/>
        <v>0.31130695321545632</v>
      </c>
      <c r="S81" s="107">
        <f t="shared" si="28"/>
        <v>4.141452311331946E-2</v>
      </c>
    </row>
    <row r="82" spans="1:19" s="104" customFormat="1" ht="14.25">
      <c r="A82" s="182" t="s">
        <v>313</v>
      </c>
      <c r="B82" s="98">
        <v>2</v>
      </c>
      <c r="C82" s="99">
        <v>0</v>
      </c>
      <c r="D82" s="99">
        <v>4</v>
      </c>
      <c r="E82" s="100">
        <v>7</v>
      </c>
      <c r="F82" s="100">
        <v>5</v>
      </c>
      <c r="G82" s="100">
        <v>20</v>
      </c>
      <c r="H82" s="190" t="s">
        <v>171</v>
      </c>
      <c r="I82" s="163">
        <v>20911824</v>
      </c>
      <c r="J82" s="163">
        <v>0</v>
      </c>
      <c r="K82" s="163">
        <v>125471</v>
      </c>
      <c r="L82" s="163">
        <v>0</v>
      </c>
      <c r="M82" s="163">
        <v>125471</v>
      </c>
      <c r="N82" s="163">
        <v>0</v>
      </c>
      <c r="O82" s="163">
        <v>1107</v>
      </c>
      <c r="P82" s="163">
        <v>0</v>
      </c>
      <c r="Q82" s="163">
        <v>1107</v>
      </c>
      <c r="R82" s="102">
        <f t="shared" si="27"/>
        <v>6.0000026779108316E-3</v>
      </c>
      <c r="S82" s="103">
        <f t="shared" si="28"/>
        <v>5.2936558762162498E-5</v>
      </c>
    </row>
    <row r="83" spans="1:19" s="104" customFormat="1" ht="14.25">
      <c r="A83" s="182" t="s">
        <v>314</v>
      </c>
      <c r="B83" s="98">
        <v>2</v>
      </c>
      <c r="C83" s="99">
        <v>0</v>
      </c>
      <c r="D83" s="99">
        <v>4</v>
      </c>
      <c r="E83" s="100">
        <v>7</v>
      </c>
      <c r="F83" s="100">
        <v>6</v>
      </c>
      <c r="G83" s="100">
        <v>20</v>
      </c>
      <c r="H83" s="190" t="s">
        <v>172</v>
      </c>
      <c r="I83" s="163">
        <v>123170120</v>
      </c>
      <c r="J83" s="163">
        <v>247000</v>
      </c>
      <c r="K83" s="163">
        <v>44728240</v>
      </c>
      <c r="L83" s="163">
        <v>30247000</v>
      </c>
      <c r="M83" s="163">
        <v>44728240</v>
      </c>
      <c r="N83" s="163">
        <v>257248</v>
      </c>
      <c r="O83" s="163">
        <v>5965978</v>
      </c>
      <c r="P83" s="163">
        <v>2001148</v>
      </c>
      <c r="Q83" s="163">
        <v>5965978</v>
      </c>
      <c r="R83" s="102">
        <f t="shared" si="27"/>
        <v>0.36314196982190161</v>
      </c>
      <c r="S83" s="103">
        <f t="shared" si="28"/>
        <v>4.8436893623226153E-2</v>
      </c>
    </row>
    <row r="84" spans="1:19" s="97" customFormat="1" ht="14.25">
      <c r="A84" s="181" t="s">
        <v>226</v>
      </c>
      <c r="B84" s="92">
        <v>2</v>
      </c>
      <c r="C84" s="93">
        <v>0</v>
      </c>
      <c r="D84" s="93">
        <v>4</v>
      </c>
      <c r="E84" s="105">
        <v>8</v>
      </c>
      <c r="F84" s="94"/>
      <c r="G84" s="94"/>
      <c r="H84" s="189" t="s">
        <v>173</v>
      </c>
      <c r="I84" s="162">
        <f t="shared" ref="I84:Q84" si="31">SUM(I85:I89)</f>
        <v>548168624</v>
      </c>
      <c r="J84" s="162">
        <f t="shared" si="31"/>
        <v>0</v>
      </c>
      <c r="K84" s="162">
        <f t="shared" si="31"/>
        <v>546505716</v>
      </c>
      <c r="L84" s="162">
        <f t="shared" si="31"/>
        <v>0</v>
      </c>
      <c r="M84" s="162">
        <f t="shared" si="31"/>
        <v>524317275</v>
      </c>
      <c r="N84" s="162">
        <f t="shared" si="31"/>
        <v>85687009.560000002</v>
      </c>
      <c r="O84" s="162">
        <f t="shared" si="31"/>
        <v>226466456.34999999</v>
      </c>
      <c r="P84" s="162">
        <f t="shared" si="31"/>
        <v>85748226.239999995</v>
      </c>
      <c r="Q84" s="162">
        <f t="shared" si="31"/>
        <v>226466456.34999999</v>
      </c>
      <c r="R84" s="118">
        <f t="shared" si="27"/>
        <v>0.95648902918602652</v>
      </c>
      <c r="S84" s="107">
        <f t="shared" si="28"/>
        <v>0.41313283255336408</v>
      </c>
    </row>
    <row r="85" spans="1:19" s="104" customFormat="1" ht="14.25">
      <c r="A85" s="182" t="s">
        <v>315</v>
      </c>
      <c r="B85" s="98">
        <v>2</v>
      </c>
      <c r="C85" s="99">
        <v>0</v>
      </c>
      <c r="D85" s="99">
        <v>4</v>
      </c>
      <c r="E85" s="100">
        <v>8</v>
      </c>
      <c r="F85" s="100">
        <v>1</v>
      </c>
      <c r="G85" s="100">
        <v>20</v>
      </c>
      <c r="H85" s="190" t="s">
        <v>174</v>
      </c>
      <c r="I85" s="163">
        <v>50188379</v>
      </c>
      <c r="J85" s="163">
        <v>0</v>
      </c>
      <c r="K85" s="163">
        <v>50188379</v>
      </c>
      <c r="L85" s="163">
        <v>0</v>
      </c>
      <c r="M85" s="163">
        <v>50188379</v>
      </c>
      <c r="N85" s="163">
        <v>3372108</v>
      </c>
      <c r="O85" s="163">
        <v>7196085</v>
      </c>
      <c r="P85" s="163">
        <v>3372108</v>
      </c>
      <c r="Q85" s="163">
        <v>7196085</v>
      </c>
      <c r="R85" s="102">
        <f t="shared" si="27"/>
        <v>1</v>
      </c>
      <c r="S85" s="103">
        <f t="shared" si="28"/>
        <v>0.14338149873300352</v>
      </c>
    </row>
    <row r="86" spans="1:19" s="104" customFormat="1" ht="14.25">
      <c r="A86" s="182" t="s">
        <v>316</v>
      </c>
      <c r="B86" s="98">
        <v>2</v>
      </c>
      <c r="C86" s="99">
        <v>0</v>
      </c>
      <c r="D86" s="99">
        <v>4</v>
      </c>
      <c r="E86" s="100">
        <v>8</v>
      </c>
      <c r="F86" s="100">
        <v>2</v>
      </c>
      <c r="G86" s="100">
        <v>20</v>
      </c>
      <c r="H86" s="190" t="s">
        <v>175</v>
      </c>
      <c r="I86" s="163">
        <v>356895136</v>
      </c>
      <c r="J86" s="163">
        <v>0</v>
      </c>
      <c r="K86" s="163">
        <v>356895136</v>
      </c>
      <c r="L86" s="163">
        <v>0</v>
      </c>
      <c r="M86" s="163">
        <v>356895136</v>
      </c>
      <c r="N86" s="163">
        <v>79738281</v>
      </c>
      <c r="O86" s="163">
        <v>187463116</v>
      </c>
      <c r="P86" s="163">
        <v>79738281</v>
      </c>
      <c r="Q86" s="163">
        <v>187463116</v>
      </c>
      <c r="R86" s="102">
        <f t="shared" si="27"/>
        <v>1</v>
      </c>
      <c r="S86" s="103">
        <f t="shared" si="28"/>
        <v>0.52526105595342154</v>
      </c>
    </row>
    <row r="87" spans="1:19" s="104" customFormat="1" ht="14.25">
      <c r="A87" s="182" t="s">
        <v>317</v>
      </c>
      <c r="B87" s="98">
        <v>2</v>
      </c>
      <c r="C87" s="99">
        <v>0</v>
      </c>
      <c r="D87" s="99"/>
      <c r="E87" s="100">
        <v>8</v>
      </c>
      <c r="F87" s="100">
        <v>3</v>
      </c>
      <c r="G87" s="100">
        <v>20</v>
      </c>
      <c r="H87" s="190" t="s">
        <v>176</v>
      </c>
      <c r="I87" s="163">
        <v>1672946</v>
      </c>
      <c r="J87" s="163">
        <v>0</v>
      </c>
      <c r="K87" s="163">
        <v>10038</v>
      </c>
      <c r="L87" s="163">
        <v>0</v>
      </c>
      <c r="M87" s="163">
        <v>10038</v>
      </c>
      <c r="N87" s="163">
        <v>0</v>
      </c>
      <c r="O87" s="163">
        <v>0</v>
      </c>
      <c r="P87" s="163">
        <v>0</v>
      </c>
      <c r="Q87" s="163">
        <v>0</v>
      </c>
      <c r="R87" s="102">
        <f t="shared" si="27"/>
        <v>6.0001936703276736E-3</v>
      </c>
      <c r="S87" s="103">
        <f t="shared" si="28"/>
        <v>0</v>
      </c>
    </row>
    <row r="88" spans="1:19" s="104" customFormat="1" ht="14.25">
      <c r="A88" s="182" t="s">
        <v>318</v>
      </c>
      <c r="B88" s="98">
        <v>2</v>
      </c>
      <c r="C88" s="99">
        <v>0</v>
      </c>
      <c r="D88" s="99">
        <v>4</v>
      </c>
      <c r="E88" s="100">
        <v>8</v>
      </c>
      <c r="F88" s="100">
        <v>5</v>
      </c>
      <c r="G88" s="100">
        <v>20</v>
      </c>
      <c r="H88" s="190" t="s">
        <v>177</v>
      </c>
      <c r="I88" s="163">
        <v>50188379</v>
      </c>
      <c r="J88" s="163">
        <v>0</v>
      </c>
      <c r="K88" s="163">
        <v>50188379</v>
      </c>
      <c r="L88" s="163">
        <v>0</v>
      </c>
      <c r="M88" s="163">
        <v>50188379</v>
      </c>
      <c r="N88" s="163">
        <v>2234091.56</v>
      </c>
      <c r="O88" s="163">
        <v>15913024.35</v>
      </c>
      <c r="P88" s="163">
        <v>2295308.2400000002</v>
      </c>
      <c r="Q88" s="163">
        <v>15913024.35</v>
      </c>
      <c r="R88" s="102">
        <f t="shared" si="27"/>
        <v>1</v>
      </c>
      <c r="S88" s="103">
        <f t="shared" si="28"/>
        <v>0.31706591579696169</v>
      </c>
    </row>
    <row r="89" spans="1:19" s="104" customFormat="1" ht="14.25">
      <c r="A89" s="182" t="s">
        <v>319</v>
      </c>
      <c r="B89" s="98">
        <v>2</v>
      </c>
      <c r="C89" s="99">
        <v>0</v>
      </c>
      <c r="D89" s="99">
        <v>4</v>
      </c>
      <c r="E89" s="100">
        <v>8</v>
      </c>
      <c r="F89" s="100">
        <v>6</v>
      </c>
      <c r="G89" s="100">
        <v>20</v>
      </c>
      <c r="H89" s="190" t="s">
        <v>178</v>
      </c>
      <c r="I89" s="163">
        <v>89223784</v>
      </c>
      <c r="J89" s="163">
        <v>0</v>
      </c>
      <c r="K89" s="163">
        <v>89223784</v>
      </c>
      <c r="L89" s="163">
        <v>0</v>
      </c>
      <c r="M89" s="163">
        <v>67035343</v>
      </c>
      <c r="N89" s="163">
        <v>342529</v>
      </c>
      <c r="O89" s="163">
        <v>15894231</v>
      </c>
      <c r="P89" s="163">
        <v>342529</v>
      </c>
      <c r="Q89" s="163">
        <v>15894231</v>
      </c>
      <c r="R89" s="102">
        <f t="shared" si="27"/>
        <v>0.7513169694753139</v>
      </c>
      <c r="S89" s="103">
        <f t="shared" si="28"/>
        <v>0.17813894779445805</v>
      </c>
    </row>
    <row r="90" spans="1:19" s="97" customFormat="1" ht="14.25">
      <c r="A90" s="181" t="s">
        <v>227</v>
      </c>
      <c r="B90" s="92">
        <v>2</v>
      </c>
      <c r="C90" s="93">
        <v>0</v>
      </c>
      <c r="D90" s="93">
        <v>4</v>
      </c>
      <c r="E90" s="105">
        <v>9</v>
      </c>
      <c r="F90" s="94"/>
      <c r="G90" s="94"/>
      <c r="H90" s="189" t="s">
        <v>179</v>
      </c>
      <c r="I90" s="162">
        <f t="shared" ref="I90:Q90" si="32">SUM(I91:I92)</f>
        <v>719764128</v>
      </c>
      <c r="J90" s="162">
        <f t="shared" si="32"/>
        <v>704447777</v>
      </c>
      <c r="K90" s="162">
        <f t="shared" si="32"/>
        <v>710211905</v>
      </c>
      <c r="L90" s="162">
        <f t="shared" si="32"/>
        <v>0</v>
      </c>
      <c r="M90" s="162">
        <f t="shared" si="32"/>
        <v>5764128</v>
      </c>
      <c r="N90" s="162">
        <f t="shared" si="32"/>
        <v>0</v>
      </c>
      <c r="O90" s="162">
        <f t="shared" si="32"/>
        <v>2013571</v>
      </c>
      <c r="P90" s="162">
        <f t="shared" si="32"/>
        <v>0</v>
      </c>
      <c r="Q90" s="162">
        <f t="shared" si="32"/>
        <v>2013571</v>
      </c>
      <c r="R90" s="118">
        <f t="shared" si="27"/>
        <v>8.0083568710442882E-3</v>
      </c>
      <c r="S90" s="107">
        <f t="shared" si="28"/>
        <v>2.7975428639311129E-3</v>
      </c>
    </row>
    <row r="91" spans="1:19" s="104" customFormat="1" ht="14.25">
      <c r="A91" s="182" t="s">
        <v>320</v>
      </c>
      <c r="B91" s="98">
        <v>2</v>
      </c>
      <c r="C91" s="99">
        <v>0</v>
      </c>
      <c r="D91" s="99">
        <v>4</v>
      </c>
      <c r="E91" s="100">
        <v>9</v>
      </c>
      <c r="F91" s="100">
        <v>5</v>
      </c>
      <c r="G91" s="100">
        <v>20</v>
      </c>
      <c r="H91" s="190" t="s">
        <v>180</v>
      </c>
      <c r="I91" s="163">
        <v>156115297</v>
      </c>
      <c r="J91" s="163">
        <v>155000000</v>
      </c>
      <c r="K91" s="163">
        <v>156115297</v>
      </c>
      <c r="L91" s="163">
        <v>0</v>
      </c>
      <c r="M91" s="163">
        <v>1115297</v>
      </c>
      <c r="N91" s="163">
        <v>0</v>
      </c>
      <c r="O91" s="163">
        <v>5571</v>
      </c>
      <c r="P91" s="163">
        <v>0</v>
      </c>
      <c r="Q91" s="163">
        <v>5571</v>
      </c>
      <c r="R91" s="102">
        <f t="shared" si="27"/>
        <v>7.1440596881418997E-3</v>
      </c>
      <c r="S91" s="103">
        <f t="shared" si="28"/>
        <v>3.5685164151466848E-5</v>
      </c>
    </row>
    <row r="92" spans="1:19" s="104" customFormat="1" ht="14.25">
      <c r="A92" s="182" t="s">
        <v>321</v>
      </c>
      <c r="B92" s="98">
        <v>2</v>
      </c>
      <c r="C92" s="99">
        <v>0</v>
      </c>
      <c r="D92" s="99">
        <v>4</v>
      </c>
      <c r="E92" s="100">
        <v>9</v>
      </c>
      <c r="F92" s="100">
        <v>13</v>
      </c>
      <c r="G92" s="100">
        <v>20</v>
      </c>
      <c r="H92" s="190" t="s">
        <v>181</v>
      </c>
      <c r="I92" s="163">
        <v>563648831</v>
      </c>
      <c r="J92" s="163">
        <v>549447777</v>
      </c>
      <c r="K92" s="163">
        <v>554096608</v>
      </c>
      <c r="L92" s="163">
        <v>0</v>
      </c>
      <c r="M92" s="163">
        <v>4648831</v>
      </c>
      <c r="N92" s="163">
        <v>0</v>
      </c>
      <c r="O92" s="163">
        <v>2008000</v>
      </c>
      <c r="P92" s="163">
        <v>0</v>
      </c>
      <c r="Q92" s="163">
        <v>2008000</v>
      </c>
      <c r="R92" s="102">
        <f t="shared" si="27"/>
        <v>8.2477435316458594E-3</v>
      </c>
      <c r="S92" s="103">
        <f t="shared" si="28"/>
        <v>3.5625018443442846E-3</v>
      </c>
    </row>
    <row r="93" spans="1:19" s="97" customFormat="1" ht="14.25">
      <c r="A93" s="181" t="s">
        <v>228</v>
      </c>
      <c r="B93" s="92">
        <v>2</v>
      </c>
      <c r="C93" s="93">
        <v>0</v>
      </c>
      <c r="D93" s="93">
        <v>4</v>
      </c>
      <c r="E93" s="105">
        <v>10</v>
      </c>
      <c r="F93" s="94"/>
      <c r="G93" s="94"/>
      <c r="H93" s="189" t="s">
        <v>182</v>
      </c>
      <c r="I93" s="162">
        <f t="shared" ref="I93:Q93" si="33">SUM(I94:I95)</f>
        <v>14141970</v>
      </c>
      <c r="J93" s="162">
        <f t="shared" si="33"/>
        <v>0</v>
      </c>
      <c r="K93" s="162">
        <f t="shared" si="33"/>
        <v>10985256</v>
      </c>
      <c r="L93" s="162">
        <f t="shared" si="33"/>
        <v>0</v>
      </c>
      <c r="M93" s="162">
        <f t="shared" si="33"/>
        <v>10985256</v>
      </c>
      <c r="N93" s="162">
        <f t="shared" si="33"/>
        <v>737873</v>
      </c>
      <c r="O93" s="162">
        <f t="shared" si="33"/>
        <v>2781594</v>
      </c>
      <c r="P93" s="162">
        <f t="shared" si="33"/>
        <v>737873</v>
      </c>
      <c r="Q93" s="162">
        <f t="shared" si="33"/>
        <v>2781594</v>
      </c>
      <c r="R93" s="118">
        <f t="shared" si="27"/>
        <v>0.77678399826898237</v>
      </c>
      <c r="S93" s="107">
        <f t="shared" si="28"/>
        <v>0.19669070150764004</v>
      </c>
    </row>
    <row r="94" spans="1:19" s="104" customFormat="1" ht="14.25">
      <c r="A94" s="182" t="s">
        <v>322</v>
      </c>
      <c r="B94" s="98">
        <v>2</v>
      </c>
      <c r="C94" s="99">
        <v>0</v>
      </c>
      <c r="D94" s="99">
        <v>4</v>
      </c>
      <c r="E94" s="100">
        <v>10</v>
      </c>
      <c r="F94" s="100">
        <v>1</v>
      </c>
      <c r="G94" s="100">
        <v>20</v>
      </c>
      <c r="H94" s="190" t="s">
        <v>183</v>
      </c>
      <c r="I94" s="163">
        <v>13941216</v>
      </c>
      <c r="J94" s="163">
        <v>0</v>
      </c>
      <c r="K94" s="163">
        <v>10784502</v>
      </c>
      <c r="L94" s="163">
        <v>0</v>
      </c>
      <c r="M94" s="163">
        <v>10784502</v>
      </c>
      <c r="N94" s="163">
        <v>737873</v>
      </c>
      <c r="O94" s="163">
        <v>2781594</v>
      </c>
      <c r="P94" s="163">
        <v>737873</v>
      </c>
      <c r="Q94" s="163">
        <v>2781594</v>
      </c>
      <c r="R94" s="102">
        <f t="shared" si="27"/>
        <v>0.77356968000495796</v>
      </c>
      <c r="S94" s="103">
        <f t="shared" si="28"/>
        <v>0.19952305451690872</v>
      </c>
    </row>
    <row r="95" spans="1:19" s="104" customFormat="1" ht="14.25">
      <c r="A95" s="182" t="s">
        <v>323</v>
      </c>
      <c r="B95" s="98">
        <v>2</v>
      </c>
      <c r="C95" s="99">
        <v>0</v>
      </c>
      <c r="D95" s="99">
        <v>4</v>
      </c>
      <c r="E95" s="100">
        <v>10</v>
      </c>
      <c r="F95" s="100">
        <v>2</v>
      </c>
      <c r="G95" s="100">
        <v>20</v>
      </c>
      <c r="H95" s="190" t="s">
        <v>184</v>
      </c>
      <c r="I95" s="163">
        <v>200754</v>
      </c>
      <c r="J95" s="163">
        <v>0</v>
      </c>
      <c r="K95" s="163">
        <v>200754</v>
      </c>
      <c r="L95" s="163">
        <v>0</v>
      </c>
      <c r="M95" s="163">
        <v>200754</v>
      </c>
      <c r="N95" s="163">
        <v>0</v>
      </c>
      <c r="O95" s="163">
        <v>0</v>
      </c>
      <c r="P95" s="163">
        <v>0</v>
      </c>
      <c r="Q95" s="163">
        <v>0</v>
      </c>
      <c r="R95" s="102">
        <f t="shared" si="27"/>
        <v>1</v>
      </c>
      <c r="S95" s="103">
        <f t="shared" si="28"/>
        <v>0</v>
      </c>
    </row>
    <row r="96" spans="1:19" s="97" customFormat="1" ht="14.25">
      <c r="A96" s="181" t="s">
        <v>229</v>
      </c>
      <c r="B96" s="92">
        <v>2</v>
      </c>
      <c r="C96" s="93">
        <v>0</v>
      </c>
      <c r="D96" s="93">
        <v>4</v>
      </c>
      <c r="E96" s="105">
        <v>11</v>
      </c>
      <c r="F96" s="94"/>
      <c r="G96" s="94"/>
      <c r="H96" s="189" t="s">
        <v>185</v>
      </c>
      <c r="I96" s="162">
        <f>SUM(I97:I97)</f>
        <v>92941442</v>
      </c>
      <c r="J96" s="162">
        <f t="shared" ref="J96:Q96" si="34">SUM(J97:J97)</f>
        <v>0</v>
      </c>
      <c r="K96" s="162">
        <f t="shared" si="34"/>
        <v>85557649</v>
      </c>
      <c r="L96" s="162">
        <f t="shared" si="34"/>
        <v>6072842</v>
      </c>
      <c r="M96" s="162">
        <f t="shared" si="34"/>
        <v>61086591</v>
      </c>
      <c r="N96" s="162">
        <f t="shared" si="34"/>
        <v>8327582</v>
      </c>
      <c r="O96" s="162">
        <f t="shared" si="34"/>
        <v>33806761</v>
      </c>
      <c r="P96" s="162">
        <f t="shared" si="34"/>
        <v>11370064</v>
      </c>
      <c r="Q96" s="162">
        <f t="shared" si="34"/>
        <v>33806761</v>
      </c>
      <c r="R96" s="118">
        <f t="shared" si="27"/>
        <v>0.65725891147675541</v>
      </c>
      <c r="S96" s="107">
        <f t="shared" si="28"/>
        <v>0.36374259181388641</v>
      </c>
    </row>
    <row r="97" spans="1:19" s="104" customFormat="1" ht="14.25">
      <c r="A97" s="182" t="s">
        <v>324</v>
      </c>
      <c r="B97" s="98">
        <v>2</v>
      </c>
      <c r="C97" s="99">
        <v>0</v>
      </c>
      <c r="D97" s="99">
        <v>4</v>
      </c>
      <c r="E97" s="100">
        <v>11</v>
      </c>
      <c r="F97" s="100">
        <v>2</v>
      </c>
      <c r="G97" s="100">
        <v>20</v>
      </c>
      <c r="H97" s="190" t="s">
        <v>186</v>
      </c>
      <c r="I97" s="163">
        <v>92941442</v>
      </c>
      <c r="J97" s="163">
        <v>0</v>
      </c>
      <c r="K97" s="163">
        <v>85557649</v>
      </c>
      <c r="L97" s="163">
        <v>6072842</v>
      </c>
      <c r="M97" s="163">
        <v>61086591</v>
      </c>
      <c r="N97" s="163">
        <v>8327582</v>
      </c>
      <c r="O97" s="163">
        <v>33806761</v>
      </c>
      <c r="P97" s="163">
        <v>11370064</v>
      </c>
      <c r="Q97" s="163">
        <v>33806761</v>
      </c>
      <c r="R97" s="102">
        <f t="shared" si="27"/>
        <v>0.65725891147675541</v>
      </c>
      <c r="S97" s="103">
        <f t="shared" si="28"/>
        <v>0.36374259181388641</v>
      </c>
    </row>
    <row r="98" spans="1:19" s="97" customFormat="1" ht="14.25">
      <c r="A98" s="181" t="s">
        <v>230</v>
      </c>
      <c r="B98" s="92">
        <v>2</v>
      </c>
      <c r="C98" s="93">
        <v>0</v>
      </c>
      <c r="D98" s="93">
        <v>4</v>
      </c>
      <c r="E98" s="105">
        <v>17</v>
      </c>
      <c r="F98" s="94"/>
      <c r="G98" s="94"/>
      <c r="H98" s="189" t="s">
        <v>187</v>
      </c>
      <c r="I98" s="162">
        <f t="shared" ref="I98:S98" si="35">SUM(I99:I100)</f>
        <v>487562</v>
      </c>
      <c r="J98" s="162">
        <f t="shared" si="35"/>
        <v>0</v>
      </c>
      <c r="K98" s="162">
        <f t="shared" si="35"/>
        <v>68926</v>
      </c>
      <c r="L98" s="162">
        <f t="shared" si="35"/>
        <v>0</v>
      </c>
      <c r="M98" s="162">
        <f t="shared" si="35"/>
        <v>68926</v>
      </c>
      <c r="N98" s="162">
        <f t="shared" si="35"/>
        <v>0</v>
      </c>
      <c r="O98" s="162">
        <f t="shared" si="35"/>
        <v>13779</v>
      </c>
      <c r="P98" s="162">
        <f t="shared" si="35"/>
        <v>0</v>
      </c>
      <c r="Q98" s="162">
        <f t="shared" si="35"/>
        <v>13779</v>
      </c>
      <c r="R98" s="119">
        <f t="shared" si="35"/>
        <v>0.2827373749389821</v>
      </c>
      <c r="S98" s="208">
        <f t="shared" si="35"/>
        <v>5.6522042324873553E-2</v>
      </c>
    </row>
    <row r="99" spans="1:19" s="104" customFormat="1" ht="14.25">
      <c r="A99" s="182" t="s">
        <v>325</v>
      </c>
      <c r="B99" s="98">
        <v>2</v>
      </c>
      <c r="C99" s="99">
        <v>0</v>
      </c>
      <c r="D99" s="99">
        <v>4</v>
      </c>
      <c r="E99" s="100">
        <v>17</v>
      </c>
      <c r="F99" s="100">
        <v>1</v>
      </c>
      <c r="G99" s="100">
        <v>20</v>
      </c>
      <c r="H99" s="190" t="s">
        <v>188</v>
      </c>
      <c r="I99" s="163">
        <v>243781</v>
      </c>
      <c r="J99" s="163">
        <v>0</v>
      </c>
      <c r="K99" s="163">
        <v>34463</v>
      </c>
      <c r="L99" s="163">
        <v>0</v>
      </c>
      <c r="M99" s="163">
        <v>34463</v>
      </c>
      <c r="N99" s="163">
        <v>0</v>
      </c>
      <c r="O99" s="163">
        <v>13779</v>
      </c>
      <c r="P99" s="163">
        <v>0</v>
      </c>
      <c r="Q99" s="163">
        <v>13779</v>
      </c>
      <c r="R99" s="102">
        <f t="shared" si="27"/>
        <v>0.14136868746949105</v>
      </c>
      <c r="S99" s="103">
        <f t="shared" si="28"/>
        <v>5.6522042324873553E-2</v>
      </c>
    </row>
    <row r="100" spans="1:19" s="104" customFormat="1" ht="14.25">
      <c r="A100" s="182" t="s">
        <v>326</v>
      </c>
      <c r="B100" s="98">
        <v>2</v>
      </c>
      <c r="C100" s="99">
        <v>0</v>
      </c>
      <c r="D100" s="99">
        <v>4</v>
      </c>
      <c r="E100" s="100">
        <v>17</v>
      </c>
      <c r="F100" s="100">
        <v>2</v>
      </c>
      <c r="G100" s="100">
        <v>20</v>
      </c>
      <c r="H100" s="190" t="s">
        <v>189</v>
      </c>
      <c r="I100" s="163">
        <v>243781</v>
      </c>
      <c r="J100" s="163">
        <v>0</v>
      </c>
      <c r="K100" s="163">
        <v>34463</v>
      </c>
      <c r="L100" s="163">
        <v>0</v>
      </c>
      <c r="M100" s="163">
        <v>34463</v>
      </c>
      <c r="N100" s="163">
        <v>0</v>
      </c>
      <c r="O100" s="163">
        <v>0</v>
      </c>
      <c r="P100" s="163">
        <v>0</v>
      </c>
      <c r="Q100" s="163">
        <v>0</v>
      </c>
      <c r="R100" s="102">
        <f t="shared" si="27"/>
        <v>0.14136868746949105</v>
      </c>
      <c r="S100" s="103">
        <f t="shared" si="28"/>
        <v>0</v>
      </c>
    </row>
    <row r="101" spans="1:19" s="97" customFormat="1" ht="14.25">
      <c r="A101" s="181" t="s">
        <v>231</v>
      </c>
      <c r="B101" s="92">
        <v>2</v>
      </c>
      <c r="C101" s="93">
        <v>0</v>
      </c>
      <c r="D101" s="93">
        <v>4</v>
      </c>
      <c r="E101" s="105">
        <v>21</v>
      </c>
      <c r="F101" s="94"/>
      <c r="G101" s="94"/>
      <c r="H101" s="189" t="s">
        <v>190</v>
      </c>
      <c r="I101" s="162">
        <f>SUM(I102:I105)</f>
        <v>2041888295</v>
      </c>
      <c r="J101" s="162">
        <f t="shared" ref="J101:Q101" si="36">SUM(J102:J105)</f>
        <v>-53630240</v>
      </c>
      <c r="K101" s="162">
        <f t="shared" si="36"/>
        <v>1227835019</v>
      </c>
      <c r="L101" s="162">
        <f t="shared" si="36"/>
        <v>118320000</v>
      </c>
      <c r="M101" s="162">
        <f t="shared" si="36"/>
        <v>1227650239</v>
      </c>
      <c r="N101" s="162">
        <f t="shared" si="36"/>
        <v>71911465</v>
      </c>
      <c r="O101" s="162">
        <f t="shared" si="36"/>
        <v>456274700</v>
      </c>
      <c r="P101" s="162">
        <f t="shared" si="36"/>
        <v>50408313</v>
      </c>
      <c r="Q101" s="162">
        <f t="shared" si="36"/>
        <v>434771548</v>
      </c>
      <c r="R101" s="118">
        <f t="shared" si="27"/>
        <v>0.60123281082817515</v>
      </c>
      <c r="S101" s="107">
        <f t="shared" si="28"/>
        <v>0.22345722883924951</v>
      </c>
    </row>
    <row r="102" spans="1:19" s="104" customFormat="1" ht="14.25">
      <c r="A102" s="182" t="s">
        <v>341</v>
      </c>
      <c r="B102" s="98">
        <v>2</v>
      </c>
      <c r="C102" s="99">
        <v>0</v>
      </c>
      <c r="D102" s="99">
        <v>4</v>
      </c>
      <c r="E102" s="100">
        <v>21</v>
      </c>
      <c r="F102" s="100">
        <v>1</v>
      </c>
      <c r="G102" s="100">
        <v>20</v>
      </c>
      <c r="H102" s="190" t="s">
        <v>191</v>
      </c>
      <c r="I102" s="163">
        <v>50000000</v>
      </c>
      <c r="J102" s="163">
        <v>0</v>
      </c>
      <c r="K102" s="163">
        <v>669178</v>
      </c>
      <c r="L102" s="163">
        <v>0</v>
      </c>
      <c r="M102" s="163">
        <v>669178</v>
      </c>
      <c r="N102" s="163">
        <v>0</v>
      </c>
      <c r="O102" s="163">
        <v>374</v>
      </c>
      <c r="P102" s="163">
        <v>0</v>
      </c>
      <c r="Q102" s="163">
        <v>374</v>
      </c>
      <c r="R102" s="102">
        <f t="shared" si="27"/>
        <v>1.3383559999999999E-2</v>
      </c>
      <c r="S102" s="103">
        <f t="shared" si="28"/>
        <v>7.4800000000000004E-6</v>
      </c>
    </row>
    <row r="103" spans="1:19" s="104" customFormat="1" ht="14.25">
      <c r="A103" s="182" t="s">
        <v>327</v>
      </c>
      <c r="B103" s="98">
        <v>2</v>
      </c>
      <c r="C103" s="99">
        <v>0</v>
      </c>
      <c r="D103" s="99">
        <v>4</v>
      </c>
      <c r="E103" s="100">
        <v>21</v>
      </c>
      <c r="F103" s="100">
        <v>4</v>
      </c>
      <c r="G103" s="100">
        <v>20</v>
      </c>
      <c r="H103" s="190" t="s">
        <v>192</v>
      </c>
      <c r="I103" s="163">
        <v>1391888295</v>
      </c>
      <c r="J103" s="163">
        <v>-53630240</v>
      </c>
      <c r="K103" s="163">
        <v>1059091557</v>
      </c>
      <c r="L103" s="163">
        <v>118320000</v>
      </c>
      <c r="M103" s="163">
        <v>1059091557</v>
      </c>
      <c r="N103" s="163">
        <v>42099662</v>
      </c>
      <c r="O103" s="163">
        <v>412317906</v>
      </c>
      <c r="P103" s="163">
        <v>20596510</v>
      </c>
      <c r="Q103" s="163">
        <v>390814754</v>
      </c>
      <c r="R103" s="102">
        <f t="shared" si="27"/>
        <v>0.76090269657738585</v>
      </c>
      <c r="S103" s="103">
        <f t="shared" si="28"/>
        <v>0.29622916399336485</v>
      </c>
    </row>
    <row r="104" spans="1:19" s="104" customFormat="1" ht="14.25">
      <c r="A104" s="182" t="s">
        <v>328</v>
      </c>
      <c r="B104" s="98">
        <v>2</v>
      </c>
      <c r="C104" s="99">
        <v>0</v>
      </c>
      <c r="D104" s="99">
        <v>4</v>
      </c>
      <c r="E104" s="100">
        <v>21</v>
      </c>
      <c r="F104" s="100">
        <v>5</v>
      </c>
      <c r="G104" s="100">
        <v>20</v>
      </c>
      <c r="H104" s="190" t="s">
        <v>193</v>
      </c>
      <c r="I104" s="163">
        <v>599553881</v>
      </c>
      <c r="J104" s="163">
        <v>0</v>
      </c>
      <c r="K104" s="163">
        <v>167628165</v>
      </c>
      <c r="L104" s="163">
        <v>0</v>
      </c>
      <c r="M104" s="163">
        <v>167443385</v>
      </c>
      <c r="N104" s="163">
        <v>29811803</v>
      </c>
      <c r="O104" s="163">
        <v>43956420</v>
      </c>
      <c r="P104" s="163">
        <v>29811803</v>
      </c>
      <c r="Q104" s="163">
        <v>43956420</v>
      </c>
      <c r="R104" s="102">
        <f t="shared" si="27"/>
        <v>0.27927996182881853</v>
      </c>
      <c r="S104" s="103">
        <f t="shared" si="28"/>
        <v>7.3315212181905634E-2</v>
      </c>
    </row>
    <row r="105" spans="1:19" s="104" customFormat="1" ht="14.25">
      <c r="A105" s="182" t="s">
        <v>247</v>
      </c>
      <c r="B105" s="98">
        <v>2</v>
      </c>
      <c r="C105" s="99">
        <v>0</v>
      </c>
      <c r="D105" s="99">
        <v>4</v>
      </c>
      <c r="E105" s="100">
        <v>21</v>
      </c>
      <c r="F105" s="100">
        <v>11</v>
      </c>
      <c r="G105" s="100">
        <v>20</v>
      </c>
      <c r="H105" s="190" t="s">
        <v>194</v>
      </c>
      <c r="I105" s="163">
        <v>446119</v>
      </c>
      <c r="J105" s="163">
        <v>0</v>
      </c>
      <c r="K105" s="163">
        <v>446119</v>
      </c>
      <c r="L105" s="163">
        <v>0</v>
      </c>
      <c r="M105" s="163">
        <v>446119</v>
      </c>
      <c r="N105" s="163">
        <v>0</v>
      </c>
      <c r="O105" s="163">
        <v>0</v>
      </c>
      <c r="P105" s="163">
        <v>0</v>
      </c>
      <c r="Q105" s="163">
        <v>0</v>
      </c>
      <c r="R105" s="102">
        <f t="shared" si="27"/>
        <v>1</v>
      </c>
      <c r="S105" s="103">
        <f t="shared" si="28"/>
        <v>0</v>
      </c>
    </row>
    <row r="106" spans="1:19" s="104" customFormat="1" ht="20.25" customHeight="1">
      <c r="A106" s="182" t="s">
        <v>248</v>
      </c>
      <c r="B106" s="98">
        <v>2</v>
      </c>
      <c r="C106" s="99">
        <v>0</v>
      </c>
      <c r="D106" s="99">
        <v>4</v>
      </c>
      <c r="E106" s="100">
        <v>40</v>
      </c>
      <c r="F106" s="101"/>
      <c r="G106" s="100">
        <v>20</v>
      </c>
      <c r="H106" s="190" t="s">
        <v>195</v>
      </c>
      <c r="I106" s="163">
        <v>2145937</v>
      </c>
      <c r="J106" s="163">
        <v>0</v>
      </c>
      <c r="K106" s="163">
        <v>2114876</v>
      </c>
      <c r="L106" s="163">
        <v>0</v>
      </c>
      <c r="M106" s="163">
        <v>2114876</v>
      </c>
      <c r="N106" s="163">
        <v>0</v>
      </c>
      <c r="O106" s="163">
        <v>2000000</v>
      </c>
      <c r="P106" s="163">
        <v>0</v>
      </c>
      <c r="Q106" s="163">
        <v>2000000</v>
      </c>
      <c r="R106" s="102">
        <f t="shared" si="27"/>
        <v>0.9855256701384989</v>
      </c>
      <c r="S106" s="111">
        <f t="shared" si="28"/>
        <v>0.93199380969711598</v>
      </c>
    </row>
    <row r="107" spans="1:19" s="97" customFormat="1" ht="14.25">
      <c r="A107" s="181" t="s">
        <v>232</v>
      </c>
      <c r="B107" s="92">
        <v>2</v>
      </c>
      <c r="C107" s="93">
        <v>0</v>
      </c>
      <c r="D107" s="93">
        <v>4</v>
      </c>
      <c r="E107" s="105">
        <v>41</v>
      </c>
      <c r="F107" s="94"/>
      <c r="G107" s="94"/>
      <c r="H107" s="189" t="s">
        <v>196</v>
      </c>
      <c r="I107" s="162">
        <f t="shared" ref="I107:Q107" si="37">+I108</f>
        <v>2786512391</v>
      </c>
      <c r="J107" s="162">
        <f t="shared" si="37"/>
        <v>15015950</v>
      </c>
      <c r="K107" s="162">
        <f t="shared" si="37"/>
        <v>2415468463</v>
      </c>
      <c r="L107" s="162">
        <f t="shared" si="37"/>
        <v>15015950</v>
      </c>
      <c r="M107" s="162">
        <f t="shared" si="37"/>
        <v>1361468462.8</v>
      </c>
      <c r="N107" s="162">
        <f t="shared" si="37"/>
        <v>187126778</v>
      </c>
      <c r="O107" s="162">
        <f t="shared" si="37"/>
        <v>737003904.03999996</v>
      </c>
      <c r="P107" s="162">
        <f t="shared" si="37"/>
        <v>187126778</v>
      </c>
      <c r="Q107" s="162">
        <f t="shared" si="37"/>
        <v>737003904.03999996</v>
      </c>
      <c r="R107" s="118">
        <f t="shared" si="27"/>
        <v>0.48859228733284321</v>
      </c>
      <c r="S107" s="107">
        <f t="shared" si="28"/>
        <v>0.26448972788364677</v>
      </c>
    </row>
    <row r="108" spans="1:19" s="104" customFormat="1" ht="14.25">
      <c r="A108" s="182" t="s">
        <v>249</v>
      </c>
      <c r="B108" s="98">
        <v>2</v>
      </c>
      <c r="C108" s="99">
        <v>0</v>
      </c>
      <c r="D108" s="99">
        <v>4</v>
      </c>
      <c r="E108" s="100">
        <v>41</v>
      </c>
      <c r="F108" s="100">
        <v>13</v>
      </c>
      <c r="G108" s="100">
        <v>20</v>
      </c>
      <c r="H108" s="190" t="s">
        <v>196</v>
      </c>
      <c r="I108" s="163">
        <v>2786512391</v>
      </c>
      <c r="J108" s="163">
        <v>15015950</v>
      </c>
      <c r="K108" s="163">
        <v>2415468463</v>
      </c>
      <c r="L108" s="163">
        <v>15015950</v>
      </c>
      <c r="M108" s="163">
        <v>1361468462.8</v>
      </c>
      <c r="N108" s="163">
        <v>187126778</v>
      </c>
      <c r="O108" s="163">
        <v>737003904.03999996</v>
      </c>
      <c r="P108" s="163">
        <v>187126778</v>
      </c>
      <c r="Q108" s="163">
        <v>737003904.03999996</v>
      </c>
      <c r="R108" s="102">
        <f t="shared" si="27"/>
        <v>0.48859228733284321</v>
      </c>
      <c r="S108" s="111">
        <f t="shared" si="28"/>
        <v>0.26448972788364677</v>
      </c>
    </row>
    <row r="109" spans="1:19" s="97" customFormat="1" ht="14.25">
      <c r="A109" s="181" t="s">
        <v>250</v>
      </c>
      <c r="B109" s="92">
        <v>3</v>
      </c>
      <c r="C109" s="93"/>
      <c r="D109" s="93"/>
      <c r="E109" s="94"/>
      <c r="F109" s="94"/>
      <c r="G109" s="105">
        <v>20</v>
      </c>
      <c r="H109" s="189" t="s">
        <v>197</v>
      </c>
      <c r="I109" s="162">
        <f>+I111+I117</f>
        <v>5394160000</v>
      </c>
      <c r="J109" s="162">
        <f t="shared" ref="J109:Q109" si="38">+J111+J117</f>
        <v>0</v>
      </c>
      <c r="K109" s="162">
        <f t="shared" si="38"/>
        <v>1424364960</v>
      </c>
      <c r="L109" s="162">
        <f t="shared" si="38"/>
        <v>0</v>
      </c>
      <c r="M109" s="162">
        <f t="shared" si="38"/>
        <v>1424364960</v>
      </c>
      <c r="N109" s="162">
        <f t="shared" si="38"/>
        <v>0</v>
      </c>
      <c r="O109" s="162">
        <f t="shared" si="38"/>
        <v>0</v>
      </c>
      <c r="P109" s="162">
        <f t="shared" si="38"/>
        <v>0</v>
      </c>
      <c r="Q109" s="162">
        <f t="shared" si="38"/>
        <v>0</v>
      </c>
      <c r="R109" s="118">
        <f t="shared" si="27"/>
        <v>0.26405686149465346</v>
      </c>
      <c r="S109" s="107">
        <f t="shared" si="28"/>
        <v>0</v>
      </c>
    </row>
    <row r="110" spans="1:19" s="97" customFormat="1" ht="14.25">
      <c r="A110" s="181" t="s">
        <v>250</v>
      </c>
      <c r="B110" s="92">
        <v>3</v>
      </c>
      <c r="C110" s="93"/>
      <c r="D110" s="93"/>
      <c r="E110" s="94"/>
      <c r="F110" s="94"/>
      <c r="G110" s="105">
        <v>21</v>
      </c>
      <c r="H110" s="189" t="s">
        <v>197</v>
      </c>
      <c r="I110" s="162">
        <f>+I116</f>
        <v>170190000000</v>
      </c>
      <c r="J110" s="162">
        <f t="shared" ref="J110:Q110" si="39">+J116</f>
        <v>0</v>
      </c>
      <c r="K110" s="162">
        <f t="shared" si="39"/>
        <v>1021300000</v>
      </c>
      <c r="L110" s="162">
        <f t="shared" si="39"/>
        <v>0</v>
      </c>
      <c r="M110" s="162">
        <f t="shared" si="39"/>
        <v>1021300000</v>
      </c>
      <c r="N110" s="162">
        <f t="shared" si="39"/>
        <v>0</v>
      </c>
      <c r="O110" s="162">
        <f t="shared" si="39"/>
        <v>160000</v>
      </c>
      <c r="P110" s="162">
        <f t="shared" si="39"/>
        <v>0</v>
      </c>
      <c r="Q110" s="162">
        <f t="shared" si="39"/>
        <v>160000</v>
      </c>
      <c r="R110" s="118">
        <f t="shared" si="27"/>
        <v>6.0009401257418177E-3</v>
      </c>
      <c r="S110" s="107">
        <f t="shared" si="28"/>
        <v>9.4012574181796817E-7</v>
      </c>
    </row>
    <row r="111" spans="1:19" s="97" customFormat="1" ht="14.25">
      <c r="A111" s="181" t="s">
        <v>251</v>
      </c>
      <c r="B111" s="92">
        <v>3</v>
      </c>
      <c r="C111" s="93">
        <v>2</v>
      </c>
      <c r="D111" s="93"/>
      <c r="E111" s="94"/>
      <c r="F111" s="94"/>
      <c r="G111" s="120">
        <v>20</v>
      </c>
      <c r="H111" s="189" t="s">
        <v>198</v>
      </c>
      <c r="I111" s="162">
        <f>+I113</f>
        <v>2268060000</v>
      </c>
      <c r="J111" s="162">
        <f t="shared" ref="J111:Q114" si="40">+J113</f>
        <v>0</v>
      </c>
      <c r="K111" s="162">
        <f t="shared" si="40"/>
        <v>13608360</v>
      </c>
      <c r="L111" s="162">
        <f t="shared" si="40"/>
        <v>0</v>
      </c>
      <c r="M111" s="162">
        <f t="shared" si="40"/>
        <v>13608360</v>
      </c>
      <c r="N111" s="162">
        <f t="shared" si="40"/>
        <v>0</v>
      </c>
      <c r="O111" s="162">
        <f t="shared" si="40"/>
        <v>0</v>
      </c>
      <c r="P111" s="162">
        <f t="shared" si="40"/>
        <v>0</v>
      </c>
      <c r="Q111" s="162">
        <f t="shared" si="40"/>
        <v>0</v>
      </c>
      <c r="R111" s="118">
        <f t="shared" si="27"/>
        <v>6.0000000000000001E-3</v>
      </c>
      <c r="S111" s="107">
        <f t="shared" si="28"/>
        <v>0</v>
      </c>
    </row>
    <row r="112" spans="1:19" s="97" customFormat="1" ht="14.25">
      <c r="A112" s="181" t="s">
        <v>251</v>
      </c>
      <c r="B112" s="92">
        <v>3</v>
      </c>
      <c r="C112" s="93">
        <v>2</v>
      </c>
      <c r="D112" s="93"/>
      <c r="E112" s="94"/>
      <c r="F112" s="94"/>
      <c r="G112" s="120">
        <v>21</v>
      </c>
      <c r="H112" s="189" t="s">
        <v>198</v>
      </c>
      <c r="I112" s="162">
        <f>+I114</f>
        <v>170190000000</v>
      </c>
      <c r="J112" s="162">
        <f t="shared" si="40"/>
        <v>0</v>
      </c>
      <c r="K112" s="162">
        <f t="shared" si="40"/>
        <v>1021300000</v>
      </c>
      <c r="L112" s="162">
        <f t="shared" si="40"/>
        <v>0</v>
      </c>
      <c r="M112" s="162">
        <f t="shared" si="40"/>
        <v>1021300000</v>
      </c>
      <c r="N112" s="162">
        <f t="shared" si="40"/>
        <v>0</v>
      </c>
      <c r="O112" s="162">
        <f t="shared" si="40"/>
        <v>160000</v>
      </c>
      <c r="P112" s="162">
        <f t="shared" si="40"/>
        <v>0</v>
      </c>
      <c r="Q112" s="162">
        <f t="shared" si="40"/>
        <v>160000</v>
      </c>
      <c r="R112" s="118">
        <f t="shared" si="27"/>
        <v>6.0009401257418177E-3</v>
      </c>
      <c r="S112" s="107">
        <f t="shared" si="28"/>
        <v>9.4012574181796817E-7</v>
      </c>
    </row>
    <row r="113" spans="1:19" s="97" customFormat="1" ht="14.25">
      <c r="A113" s="181" t="s">
        <v>233</v>
      </c>
      <c r="B113" s="92">
        <v>3</v>
      </c>
      <c r="C113" s="93">
        <v>2</v>
      </c>
      <c r="D113" s="93">
        <v>1</v>
      </c>
      <c r="E113" s="121"/>
      <c r="F113" s="121"/>
      <c r="G113" s="120">
        <v>20</v>
      </c>
      <c r="H113" s="194" t="s">
        <v>199</v>
      </c>
      <c r="I113" s="162">
        <f>+I115</f>
        <v>2268060000</v>
      </c>
      <c r="J113" s="165">
        <f t="shared" si="40"/>
        <v>0</v>
      </c>
      <c r="K113" s="165">
        <f t="shared" si="40"/>
        <v>13608360</v>
      </c>
      <c r="L113" s="165">
        <f t="shared" si="40"/>
        <v>0</v>
      </c>
      <c r="M113" s="165">
        <f t="shared" si="40"/>
        <v>13608360</v>
      </c>
      <c r="N113" s="165">
        <f t="shared" si="40"/>
        <v>0</v>
      </c>
      <c r="O113" s="165">
        <f t="shared" si="40"/>
        <v>0</v>
      </c>
      <c r="P113" s="165">
        <f t="shared" si="40"/>
        <v>0</v>
      </c>
      <c r="Q113" s="165">
        <f t="shared" si="40"/>
        <v>0</v>
      </c>
      <c r="R113" s="95">
        <f t="shared" si="27"/>
        <v>6.0000000000000001E-3</v>
      </c>
      <c r="S113" s="107">
        <f t="shared" si="28"/>
        <v>0</v>
      </c>
    </row>
    <row r="114" spans="1:19" s="97" customFormat="1" ht="14.25">
      <c r="A114" s="181" t="s">
        <v>233</v>
      </c>
      <c r="B114" s="92">
        <v>3</v>
      </c>
      <c r="C114" s="93">
        <v>2</v>
      </c>
      <c r="D114" s="93">
        <v>1</v>
      </c>
      <c r="E114" s="121"/>
      <c r="F114" s="121"/>
      <c r="G114" s="120">
        <v>21</v>
      </c>
      <c r="H114" s="194" t="s">
        <v>199</v>
      </c>
      <c r="I114" s="162">
        <f>+I116</f>
        <v>170190000000</v>
      </c>
      <c r="J114" s="165">
        <f t="shared" si="40"/>
        <v>0</v>
      </c>
      <c r="K114" s="165">
        <f t="shared" si="40"/>
        <v>1021300000</v>
      </c>
      <c r="L114" s="165">
        <f t="shared" si="40"/>
        <v>0</v>
      </c>
      <c r="M114" s="165">
        <f t="shared" si="40"/>
        <v>1021300000</v>
      </c>
      <c r="N114" s="165">
        <f t="shared" si="40"/>
        <v>0</v>
      </c>
      <c r="O114" s="165">
        <f t="shared" si="40"/>
        <v>160000</v>
      </c>
      <c r="P114" s="165">
        <f t="shared" si="40"/>
        <v>0</v>
      </c>
      <c r="Q114" s="165">
        <f t="shared" si="40"/>
        <v>160000</v>
      </c>
      <c r="R114" s="95">
        <f t="shared" si="27"/>
        <v>6.0009401257418177E-3</v>
      </c>
      <c r="S114" s="107">
        <f t="shared" si="28"/>
        <v>9.4012574181796817E-7</v>
      </c>
    </row>
    <row r="115" spans="1:19" s="104" customFormat="1" ht="14.25">
      <c r="A115" s="182" t="s">
        <v>329</v>
      </c>
      <c r="B115" s="122">
        <v>3</v>
      </c>
      <c r="C115" s="100">
        <v>2</v>
      </c>
      <c r="D115" s="100">
        <v>1</v>
      </c>
      <c r="E115" s="100">
        <v>1</v>
      </c>
      <c r="F115" s="123" t="s">
        <v>200</v>
      </c>
      <c r="G115" s="100">
        <v>20</v>
      </c>
      <c r="H115" s="195" t="s">
        <v>201</v>
      </c>
      <c r="I115" s="163">
        <v>2268060000</v>
      </c>
      <c r="J115" s="163">
        <v>0</v>
      </c>
      <c r="K115" s="163">
        <v>13608360</v>
      </c>
      <c r="L115" s="163">
        <v>0</v>
      </c>
      <c r="M115" s="163">
        <v>13608360</v>
      </c>
      <c r="N115" s="163">
        <v>0</v>
      </c>
      <c r="O115" s="163">
        <v>0</v>
      </c>
      <c r="P115" s="163">
        <v>0</v>
      </c>
      <c r="Q115" s="163">
        <v>0</v>
      </c>
      <c r="R115" s="102">
        <f t="shared" si="27"/>
        <v>6.0000000000000001E-3</v>
      </c>
      <c r="S115" s="103">
        <f t="shared" si="28"/>
        <v>0</v>
      </c>
    </row>
    <row r="116" spans="1:19" s="117" customFormat="1" ht="14.25">
      <c r="A116" s="182" t="s">
        <v>330</v>
      </c>
      <c r="B116" s="124">
        <v>3</v>
      </c>
      <c r="C116" s="114">
        <v>2</v>
      </c>
      <c r="D116" s="114">
        <v>1</v>
      </c>
      <c r="E116" s="125">
        <v>17</v>
      </c>
      <c r="F116" s="125" t="s">
        <v>200</v>
      </c>
      <c r="G116" s="126">
        <v>21</v>
      </c>
      <c r="H116" s="196" t="s">
        <v>202</v>
      </c>
      <c r="I116" s="163">
        <v>170190000000</v>
      </c>
      <c r="J116" s="163">
        <v>0</v>
      </c>
      <c r="K116" s="163">
        <v>1021300000</v>
      </c>
      <c r="L116" s="163">
        <v>0</v>
      </c>
      <c r="M116" s="163">
        <v>1021300000</v>
      </c>
      <c r="N116" s="163">
        <v>0</v>
      </c>
      <c r="O116" s="163">
        <v>160000</v>
      </c>
      <c r="P116" s="163">
        <v>0</v>
      </c>
      <c r="Q116" s="163">
        <v>160000</v>
      </c>
      <c r="R116" s="115">
        <f t="shared" si="27"/>
        <v>6.0009401257418177E-3</v>
      </c>
      <c r="S116" s="116">
        <f t="shared" si="28"/>
        <v>9.4012574181796817E-7</v>
      </c>
    </row>
    <row r="117" spans="1:19" s="97" customFormat="1" ht="14.25">
      <c r="A117" s="181" t="s">
        <v>252</v>
      </c>
      <c r="B117" s="127">
        <v>3</v>
      </c>
      <c r="C117" s="105">
        <v>6</v>
      </c>
      <c r="D117" s="93"/>
      <c r="E117" s="94"/>
      <c r="F117" s="94"/>
      <c r="G117" s="120">
        <v>20</v>
      </c>
      <c r="H117" s="189" t="s">
        <v>203</v>
      </c>
      <c r="I117" s="162">
        <f>+I118</f>
        <v>3126100000</v>
      </c>
      <c r="J117" s="162">
        <f t="shared" ref="J117:Q117" si="41">+J118</f>
        <v>0</v>
      </c>
      <c r="K117" s="162">
        <f t="shared" si="41"/>
        <v>1410756600</v>
      </c>
      <c r="L117" s="162">
        <f t="shared" si="41"/>
        <v>0</v>
      </c>
      <c r="M117" s="162">
        <f t="shared" si="41"/>
        <v>1410756600</v>
      </c>
      <c r="N117" s="162">
        <f t="shared" si="41"/>
        <v>0</v>
      </c>
      <c r="O117" s="162">
        <f t="shared" si="41"/>
        <v>0</v>
      </c>
      <c r="P117" s="162">
        <f t="shared" si="41"/>
        <v>0</v>
      </c>
      <c r="Q117" s="162">
        <f t="shared" si="41"/>
        <v>0</v>
      </c>
      <c r="R117" s="118">
        <f t="shared" si="27"/>
        <v>0.45128326029237709</v>
      </c>
      <c r="S117" s="107">
        <f t="shared" si="28"/>
        <v>0</v>
      </c>
    </row>
    <row r="118" spans="1:19" s="97" customFormat="1" ht="14.25">
      <c r="A118" s="181" t="s">
        <v>253</v>
      </c>
      <c r="B118" s="127">
        <v>3</v>
      </c>
      <c r="C118" s="105">
        <v>6</v>
      </c>
      <c r="D118" s="93">
        <v>1</v>
      </c>
      <c r="E118" s="94"/>
      <c r="F118" s="94"/>
      <c r="G118" s="120">
        <v>20</v>
      </c>
      <c r="H118" s="189" t="s">
        <v>204</v>
      </c>
      <c r="I118" s="162">
        <f t="shared" ref="I118:Q118" si="42">+I119</f>
        <v>3126100000</v>
      </c>
      <c r="J118" s="162">
        <f t="shared" si="42"/>
        <v>0</v>
      </c>
      <c r="K118" s="162">
        <f t="shared" si="42"/>
        <v>1410756600</v>
      </c>
      <c r="L118" s="162">
        <f t="shared" si="42"/>
        <v>0</v>
      </c>
      <c r="M118" s="162">
        <f t="shared" si="42"/>
        <v>1410756600</v>
      </c>
      <c r="N118" s="162">
        <f t="shared" si="42"/>
        <v>0</v>
      </c>
      <c r="O118" s="162">
        <f t="shared" si="42"/>
        <v>0</v>
      </c>
      <c r="P118" s="162">
        <f t="shared" si="42"/>
        <v>0</v>
      </c>
      <c r="Q118" s="162">
        <f t="shared" si="42"/>
        <v>0</v>
      </c>
      <c r="R118" s="118">
        <f t="shared" si="27"/>
        <v>0.45128326029237709</v>
      </c>
      <c r="S118" s="107">
        <f t="shared" si="28"/>
        <v>0</v>
      </c>
    </row>
    <row r="119" spans="1:19" s="97" customFormat="1" ht="14.25">
      <c r="A119" s="181" t="s">
        <v>331</v>
      </c>
      <c r="B119" s="98">
        <v>3</v>
      </c>
      <c r="C119" s="99">
        <v>6</v>
      </c>
      <c r="D119" s="99">
        <v>1</v>
      </c>
      <c r="E119" s="100">
        <v>1</v>
      </c>
      <c r="F119" s="94"/>
      <c r="G119" s="120">
        <v>20</v>
      </c>
      <c r="H119" s="190" t="s">
        <v>204</v>
      </c>
      <c r="I119" s="163">
        <v>3126100000</v>
      </c>
      <c r="J119" s="163">
        <v>0</v>
      </c>
      <c r="K119" s="163">
        <v>1410756600</v>
      </c>
      <c r="L119" s="163">
        <v>0</v>
      </c>
      <c r="M119" s="163">
        <v>1410756600</v>
      </c>
      <c r="N119" s="163">
        <v>0</v>
      </c>
      <c r="O119" s="163">
        <v>0</v>
      </c>
      <c r="P119" s="163">
        <v>0</v>
      </c>
      <c r="Q119" s="163">
        <v>0</v>
      </c>
      <c r="R119" s="102">
        <f t="shared" si="27"/>
        <v>0.45128326029237709</v>
      </c>
      <c r="S119" s="103">
        <f t="shared" si="28"/>
        <v>0</v>
      </c>
    </row>
    <row r="120" spans="1:19" s="97" customFormat="1" ht="24">
      <c r="A120" s="181" t="s">
        <v>234</v>
      </c>
      <c r="B120" s="92">
        <v>5</v>
      </c>
      <c r="C120" s="93"/>
      <c r="D120" s="93"/>
      <c r="E120" s="121"/>
      <c r="F120" s="121"/>
      <c r="G120" s="120"/>
      <c r="H120" s="194" t="s">
        <v>26</v>
      </c>
      <c r="I120" s="162">
        <f t="shared" ref="I120:Q122" si="43">+I121</f>
        <v>46872000000</v>
      </c>
      <c r="J120" s="162">
        <f t="shared" si="43"/>
        <v>7011702357.3400002</v>
      </c>
      <c r="K120" s="162">
        <f t="shared" si="43"/>
        <v>35413170797.339996</v>
      </c>
      <c r="L120" s="162">
        <f t="shared" si="43"/>
        <v>6249704342</v>
      </c>
      <c r="M120" s="162">
        <f t="shared" si="43"/>
        <v>24538728515.43</v>
      </c>
      <c r="N120" s="162">
        <f t="shared" si="43"/>
        <v>2177083974</v>
      </c>
      <c r="O120" s="162">
        <f t="shared" si="43"/>
        <v>8220404869</v>
      </c>
      <c r="P120" s="162">
        <f t="shared" si="43"/>
        <v>1816557913</v>
      </c>
      <c r="Q120" s="162">
        <f t="shared" si="43"/>
        <v>7858106603</v>
      </c>
      <c r="R120" s="118">
        <f t="shared" si="27"/>
        <v>0.52352638068420376</v>
      </c>
      <c r="S120" s="107">
        <f t="shared" si="28"/>
        <v>0.17537986151647039</v>
      </c>
    </row>
    <row r="121" spans="1:19" s="97" customFormat="1" ht="14.25">
      <c r="A121" s="181" t="s">
        <v>235</v>
      </c>
      <c r="B121" s="127">
        <v>5</v>
      </c>
      <c r="C121" s="105">
        <v>1</v>
      </c>
      <c r="D121" s="93"/>
      <c r="E121" s="121"/>
      <c r="F121" s="121"/>
      <c r="G121" s="128"/>
      <c r="H121" s="197" t="s">
        <v>27</v>
      </c>
      <c r="I121" s="162">
        <f t="shared" si="43"/>
        <v>46872000000</v>
      </c>
      <c r="J121" s="162">
        <f t="shared" si="43"/>
        <v>7011702357.3400002</v>
      </c>
      <c r="K121" s="162">
        <f t="shared" si="43"/>
        <v>35413170797.339996</v>
      </c>
      <c r="L121" s="162">
        <f t="shared" si="43"/>
        <v>6249704342</v>
      </c>
      <c r="M121" s="162">
        <f t="shared" si="43"/>
        <v>24538728515.43</v>
      </c>
      <c r="N121" s="162">
        <f t="shared" si="43"/>
        <v>2177083974</v>
      </c>
      <c r="O121" s="162">
        <f t="shared" si="43"/>
        <v>8220404869</v>
      </c>
      <c r="P121" s="162">
        <f t="shared" si="43"/>
        <v>1816557913</v>
      </c>
      <c r="Q121" s="162">
        <f t="shared" si="43"/>
        <v>7858106603</v>
      </c>
      <c r="R121" s="118">
        <f t="shared" si="27"/>
        <v>0.52352638068420376</v>
      </c>
      <c r="S121" s="107">
        <f t="shared" si="28"/>
        <v>0.17537986151647039</v>
      </c>
    </row>
    <row r="122" spans="1:19" s="104" customFormat="1" ht="14.25">
      <c r="A122" s="182" t="s">
        <v>254</v>
      </c>
      <c r="B122" s="98">
        <v>5</v>
      </c>
      <c r="C122" s="99">
        <v>1</v>
      </c>
      <c r="D122" s="99">
        <v>2</v>
      </c>
      <c r="E122" s="123"/>
      <c r="F122" s="123"/>
      <c r="G122" s="129">
        <v>20</v>
      </c>
      <c r="H122" s="197" t="s">
        <v>28</v>
      </c>
      <c r="I122" s="162">
        <f t="shared" si="43"/>
        <v>46872000000</v>
      </c>
      <c r="J122" s="162">
        <f t="shared" si="43"/>
        <v>7011702357.3400002</v>
      </c>
      <c r="K122" s="162">
        <f t="shared" si="43"/>
        <v>35413170797.339996</v>
      </c>
      <c r="L122" s="162">
        <f t="shared" si="43"/>
        <v>6249704342</v>
      </c>
      <c r="M122" s="162">
        <f t="shared" si="43"/>
        <v>24538728515.43</v>
      </c>
      <c r="N122" s="162">
        <f t="shared" si="43"/>
        <v>2177083974</v>
      </c>
      <c r="O122" s="162">
        <f t="shared" si="43"/>
        <v>8220404869</v>
      </c>
      <c r="P122" s="162">
        <f t="shared" si="43"/>
        <v>1816557913</v>
      </c>
      <c r="Q122" s="162">
        <f t="shared" si="43"/>
        <v>7858106603</v>
      </c>
      <c r="R122" s="118">
        <f t="shared" si="27"/>
        <v>0.52352638068420376</v>
      </c>
      <c r="S122" s="107">
        <f t="shared" si="28"/>
        <v>0.17537986151647039</v>
      </c>
    </row>
    <row r="123" spans="1:19" s="104" customFormat="1" ht="14.25">
      <c r="A123" s="182" t="s">
        <v>255</v>
      </c>
      <c r="B123" s="98">
        <v>5</v>
      </c>
      <c r="C123" s="99">
        <v>1</v>
      </c>
      <c r="D123" s="99">
        <v>2</v>
      </c>
      <c r="E123" s="123">
        <v>1</v>
      </c>
      <c r="F123" s="123"/>
      <c r="G123" s="129">
        <v>20</v>
      </c>
      <c r="H123" s="197" t="s">
        <v>28</v>
      </c>
      <c r="I123" s="162">
        <f t="shared" ref="I123:Q123" si="44">SUM(I124:I130)</f>
        <v>46872000000</v>
      </c>
      <c r="J123" s="162">
        <f t="shared" si="44"/>
        <v>7011702357.3400002</v>
      </c>
      <c r="K123" s="162">
        <f t="shared" si="44"/>
        <v>35413170797.339996</v>
      </c>
      <c r="L123" s="162">
        <f t="shared" si="44"/>
        <v>6249704342</v>
      </c>
      <c r="M123" s="162">
        <f t="shared" si="44"/>
        <v>24538728515.43</v>
      </c>
      <c r="N123" s="162">
        <f t="shared" si="44"/>
        <v>2177083974</v>
      </c>
      <c r="O123" s="162">
        <f t="shared" si="44"/>
        <v>8220404869</v>
      </c>
      <c r="P123" s="162">
        <f t="shared" si="44"/>
        <v>1816557913</v>
      </c>
      <c r="Q123" s="162">
        <f t="shared" si="44"/>
        <v>7858106603</v>
      </c>
      <c r="R123" s="118">
        <f t="shared" si="27"/>
        <v>0.52352638068420376</v>
      </c>
      <c r="S123" s="107">
        <f t="shared" si="28"/>
        <v>0.17537986151647039</v>
      </c>
    </row>
    <row r="124" spans="1:19" s="104" customFormat="1" ht="14.25">
      <c r="A124" s="182" t="s">
        <v>332</v>
      </c>
      <c r="B124" s="98">
        <v>5</v>
      </c>
      <c r="C124" s="99">
        <v>1</v>
      </c>
      <c r="D124" s="99">
        <v>2</v>
      </c>
      <c r="E124" s="123">
        <v>1</v>
      </c>
      <c r="F124" s="123">
        <v>4</v>
      </c>
      <c r="G124" s="129">
        <v>20</v>
      </c>
      <c r="H124" s="198" t="s">
        <v>205</v>
      </c>
      <c r="I124" s="163">
        <v>0</v>
      </c>
      <c r="J124" s="163">
        <v>0</v>
      </c>
      <c r="K124" s="163">
        <v>0</v>
      </c>
      <c r="L124" s="163">
        <v>0</v>
      </c>
      <c r="M124" s="163">
        <v>0</v>
      </c>
      <c r="N124" s="163">
        <v>0</v>
      </c>
      <c r="O124" s="163">
        <v>0</v>
      </c>
      <c r="P124" s="163">
        <v>0</v>
      </c>
      <c r="Q124" s="163">
        <v>0</v>
      </c>
      <c r="R124" s="102">
        <f t="shared" si="27"/>
        <v>0</v>
      </c>
      <c r="S124" s="103">
        <f t="shared" si="28"/>
        <v>0</v>
      </c>
    </row>
    <row r="125" spans="1:19" s="104" customFormat="1" ht="14.25">
      <c r="A125" s="182" t="s">
        <v>333</v>
      </c>
      <c r="B125" s="98">
        <v>5</v>
      </c>
      <c r="C125" s="99">
        <v>1</v>
      </c>
      <c r="D125" s="99">
        <v>2</v>
      </c>
      <c r="E125" s="123">
        <v>1</v>
      </c>
      <c r="F125" s="123">
        <v>6</v>
      </c>
      <c r="G125" s="129">
        <v>20</v>
      </c>
      <c r="H125" s="198" t="s">
        <v>23</v>
      </c>
      <c r="I125" s="163">
        <v>27388457516</v>
      </c>
      <c r="J125" s="163">
        <v>3978847608</v>
      </c>
      <c r="K125" s="163">
        <v>22245855409</v>
      </c>
      <c r="L125" s="163">
        <v>6243596305</v>
      </c>
      <c r="M125" s="163">
        <v>16846856834.09</v>
      </c>
      <c r="N125" s="163">
        <v>1511102169</v>
      </c>
      <c r="O125" s="163">
        <v>5298508267</v>
      </c>
      <c r="P125" s="163">
        <v>1360863714</v>
      </c>
      <c r="Q125" s="163">
        <v>5148269812</v>
      </c>
      <c r="R125" s="102">
        <f t="shared" si="27"/>
        <v>0.61510790902511669</v>
      </c>
      <c r="S125" s="103">
        <f t="shared" si="28"/>
        <v>0.19345770983651331</v>
      </c>
    </row>
    <row r="126" spans="1:19" s="104" customFormat="1" ht="18" customHeight="1">
      <c r="A126" s="182" t="s">
        <v>334</v>
      </c>
      <c r="B126" s="98">
        <v>5</v>
      </c>
      <c r="C126" s="99">
        <v>1</v>
      </c>
      <c r="D126" s="99">
        <v>2</v>
      </c>
      <c r="E126" s="123">
        <v>1</v>
      </c>
      <c r="F126" s="123">
        <v>7</v>
      </c>
      <c r="G126" s="129">
        <v>20</v>
      </c>
      <c r="H126" s="198" t="s">
        <v>206</v>
      </c>
      <c r="I126" s="163">
        <v>18506884033</v>
      </c>
      <c r="J126" s="163">
        <v>3032854749.3400002</v>
      </c>
      <c r="K126" s="163">
        <v>12355749231.34</v>
      </c>
      <c r="L126" s="163">
        <v>0</v>
      </c>
      <c r="M126" s="163">
        <v>7187973148.3400002</v>
      </c>
      <c r="N126" s="163">
        <v>637270954</v>
      </c>
      <c r="O126" s="163">
        <v>2796791584</v>
      </c>
      <c r="P126" s="163">
        <v>426852516</v>
      </c>
      <c r="Q126" s="163">
        <v>2586373146</v>
      </c>
      <c r="R126" s="102">
        <f t="shared" si="27"/>
        <v>0.38839456364037184</v>
      </c>
      <c r="S126" s="103">
        <f t="shared" si="28"/>
        <v>0.15112168958388589</v>
      </c>
    </row>
    <row r="127" spans="1:19" s="104" customFormat="1" ht="18" customHeight="1">
      <c r="A127" s="182" t="s">
        <v>335</v>
      </c>
      <c r="B127" s="98">
        <v>5</v>
      </c>
      <c r="C127" s="99">
        <v>1</v>
      </c>
      <c r="D127" s="99">
        <v>2</v>
      </c>
      <c r="E127" s="123">
        <v>1</v>
      </c>
      <c r="F127" s="123">
        <v>11</v>
      </c>
      <c r="G127" s="129"/>
      <c r="H127" s="198" t="s">
        <v>25</v>
      </c>
      <c r="I127" s="163">
        <v>100800000</v>
      </c>
      <c r="J127" s="163">
        <v>0</v>
      </c>
      <c r="K127" s="163">
        <v>100353881</v>
      </c>
      <c r="L127" s="163">
        <v>0</v>
      </c>
      <c r="M127" s="163">
        <v>4353881</v>
      </c>
      <c r="N127" s="163">
        <v>69662</v>
      </c>
      <c r="O127" s="163">
        <v>469810</v>
      </c>
      <c r="P127" s="163">
        <v>69662</v>
      </c>
      <c r="Q127" s="163">
        <v>469810</v>
      </c>
      <c r="R127" s="102"/>
      <c r="S127" s="103"/>
    </row>
    <row r="128" spans="1:19" s="104" customFormat="1" ht="14.25">
      <c r="A128" s="182" t="s">
        <v>336</v>
      </c>
      <c r="B128" s="98">
        <v>5</v>
      </c>
      <c r="C128" s="99">
        <v>1</v>
      </c>
      <c r="D128" s="99">
        <v>2</v>
      </c>
      <c r="E128" s="123">
        <v>1</v>
      </c>
      <c r="F128" s="123">
        <v>12</v>
      </c>
      <c r="G128" s="129"/>
      <c r="H128" s="198" t="s">
        <v>207</v>
      </c>
      <c r="I128" s="163">
        <v>182715316</v>
      </c>
      <c r="J128" s="163">
        <v>0</v>
      </c>
      <c r="K128" s="163">
        <v>182715316</v>
      </c>
      <c r="L128" s="163">
        <v>0</v>
      </c>
      <c r="M128" s="163">
        <v>182715316</v>
      </c>
      <c r="N128" s="163">
        <v>20301700</v>
      </c>
      <c r="O128" s="163">
        <v>81209056</v>
      </c>
      <c r="P128" s="163">
        <v>20301700</v>
      </c>
      <c r="Q128" s="163">
        <v>81209056</v>
      </c>
      <c r="R128" s="102"/>
      <c r="S128" s="103"/>
    </row>
    <row r="129" spans="1:19" s="104" customFormat="1" ht="14.25">
      <c r="A129" s="182" t="s">
        <v>337</v>
      </c>
      <c r="B129" s="98">
        <v>5</v>
      </c>
      <c r="C129" s="99">
        <v>1</v>
      </c>
      <c r="D129" s="99">
        <v>2</v>
      </c>
      <c r="E129" s="123">
        <v>1</v>
      </c>
      <c r="F129" s="123">
        <v>21</v>
      </c>
      <c r="G129" s="129">
        <v>20</v>
      </c>
      <c r="H129" s="198" t="s">
        <v>149</v>
      </c>
      <c r="I129" s="163">
        <v>115873135</v>
      </c>
      <c r="J129" s="163">
        <v>0</v>
      </c>
      <c r="K129" s="163">
        <v>2100000</v>
      </c>
      <c r="L129" s="163">
        <v>0</v>
      </c>
      <c r="M129" s="163">
        <v>2100000</v>
      </c>
      <c r="N129" s="163">
        <v>0</v>
      </c>
      <c r="O129" s="163">
        <v>0</v>
      </c>
      <c r="P129" s="163">
        <v>0</v>
      </c>
      <c r="Q129" s="163">
        <v>0</v>
      </c>
      <c r="R129" s="102">
        <f t="shared" si="27"/>
        <v>1.812326903902272E-2</v>
      </c>
      <c r="S129" s="103">
        <f t="shared" si="28"/>
        <v>0</v>
      </c>
    </row>
    <row r="130" spans="1:19" s="104" customFormat="1" ht="14.25">
      <c r="A130" s="182" t="s">
        <v>338</v>
      </c>
      <c r="B130" s="98">
        <v>5</v>
      </c>
      <c r="C130" s="99">
        <v>1</v>
      </c>
      <c r="D130" s="99">
        <v>2</v>
      </c>
      <c r="E130" s="123">
        <v>1</v>
      </c>
      <c r="F130" s="123">
        <v>24</v>
      </c>
      <c r="G130" s="129">
        <v>20</v>
      </c>
      <c r="H130" s="198" t="s">
        <v>208</v>
      </c>
      <c r="I130" s="163">
        <v>577270000</v>
      </c>
      <c r="J130" s="163">
        <v>0</v>
      </c>
      <c r="K130" s="163">
        <v>526396960</v>
      </c>
      <c r="L130" s="163">
        <v>6108037</v>
      </c>
      <c r="M130" s="163">
        <v>314729336</v>
      </c>
      <c r="N130" s="163">
        <v>8339489</v>
      </c>
      <c r="O130" s="163">
        <v>43426152</v>
      </c>
      <c r="P130" s="163">
        <v>8470321</v>
      </c>
      <c r="Q130" s="163">
        <v>41784779</v>
      </c>
      <c r="R130" s="102">
        <f t="shared" si="27"/>
        <v>0.54520300032913538</v>
      </c>
      <c r="S130" s="103">
        <f t="shared" si="28"/>
        <v>7.5226760441387916E-2</v>
      </c>
    </row>
    <row r="131" spans="1:19" s="132" customFormat="1" ht="14.25">
      <c r="A131" s="184" t="s">
        <v>343</v>
      </c>
      <c r="B131" s="295" t="s">
        <v>29</v>
      </c>
      <c r="C131" s="296"/>
      <c r="D131" s="296"/>
      <c r="E131" s="296"/>
      <c r="F131" s="296"/>
      <c r="G131" s="296"/>
      <c r="H131" s="296"/>
      <c r="I131" s="162">
        <f>I132+I135+I138+I142</f>
        <v>284536000000</v>
      </c>
      <c r="J131" s="209">
        <f t="shared" ref="J131:Q131" si="45">J132+J135+J138+J142</f>
        <v>18239782780.43</v>
      </c>
      <c r="K131" s="209">
        <f t="shared" si="45"/>
        <v>246745498396.42999</v>
      </c>
      <c r="L131" s="209">
        <f t="shared" si="45"/>
        <v>77606910.430000007</v>
      </c>
      <c r="M131" s="209">
        <f t="shared" si="45"/>
        <v>28277233873.43</v>
      </c>
      <c r="N131" s="209">
        <f t="shared" si="45"/>
        <v>617882717</v>
      </c>
      <c r="O131" s="209">
        <f t="shared" si="45"/>
        <v>14455649478.200001</v>
      </c>
      <c r="P131" s="209">
        <f t="shared" si="45"/>
        <v>537152065</v>
      </c>
      <c r="Q131" s="209">
        <f t="shared" si="45"/>
        <v>14340238137.200001</v>
      </c>
      <c r="R131" s="130">
        <f t="shared" si="27"/>
        <v>9.9380162346522055E-2</v>
      </c>
      <c r="S131" s="131">
        <f t="shared" si="28"/>
        <v>5.0804290065931908E-2</v>
      </c>
    </row>
    <row r="132" spans="1:19" s="110" customFormat="1" ht="49.5" customHeight="1">
      <c r="A132" s="183" t="s">
        <v>236</v>
      </c>
      <c r="B132" s="92">
        <v>213</v>
      </c>
      <c r="C132" s="93"/>
      <c r="D132" s="93"/>
      <c r="E132" s="121"/>
      <c r="F132" s="121"/>
      <c r="G132" s="120"/>
      <c r="H132" s="199" t="s">
        <v>30</v>
      </c>
      <c r="I132" s="162">
        <f>I133</f>
        <v>6000000000</v>
      </c>
      <c r="J132" s="164">
        <f t="shared" ref="J132:Q132" si="46">J133</f>
        <v>1600022365</v>
      </c>
      <c r="K132" s="164">
        <f t="shared" si="46"/>
        <v>1818705638</v>
      </c>
      <c r="L132" s="164">
        <f t="shared" si="46"/>
        <v>94557400</v>
      </c>
      <c r="M132" s="164">
        <f t="shared" si="46"/>
        <v>218343057</v>
      </c>
      <c r="N132" s="164">
        <f t="shared" si="46"/>
        <v>7090215</v>
      </c>
      <c r="O132" s="164">
        <f t="shared" si="46"/>
        <v>21184459</v>
      </c>
      <c r="P132" s="164">
        <f t="shared" si="46"/>
        <v>7090215</v>
      </c>
      <c r="Q132" s="164">
        <f t="shared" si="46"/>
        <v>21184459</v>
      </c>
      <c r="R132" s="136">
        <f t="shared" si="27"/>
        <v>3.6390509500000001E-2</v>
      </c>
      <c r="S132" s="113">
        <f t="shared" si="28"/>
        <v>3.5307431666666668E-3</v>
      </c>
    </row>
    <row r="133" spans="1:19" s="110" customFormat="1" ht="24">
      <c r="A133" s="183" t="s">
        <v>237</v>
      </c>
      <c r="B133" s="92">
        <v>213</v>
      </c>
      <c r="C133" s="105">
        <v>506</v>
      </c>
      <c r="D133" s="93"/>
      <c r="E133" s="121"/>
      <c r="F133" s="121"/>
      <c r="G133" s="120"/>
      <c r="H133" s="199" t="s">
        <v>31</v>
      </c>
      <c r="I133" s="162">
        <f>+I134</f>
        <v>6000000000</v>
      </c>
      <c r="J133" s="164">
        <f t="shared" ref="J133:Q133" si="47">+J134</f>
        <v>1600022365</v>
      </c>
      <c r="K133" s="164">
        <f t="shared" si="47"/>
        <v>1818705638</v>
      </c>
      <c r="L133" s="164">
        <f t="shared" si="47"/>
        <v>94557400</v>
      </c>
      <c r="M133" s="164">
        <f t="shared" si="47"/>
        <v>218343057</v>
      </c>
      <c r="N133" s="164">
        <f t="shared" si="47"/>
        <v>7090215</v>
      </c>
      <c r="O133" s="164">
        <f t="shared" si="47"/>
        <v>21184459</v>
      </c>
      <c r="P133" s="164">
        <f t="shared" si="47"/>
        <v>7090215</v>
      </c>
      <c r="Q133" s="164">
        <f t="shared" si="47"/>
        <v>21184459</v>
      </c>
      <c r="R133" s="136">
        <f t="shared" ref="R133:R144" si="48">IFERROR((M133/I133),0)</f>
        <v>3.6390509500000001E-2</v>
      </c>
      <c r="S133" s="113">
        <f t="shared" ref="S133:S144" si="49">IFERROR((O133/I133),0)</f>
        <v>3.5307431666666668E-3</v>
      </c>
    </row>
    <row r="134" spans="1:19" s="135" customFormat="1" ht="36">
      <c r="A134" s="185" t="s">
        <v>256</v>
      </c>
      <c r="B134" s="98">
        <v>213</v>
      </c>
      <c r="C134" s="100">
        <v>506</v>
      </c>
      <c r="D134" s="100">
        <v>1</v>
      </c>
      <c r="E134" s="123"/>
      <c r="F134" s="123"/>
      <c r="G134" s="133">
        <v>20</v>
      </c>
      <c r="H134" s="200" t="s">
        <v>32</v>
      </c>
      <c r="I134" s="163">
        <v>6000000000</v>
      </c>
      <c r="J134" s="163">
        <v>1600022365</v>
      </c>
      <c r="K134" s="163">
        <v>1818705638</v>
      </c>
      <c r="L134" s="163">
        <v>94557400</v>
      </c>
      <c r="M134" s="163">
        <v>218343057</v>
      </c>
      <c r="N134" s="163">
        <v>7090215</v>
      </c>
      <c r="O134" s="163">
        <v>21184459</v>
      </c>
      <c r="P134" s="163">
        <v>7090215</v>
      </c>
      <c r="Q134" s="163">
        <v>21184459</v>
      </c>
      <c r="R134" s="134">
        <f t="shared" si="48"/>
        <v>3.6390509500000001E-2</v>
      </c>
      <c r="S134" s="137">
        <f t="shared" si="49"/>
        <v>3.5307431666666668E-3</v>
      </c>
    </row>
    <row r="135" spans="1:19" s="110" customFormat="1" ht="18" customHeight="1">
      <c r="A135" s="183" t="s">
        <v>238</v>
      </c>
      <c r="B135" s="127">
        <v>310</v>
      </c>
      <c r="C135" s="93"/>
      <c r="D135" s="93"/>
      <c r="E135" s="121"/>
      <c r="F135" s="121"/>
      <c r="G135" s="120"/>
      <c r="H135" s="199" t="s">
        <v>33</v>
      </c>
      <c r="I135" s="162">
        <f t="shared" ref="I135:Q135" si="50">I136</f>
        <v>7800000000</v>
      </c>
      <c r="J135" s="164">
        <f t="shared" si="50"/>
        <v>89760415.430000007</v>
      </c>
      <c r="K135" s="164">
        <f t="shared" si="50"/>
        <v>6791348078.4300003</v>
      </c>
      <c r="L135" s="164">
        <f t="shared" si="50"/>
        <v>-39485253.57</v>
      </c>
      <c r="M135" s="164">
        <f t="shared" si="50"/>
        <v>6107888300.4300003</v>
      </c>
      <c r="N135" s="164">
        <f t="shared" si="50"/>
        <v>356107331</v>
      </c>
      <c r="O135" s="164">
        <f t="shared" si="50"/>
        <v>3195494192.1999998</v>
      </c>
      <c r="P135" s="164">
        <f t="shared" si="50"/>
        <v>309896118</v>
      </c>
      <c r="Q135" s="164">
        <f t="shared" si="50"/>
        <v>3129643525.1999998</v>
      </c>
      <c r="R135" s="108">
        <f t="shared" si="48"/>
        <v>0.78306260261923077</v>
      </c>
      <c r="S135" s="109">
        <f t="shared" si="49"/>
        <v>0.40967874258974357</v>
      </c>
    </row>
    <row r="136" spans="1:19" s="110" customFormat="1" ht="24">
      <c r="A136" s="183" t="s">
        <v>239</v>
      </c>
      <c r="B136" s="127">
        <v>310</v>
      </c>
      <c r="C136" s="105">
        <v>506</v>
      </c>
      <c r="D136" s="93"/>
      <c r="E136" s="121"/>
      <c r="F136" s="121"/>
      <c r="G136" s="120"/>
      <c r="H136" s="199" t="s">
        <v>31</v>
      </c>
      <c r="I136" s="162">
        <f>+I137</f>
        <v>7800000000</v>
      </c>
      <c r="J136" s="164">
        <f t="shared" ref="J136:Q136" si="51">+J137</f>
        <v>89760415.430000007</v>
      </c>
      <c r="K136" s="164">
        <f t="shared" si="51"/>
        <v>6791348078.4300003</v>
      </c>
      <c r="L136" s="164">
        <f t="shared" si="51"/>
        <v>-39485253.57</v>
      </c>
      <c r="M136" s="164">
        <f t="shared" si="51"/>
        <v>6107888300.4300003</v>
      </c>
      <c r="N136" s="164">
        <f t="shared" si="51"/>
        <v>356107331</v>
      </c>
      <c r="O136" s="164">
        <f t="shared" si="51"/>
        <v>3195494192.1999998</v>
      </c>
      <c r="P136" s="164">
        <f t="shared" si="51"/>
        <v>309896118</v>
      </c>
      <c r="Q136" s="164">
        <f t="shared" si="51"/>
        <v>3129643525.1999998</v>
      </c>
      <c r="R136" s="108">
        <f t="shared" si="48"/>
        <v>0.78306260261923077</v>
      </c>
      <c r="S136" s="109">
        <f t="shared" si="49"/>
        <v>0.40967874258974357</v>
      </c>
    </row>
    <row r="137" spans="1:19" s="135" customFormat="1" ht="27.75" customHeight="1">
      <c r="A137" s="185" t="s">
        <v>257</v>
      </c>
      <c r="B137" s="122">
        <v>310</v>
      </c>
      <c r="C137" s="100">
        <v>506</v>
      </c>
      <c r="D137" s="100">
        <v>1</v>
      </c>
      <c r="E137" s="123"/>
      <c r="F137" s="123"/>
      <c r="G137" s="133">
        <v>20</v>
      </c>
      <c r="H137" s="200" t="s">
        <v>34</v>
      </c>
      <c r="I137" s="163">
        <v>7800000000</v>
      </c>
      <c r="J137" s="163">
        <v>89760415.430000007</v>
      </c>
      <c r="K137" s="163">
        <v>6791348078.4300003</v>
      </c>
      <c r="L137" s="163">
        <v>-39485253.57</v>
      </c>
      <c r="M137" s="163">
        <v>6107888300.4300003</v>
      </c>
      <c r="N137" s="163">
        <v>356107331</v>
      </c>
      <c r="O137" s="163">
        <v>3195494192.1999998</v>
      </c>
      <c r="P137" s="163">
        <v>309896118</v>
      </c>
      <c r="Q137" s="163">
        <v>3129643525.1999998</v>
      </c>
      <c r="R137" s="134">
        <f t="shared" si="48"/>
        <v>0.78306260261923077</v>
      </c>
      <c r="S137" s="137">
        <f t="shared" si="49"/>
        <v>0.40967874258974357</v>
      </c>
    </row>
    <row r="138" spans="1:19" s="110" customFormat="1" ht="33.75" customHeight="1">
      <c r="A138" s="183" t="s">
        <v>240</v>
      </c>
      <c r="B138" s="127">
        <v>410</v>
      </c>
      <c r="C138" s="93"/>
      <c r="D138" s="94"/>
      <c r="E138" s="94"/>
      <c r="F138" s="94"/>
      <c r="G138" s="94"/>
      <c r="H138" s="192" t="s">
        <v>35</v>
      </c>
      <c r="I138" s="162">
        <f>+I139</f>
        <v>265888000000</v>
      </c>
      <c r="J138" s="164">
        <f t="shared" ref="J138:Q138" si="52">+J139</f>
        <v>16550000000</v>
      </c>
      <c r="K138" s="164">
        <f t="shared" si="52"/>
        <v>238116129939</v>
      </c>
      <c r="L138" s="164">
        <f t="shared" si="52"/>
        <v>22534764</v>
      </c>
      <c r="M138" s="164">
        <f t="shared" si="52"/>
        <v>21931687775</v>
      </c>
      <c r="N138" s="164">
        <f t="shared" si="52"/>
        <v>254685171</v>
      </c>
      <c r="O138" s="164">
        <f t="shared" si="52"/>
        <v>11238970827</v>
      </c>
      <c r="P138" s="164">
        <f t="shared" si="52"/>
        <v>220165732</v>
      </c>
      <c r="Q138" s="164">
        <f t="shared" si="52"/>
        <v>11189410153</v>
      </c>
      <c r="R138" s="136">
        <f t="shared" si="48"/>
        <v>8.2484684434799616E-2</v>
      </c>
      <c r="S138" s="113">
        <f t="shared" si="49"/>
        <v>4.2269567739048018E-2</v>
      </c>
    </row>
    <row r="139" spans="1:19" s="110" customFormat="1" ht="24">
      <c r="A139" s="183" t="s">
        <v>241</v>
      </c>
      <c r="B139" s="127">
        <v>410</v>
      </c>
      <c r="C139" s="105">
        <v>506</v>
      </c>
      <c r="D139" s="94"/>
      <c r="E139" s="94"/>
      <c r="F139" s="94"/>
      <c r="G139" s="94"/>
      <c r="H139" s="199" t="s">
        <v>31</v>
      </c>
      <c r="I139" s="162">
        <f>+I140+I141</f>
        <v>265888000000</v>
      </c>
      <c r="J139" s="164">
        <f t="shared" ref="J139:Q139" si="53">+J140+J141</f>
        <v>16550000000</v>
      </c>
      <c r="K139" s="164">
        <f t="shared" si="53"/>
        <v>238116129939</v>
      </c>
      <c r="L139" s="164">
        <f t="shared" si="53"/>
        <v>22534764</v>
      </c>
      <c r="M139" s="164">
        <f t="shared" si="53"/>
        <v>21931687775</v>
      </c>
      <c r="N139" s="164">
        <f t="shared" si="53"/>
        <v>254685171</v>
      </c>
      <c r="O139" s="164">
        <f t="shared" si="53"/>
        <v>11238970827</v>
      </c>
      <c r="P139" s="164">
        <f t="shared" si="53"/>
        <v>220165732</v>
      </c>
      <c r="Q139" s="164">
        <f t="shared" si="53"/>
        <v>11189410153</v>
      </c>
      <c r="R139" s="136">
        <f t="shared" si="48"/>
        <v>8.2484684434799616E-2</v>
      </c>
      <c r="S139" s="113">
        <f t="shared" si="49"/>
        <v>4.2269567739048018E-2</v>
      </c>
    </row>
    <row r="140" spans="1:19" s="135" customFormat="1" ht="24">
      <c r="A140" s="185" t="s">
        <v>258</v>
      </c>
      <c r="B140" s="100">
        <v>410</v>
      </c>
      <c r="C140" s="100">
        <v>506</v>
      </c>
      <c r="D140" s="100">
        <v>1</v>
      </c>
      <c r="E140" s="101"/>
      <c r="F140" s="101"/>
      <c r="G140" s="101">
        <v>20</v>
      </c>
      <c r="H140" s="201" t="s">
        <v>36</v>
      </c>
      <c r="I140" s="163">
        <v>245888000000</v>
      </c>
      <c r="J140" s="163">
        <v>16550000000</v>
      </c>
      <c r="K140" s="163">
        <v>229620024847</v>
      </c>
      <c r="L140" s="163">
        <v>12282458</v>
      </c>
      <c r="M140" s="163">
        <v>13474607783</v>
      </c>
      <c r="N140" s="163">
        <v>228909056</v>
      </c>
      <c r="O140" s="163">
        <v>3892852249</v>
      </c>
      <c r="P140" s="163">
        <v>190316959</v>
      </c>
      <c r="Q140" s="163">
        <v>3843291575</v>
      </c>
      <c r="R140" s="134">
        <f t="shared" si="48"/>
        <v>5.4799777878546327E-2</v>
      </c>
      <c r="S140" s="137">
        <f t="shared" si="49"/>
        <v>1.5831810617028892E-2</v>
      </c>
    </row>
    <row r="141" spans="1:19" s="135" customFormat="1" ht="14.25">
      <c r="A141" s="185" t="s">
        <v>259</v>
      </c>
      <c r="B141" s="100">
        <v>410</v>
      </c>
      <c r="C141" s="100">
        <v>506</v>
      </c>
      <c r="D141" s="100">
        <v>3</v>
      </c>
      <c r="E141" s="101"/>
      <c r="F141" s="101"/>
      <c r="G141" s="101">
        <v>20</v>
      </c>
      <c r="H141" s="201" t="s">
        <v>209</v>
      </c>
      <c r="I141" s="163">
        <v>20000000000</v>
      </c>
      <c r="J141" s="163">
        <v>0</v>
      </c>
      <c r="K141" s="163">
        <v>8496105092</v>
      </c>
      <c r="L141" s="163">
        <v>10252306</v>
      </c>
      <c r="M141" s="163">
        <v>8457079992</v>
      </c>
      <c r="N141" s="163">
        <v>25776115</v>
      </c>
      <c r="O141" s="163">
        <v>7346118578</v>
      </c>
      <c r="P141" s="163">
        <v>29848773</v>
      </c>
      <c r="Q141" s="163">
        <v>7346118578</v>
      </c>
      <c r="R141" s="134">
        <f t="shared" si="48"/>
        <v>0.42285399959999997</v>
      </c>
      <c r="S141" s="137">
        <f t="shared" si="49"/>
        <v>0.36730592890000002</v>
      </c>
    </row>
    <row r="142" spans="1:19" s="135" customFormat="1" ht="14.25">
      <c r="A142" s="185" t="s">
        <v>242</v>
      </c>
      <c r="B142" s="138">
        <v>460</v>
      </c>
      <c r="C142" s="139">
        <v>506</v>
      </c>
      <c r="D142" s="140"/>
      <c r="E142" s="140"/>
      <c r="F142" s="140"/>
      <c r="G142" s="140"/>
      <c r="H142" s="202" t="s">
        <v>210</v>
      </c>
      <c r="I142" s="207">
        <f>+I143</f>
        <v>4848000000</v>
      </c>
      <c r="J142" s="164">
        <f>+J143</f>
        <v>0</v>
      </c>
      <c r="K142" s="164">
        <f t="shared" ref="K142:Q142" si="54">+K143</f>
        <v>19314741</v>
      </c>
      <c r="L142" s="164">
        <f t="shared" si="54"/>
        <v>0</v>
      </c>
      <c r="M142" s="164">
        <f t="shared" si="54"/>
        <v>19314741</v>
      </c>
      <c r="N142" s="164">
        <f t="shared" si="54"/>
        <v>0</v>
      </c>
      <c r="O142" s="164">
        <f t="shared" si="54"/>
        <v>0</v>
      </c>
      <c r="P142" s="164">
        <f t="shared" si="54"/>
        <v>0</v>
      </c>
      <c r="Q142" s="164">
        <f t="shared" si="54"/>
        <v>0</v>
      </c>
      <c r="R142" s="136">
        <f t="shared" si="48"/>
        <v>3.9840637376237628E-3</v>
      </c>
      <c r="S142" s="109">
        <f t="shared" si="49"/>
        <v>0</v>
      </c>
    </row>
    <row r="143" spans="1:19" s="135" customFormat="1" thickBot="1">
      <c r="A143" s="185" t="s">
        <v>260</v>
      </c>
      <c r="B143" s="141">
        <v>460</v>
      </c>
      <c r="C143" s="142">
        <v>506</v>
      </c>
      <c r="D143" s="141">
        <v>1</v>
      </c>
      <c r="E143" s="143"/>
      <c r="F143" s="143"/>
      <c r="G143" s="143" t="s">
        <v>22</v>
      </c>
      <c r="H143" s="203" t="s">
        <v>210</v>
      </c>
      <c r="I143" s="163">
        <v>4848000000</v>
      </c>
      <c r="J143" s="210">
        <v>0</v>
      </c>
      <c r="K143" s="210">
        <v>19314741</v>
      </c>
      <c r="L143" s="210">
        <v>0</v>
      </c>
      <c r="M143" s="210">
        <v>19314741</v>
      </c>
      <c r="N143" s="210">
        <v>0</v>
      </c>
      <c r="O143" s="210">
        <v>0</v>
      </c>
      <c r="P143" s="210">
        <v>0</v>
      </c>
      <c r="Q143" s="210">
        <v>0</v>
      </c>
      <c r="R143" s="211">
        <f t="shared" si="48"/>
        <v>3.9840637376237628E-3</v>
      </c>
      <c r="S143" s="212">
        <f t="shared" si="49"/>
        <v>0</v>
      </c>
    </row>
    <row r="144" spans="1:19" s="146" customFormat="1" ht="15.75" thickBot="1">
      <c r="A144" s="186"/>
      <c r="B144" s="297" t="s">
        <v>37</v>
      </c>
      <c r="C144" s="298"/>
      <c r="D144" s="298"/>
      <c r="E144" s="298"/>
      <c r="F144" s="298"/>
      <c r="G144" s="298"/>
      <c r="H144" s="299"/>
      <c r="I144" s="166">
        <f t="shared" ref="I144:Q144" si="55">I8+I131</f>
        <v>542580294000</v>
      </c>
      <c r="J144" s="166">
        <f t="shared" si="55"/>
        <v>26426860770.169998</v>
      </c>
      <c r="K144" s="166">
        <f t="shared" si="55"/>
        <v>312506698417.16998</v>
      </c>
      <c r="L144" s="166">
        <f t="shared" si="55"/>
        <v>8159066054.8299999</v>
      </c>
      <c r="M144" s="166">
        <f t="shared" si="55"/>
        <v>68446423388.060005</v>
      </c>
      <c r="N144" s="166">
        <f t="shared" si="55"/>
        <v>5034183250.96</v>
      </c>
      <c r="O144" s="166">
        <f t="shared" si="55"/>
        <v>32289993323.990002</v>
      </c>
      <c r="P144" s="166">
        <f t="shared" si="55"/>
        <v>4581696587.6399994</v>
      </c>
      <c r="Q144" s="166">
        <f t="shared" si="55"/>
        <v>31786638269.990002</v>
      </c>
      <c r="R144" s="144">
        <f t="shared" si="48"/>
        <v>0.12614985126617961</v>
      </c>
      <c r="S144" s="145">
        <f t="shared" si="49"/>
        <v>5.9511916818693014E-2</v>
      </c>
    </row>
    <row r="149" spans="9:17">
      <c r="I149" s="150"/>
      <c r="J149" s="151"/>
      <c r="K149" s="150"/>
      <c r="L149" s="150"/>
      <c r="M149" s="150"/>
      <c r="N149" s="150"/>
      <c r="O149" s="150"/>
      <c r="P149" s="150"/>
      <c r="Q149" s="150"/>
    </row>
    <row r="150" spans="9:17">
      <c r="I150" s="150"/>
      <c r="J150" s="150"/>
      <c r="K150" s="150"/>
      <c r="L150" s="150"/>
      <c r="M150" s="150"/>
      <c r="N150" s="150"/>
      <c r="O150" s="150"/>
      <c r="P150" s="150"/>
      <c r="Q150" s="150"/>
    </row>
    <row r="151" spans="9:17">
      <c r="I151" s="150"/>
      <c r="J151" s="150"/>
      <c r="K151" s="150"/>
      <c r="L151" s="150"/>
      <c r="M151" s="150"/>
      <c r="N151" s="150"/>
      <c r="O151" s="150"/>
      <c r="P151" s="150"/>
      <c r="Q151" s="150"/>
    </row>
    <row r="152" spans="9:17">
      <c r="I152" s="150"/>
      <c r="J152" s="150"/>
      <c r="K152" s="150"/>
      <c r="L152" s="150"/>
      <c r="M152" s="150"/>
      <c r="N152" s="150"/>
      <c r="O152" s="150"/>
      <c r="P152" s="150"/>
      <c r="Q152" s="150"/>
    </row>
    <row r="153" spans="9:17">
      <c r="I153" s="150"/>
      <c r="J153" s="150"/>
      <c r="K153" s="150"/>
      <c r="L153" s="150"/>
      <c r="M153" s="150"/>
      <c r="N153" s="150"/>
      <c r="O153" s="150"/>
      <c r="P153" s="150"/>
      <c r="Q153" s="150"/>
    </row>
    <row r="154" spans="9:17">
      <c r="I154" s="150"/>
      <c r="J154" s="150"/>
      <c r="K154" s="150"/>
      <c r="L154" s="150"/>
      <c r="M154" s="150"/>
      <c r="N154" s="150"/>
      <c r="O154" s="150"/>
      <c r="P154" s="150"/>
      <c r="Q154" s="150"/>
    </row>
    <row r="155" spans="9:17">
      <c r="I155" s="150"/>
      <c r="J155" s="150"/>
      <c r="K155" s="150"/>
      <c r="L155" s="150"/>
      <c r="M155" s="150"/>
      <c r="N155" s="150"/>
      <c r="O155" s="150"/>
      <c r="P155" s="150"/>
      <c r="Q155" s="150"/>
    </row>
    <row r="156" spans="9:17">
      <c r="I156" s="150"/>
      <c r="J156" s="150"/>
      <c r="K156" s="150"/>
      <c r="L156" s="150"/>
      <c r="M156" s="150"/>
      <c r="N156" s="150"/>
      <c r="O156" s="150"/>
      <c r="P156" s="150"/>
      <c r="Q156" s="150"/>
    </row>
    <row r="157" spans="9:17">
      <c r="I157" s="150"/>
      <c r="J157" s="150"/>
      <c r="K157" s="150"/>
      <c r="L157" s="150"/>
      <c r="M157" s="150"/>
      <c r="N157" s="150"/>
      <c r="O157" s="150"/>
      <c r="P157" s="150"/>
      <c r="Q157" s="150"/>
    </row>
    <row r="158" spans="9:17">
      <c r="I158" s="150"/>
      <c r="J158" s="150"/>
      <c r="K158" s="150"/>
      <c r="L158" s="150"/>
      <c r="M158" s="150"/>
      <c r="N158" s="150"/>
      <c r="O158" s="150"/>
      <c r="P158" s="150"/>
      <c r="Q158" s="150"/>
    </row>
    <row r="159" spans="9:17">
      <c r="I159" s="150"/>
      <c r="J159" s="150"/>
      <c r="K159" s="150"/>
      <c r="L159" s="150"/>
      <c r="M159" s="150"/>
      <c r="N159" s="150"/>
      <c r="O159" s="150"/>
      <c r="P159" s="150"/>
      <c r="Q159" s="150"/>
    </row>
    <row r="160" spans="9:17">
      <c r="I160" s="150"/>
      <c r="J160" s="150"/>
      <c r="K160" s="150"/>
      <c r="L160" s="150"/>
      <c r="M160" s="150"/>
      <c r="N160" s="150"/>
      <c r="O160" s="150"/>
      <c r="P160" s="150"/>
      <c r="Q160" s="150"/>
    </row>
    <row r="161" spans="9:17">
      <c r="I161" s="150"/>
      <c r="J161" s="150"/>
      <c r="K161" s="150"/>
      <c r="L161" s="150"/>
      <c r="M161" s="150"/>
      <c r="N161" s="150"/>
      <c r="O161" s="150"/>
      <c r="P161" s="150"/>
      <c r="Q161" s="150"/>
    </row>
  </sheetData>
  <mergeCells count="23">
    <mergeCell ref="B131:H131"/>
    <mergeCell ref="B144:H144"/>
    <mergeCell ref="O4:O7"/>
    <mergeCell ref="P4:P7"/>
    <mergeCell ref="Q4:Q7"/>
    <mergeCell ref="E6:E7"/>
    <mergeCell ref="B8:H8"/>
    <mergeCell ref="B1:S1"/>
    <mergeCell ref="B2:S2"/>
    <mergeCell ref="B3:S3"/>
    <mergeCell ref="R4:R7"/>
    <mergeCell ref="S4:S7"/>
    <mergeCell ref="B4:H4"/>
    <mergeCell ref="I4:I7"/>
    <mergeCell ref="J4:J7"/>
    <mergeCell ref="K4:K7"/>
    <mergeCell ref="L4:L7"/>
    <mergeCell ref="M4:M7"/>
    <mergeCell ref="H5:H7"/>
    <mergeCell ref="B6:B7"/>
    <mergeCell ref="C6:C7"/>
    <mergeCell ref="D6:D7"/>
    <mergeCell ref="N4:N7"/>
  </mergeCells>
  <printOptions horizontalCentered="1" verticalCentered="1"/>
  <pageMargins left="0.98425196850393704" right="0.19685039370078741" top="0.27559055118110237" bottom="0.27559055118110237" header="0" footer="0"/>
  <pageSetup scale="69" fitToHeight="3" orientation="landscape" horizontalDpi="1200" verticalDpi="1200" r:id="rId1"/>
  <headerFooter alignWithMargins="0"/>
  <ignoredErrors>
    <ignoredError sqref="I101:Q101" formulaRange="1"/>
    <ignoredError sqref="I15:R15 I142:R142 R16:R17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5</Orden>
    <Tipo_x0020_presupuesto xmlns="d0e351fb-1a75-4546-9b39-7d697f81258f">Informe de Ejecución del Presupuesto de Gastos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85AF9CF8-5C82-4077-94D1-696AE71F4E24}"/>
</file>

<file path=customXml/itemProps2.xml><?xml version="1.0" encoding="utf-8"?>
<ds:datastoreItem xmlns:ds="http://schemas.openxmlformats.org/officeDocument/2006/customXml" ds:itemID="{6443F98E-10F5-43BD-860D-5E11AAA1B3D3}"/>
</file>

<file path=customXml/itemProps3.xml><?xml version="1.0" encoding="utf-8"?>
<ds:datastoreItem xmlns:ds="http://schemas.openxmlformats.org/officeDocument/2006/customXml" ds:itemID="{D74443A9-3C8B-4A9F-A2BB-81F2AD7A47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INGRESOS ZBOX CONSOLIDADO</vt:lpstr>
      <vt:lpstr>INGRESOS VIG ANT ZBOX </vt:lpstr>
      <vt:lpstr>VIGENCIA SIIF</vt:lpstr>
      <vt:lpstr>'VIGENCIA SIIF'!Área_de_impresión</vt:lpstr>
      <vt:lpstr>'VIGENCIA SIIF'!Títulos_a_imprimir</vt:lpstr>
    </vt:vector>
  </TitlesOfParts>
  <Company>PricewaterhouseCoopers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Mayo (Gastos)</dc:title>
  <dc:creator>Windows User</dc:creator>
  <cp:lastModifiedBy>carolina.pena</cp:lastModifiedBy>
  <cp:lastPrinted>2014-06-16T14:54:08Z</cp:lastPrinted>
  <dcterms:created xsi:type="dcterms:W3CDTF">2014-01-22T22:03:49Z</dcterms:created>
  <dcterms:modified xsi:type="dcterms:W3CDTF">2014-09-02T14:46:27Z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4300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