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30" windowWidth="20505" windowHeight="4890" tabRatio="818"/>
  </bookViews>
  <sheets>
    <sheet name="VIGENCIA SIIF" sheetId="3" r:id="rId1"/>
  </sheets>
  <externalReferences>
    <externalReference r:id="rId2"/>
  </externalReferences>
  <definedNames>
    <definedName name="_xlnm.Print_Area" localSheetId="0">'VIGENCIA SIIF'!$B$1:$S$144</definedName>
    <definedName name="_xlnm.Print_Titles" localSheetId="0">'VIGENCIA SIIF'!$1:$7</definedName>
  </definedNames>
  <calcPr calcId="145621"/>
</workbook>
</file>

<file path=xl/calcChain.xml><?xml version="1.0" encoding="utf-8"?>
<calcChain xmlns="http://schemas.openxmlformats.org/spreadsheetml/2006/main">
  <c r="I58" i="3" l="1"/>
  <c r="I60" i="3"/>
  <c r="L81" i="3"/>
  <c r="P27" i="3"/>
  <c r="J58" i="3"/>
  <c r="Q84" i="3"/>
  <c r="R68" i="3"/>
  <c r="S25" i="3"/>
  <c r="P66" i="3"/>
  <c r="J56" i="3"/>
  <c r="I41" i="3"/>
  <c r="R125" i="3"/>
  <c r="Q98" i="3"/>
  <c r="Q66" i="3"/>
  <c r="K18" i="3"/>
  <c r="R21" i="3"/>
  <c r="I32" i="3"/>
  <c r="S44" i="3"/>
  <c r="L139" i="3"/>
  <c r="L138" i="3" s="1"/>
  <c r="Q11" i="3"/>
  <c r="N58" i="3"/>
  <c r="R45" i="3"/>
  <c r="P48" i="3"/>
  <c r="I15" i="3"/>
  <c r="K98" i="3"/>
  <c r="R129" i="3"/>
  <c r="R83" i="3"/>
  <c r="Q96" i="3"/>
  <c r="I11" i="3"/>
  <c r="R43" i="3"/>
  <c r="N133" i="3"/>
  <c r="N132" i="3" s="1"/>
  <c r="J142" i="3"/>
  <c r="S72" i="3"/>
  <c r="S22" i="3"/>
  <c r="L93" i="3"/>
  <c r="J107" i="3"/>
  <c r="R25" i="3"/>
  <c r="S63" i="3"/>
  <c r="Q107" i="3"/>
  <c r="R23" i="3"/>
  <c r="K15" i="3"/>
  <c r="K84" i="3"/>
  <c r="K36" i="3"/>
  <c r="I101" i="3"/>
  <c r="R50" i="3"/>
  <c r="N41" i="3"/>
  <c r="S70" i="3"/>
  <c r="R104" i="3"/>
  <c r="N18" i="3"/>
  <c r="P75" i="3"/>
  <c r="Q81" i="3"/>
  <c r="I81" i="3"/>
  <c r="N139" i="3"/>
  <c r="N138" i="3" s="1"/>
  <c r="S26" i="3"/>
  <c r="K123" i="3"/>
  <c r="K122" i="3" s="1"/>
  <c r="K121" i="3" s="1"/>
  <c r="K120" i="3" s="1"/>
  <c r="N142" i="3"/>
  <c r="R87" i="3"/>
  <c r="S34" i="3"/>
  <c r="S95" i="3"/>
  <c r="R70" i="3"/>
  <c r="J48" i="3"/>
  <c r="J139" i="3"/>
  <c r="J138" i="3" s="1"/>
  <c r="P93" i="3"/>
  <c r="Q18" i="3"/>
  <c r="I118" i="3"/>
  <c r="I117" i="3" s="1"/>
  <c r="N98" i="3"/>
  <c r="S24" i="3"/>
  <c r="N75" i="3"/>
  <c r="P53" i="3"/>
  <c r="S104" i="3"/>
  <c r="R105" i="3"/>
  <c r="I98" i="3"/>
  <c r="P90" i="3"/>
  <c r="P113" i="3"/>
  <c r="P111" i="3" s="1"/>
  <c r="P36" i="3"/>
  <c r="P18" i="3"/>
  <c r="S106" i="3"/>
  <c r="P142" i="3"/>
  <c r="Q75" i="3"/>
  <c r="P11" i="3"/>
  <c r="P32" i="3"/>
  <c r="R141" i="3"/>
  <c r="P56" i="3"/>
  <c r="Q27" i="3"/>
  <c r="Q136" i="3"/>
  <c r="Q135" i="3" s="1"/>
  <c r="I56" i="3"/>
  <c r="Q36" i="3"/>
  <c r="Q53" i="3"/>
  <c r="N29" i="3"/>
  <c r="S17" i="3"/>
  <c r="S89" i="3"/>
  <c r="S74" i="3"/>
  <c r="K11" i="3"/>
  <c r="Q113" i="3"/>
  <c r="Q111" i="3" s="1"/>
  <c r="I27" i="3"/>
  <c r="S38" i="3"/>
  <c r="K41" i="3"/>
  <c r="N107" i="3"/>
  <c r="N27" i="3"/>
  <c r="P84" i="3"/>
  <c r="P41" i="3"/>
  <c r="J41" i="3"/>
  <c r="R72" i="3"/>
  <c r="I18" i="3"/>
  <c r="S13" i="3"/>
  <c r="Q58" i="3"/>
  <c r="S79" i="3"/>
  <c r="R17" i="3"/>
  <c r="R26" i="3"/>
  <c r="R39" i="3"/>
  <c r="K113" i="3"/>
  <c r="K111" i="3" s="1"/>
  <c r="I48" i="3"/>
  <c r="R79" i="3"/>
  <c r="K136" i="3"/>
  <c r="K135" i="3" s="1"/>
  <c r="N113" i="3"/>
  <c r="N111" i="3" s="1"/>
  <c r="Q123" i="3"/>
  <c r="Q122" i="3" s="1"/>
  <c r="Q121" i="3" s="1"/>
  <c r="Q120" i="3" s="1"/>
  <c r="N48" i="3"/>
  <c r="N32" i="3"/>
  <c r="R40" i="3"/>
  <c r="S52" i="3"/>
  <c r="N90" i="3"/>
  <c r="J123" i="3"/>
  <c r="J122" i="3" s="1"/>
  <c r="J121" i="3" s="1"/>
  <c r="J120" i="3" s="1"/>
  <c r="R63" i="3"/>
  <c r="R65" i="3"/>
  <c r="Q48" i="3"/>
  <c r="S31" i="3"/>
  <c r="R38" i="3"/>
  <c r="J75" i="3"/>
  <c r="K32" i="3"/>
  <c r="K90" i="3"/>
  <c r="J11" i="3"/>
  <c r="N11" i="3"/>
  <c r="R24" i="3"/>
  <c r="S62" i="3"/>
  <c r="R13" i="3"/>
  <c r="P60" i="3"/>
  <c r="S50" i="3"/>
  <c r="Q15" i="3"/>
  <c r="K48" i="3"/>
  <c r="I136" i="3"/>
  <c r="I135" i="3" s="1"/>
  <c r="S39" i="3"/>
  <c r="P107" i="3"/>
  <c r="P98" i="3"/>
  <c r="L15" i="3"/>
  <c r="S23" i="3"/>
  <c r="S45" i="3"/>
  <c r="P29" i="3"/>
  <c r="N66" i="3"/>
  <c r="S20" i="3"/>
  <c r="Q60" i="3"/>
  <c r="S125" i="3"/>
  <c r="P15" i="3"/>
  <c r="I29" i="3"/>
  <c r="J53" i="3"/>
  <c r="R89" i="3"/>
  <c r="R126" i="3"/>
  <c r="K139" i="3"/>
  <c r="K138" i="3" s="1"/>
  <c r="J96" i="3"/>
  <c r="S43" i="3"/>
  <c r="J36" i="3"/>
  <c r="N123" i="3"/>
  <c r="N122" i="3" s="1"/>
  <c r="N121" i="3" s="1"/>
  <c r="N120" i="3" s="1"/>
  <c r="Q32" i="3"/>
  <c r="N93" i="3"/>
  <c r="R20" i="3"/>
  <c r="K81" i="3"/>
  <c r="S80" i="3"/>
  <c r="N53" i="3"/>
  <c r="N15" i="3"/>
  <c r="R34" i="3"/>
  <c r="K27" i="3"/>
  <c r="J32" i="3"/>
  <c r="R31" i="3"/>
  <c r="P96" i="3"/>
  <c r="K29" i="3"/>
  <c r="P58" i="3"/>
  <c r="P123" i="3"/>
  <c r="P122" i="3" s="1"/>
  <c r="P121" i="3" s="1"/>
  <c r="P120" i="3" s="1"/>
  <c r="R14" i="3"/>
  <c r="S51" i="3"/>
  <c r="S21" i="3"/>
  <c r="S65" i="3"/>
  <c r="J29" i="3"/>
  <c r="K53" i="3"/>
  <c r="R92" i="3"/>
  <c r="R77" i="3"/>
  <c r="K60" i="3"/>
  <c r="I113" i="3"/>
  <c r="I111" i="3" s="1"/>
  <c r="R22" i="3"/>
  <c r="R44" i="3"/>
  <c r="S92" i="3"/>
  <c r="I36" i="3"/>
  <c r="I139" i="3"/>
  <c r="I138" i="3" s="1"/>
  <c r="Q90" i="3"/>
  <c r="S14" i="3"/>
  <c r="N36" i="3"/>
  <c r="N35" i="3" s="1"/>
  <c r="J66" i="3"/>
  <c r="R52" i="3"/>
  <c r="J90" i="3"/>
  <c r="S40" i="3"/>
  <c r="J15" i="3"/>
  <c r="N96" i="3"/>
  <c r="P139" i="3"/>
  <c r="P138" i="3" s="1"/>
  <c r="R106" i="3"/>
  <c r="K66" i="3"/>
  <c r="P81" i="3"/>
  <c r="Q101" i="3"/>
  <c r="P133" i="3"/>
  <c r="P132" i="3" s="1"/>
  <c r="K118" i="3"/>
  <c r="K117" i="3" s="1"/>
  <c r="S77" i="3"/>
  <c r="S129" i="3"/>
  <c r="R69" i="3"/>
  <c r="R78" i="3"/>
  <c r="K107" i="3"/>
  <c r="K133" i="3"/>
  <c r="K132" i="3" s="1"/>
  <c r="J118" i="3"/>
  <c r="J117" i="3" s="1"/>
  <c r="L32" i="3"/>
  <c r="Q56" i="3"/>
  <c r="N84" i="3"/>
  <c r="I53" i="3"/>
  <c r="I66" i="3"/>
  <c r="I75" i="3"/>
  <c r="I96" i="3"/>
  <c r="I107" i="3"/>
  <c r="Q142" i="3"/>
  <c r="L107" i="3"/>
  <c r="L66" i="3"/>
  <c r="L41" i="3"/>
  <c r="S69" i="3"/>
  <c r="S78" i="3"/>
  <c r="S88" i="3"/>
  <c r="S100" i="3"/>
  <c r="S130" i="3"/>
  <c r="L133" i="3"/>
  <c r="L132" i="3" s="1"/>
  <c r="L101" i="3"/>
  <c r="L60" i="3"/>
  <c r="S71" i="3"/>
  <c r="N81" i="3"/>
  <c r="K96" i="3"/>
  <c r="K142" i="3"/>
  <c r="I93" i="3"/>
  <c r="N118" i="3"/>
  <c r="N117" i="3" s="1"/>
  <c r="R130" i="3"/>
  <c r="K58" i="3"/>
  <c r="L136" i="3"/>
  <c r="L135" i="3" s="1"/>
  <c r="L36" i="3"/>
  <c r="J81" i="3"/>
  <c r="N136" i="3"/>
  <c r="N135" i="3" s="1"/>
  <c r="R62" i="3"/>
  <c r="R71" i="3"/>
  <c r="R80" i="3"/>
  <c r="R103" i="3"/>
  <c r="P136" i="3"/>
  <c r="P135" i="3" s="1"/>
  <c r="L27" i="3"/>
  <c r="K75" i="3"/>
  <c r="S103" i="3"/>
  <c r="R51" i="3"/>
  <c r="Q118" i="3"/>
  <c r="Q117" i="3" s="1"/>
  <c r="K101" i="3"/>
  <c r="J133" i="3"/>
  <c r="J132" i="3" s="1"/>
  <c r="J18" i="3"/>
  <c r="J27" i="3"/>
  <c r="S68" i="3"/>
  <c r="S87" i="3"/>
  <c r="R64" i="3"/>
  <c r="R73" i="3"/>
  <c r="R100" i="3"/>
  <c r="J60" i="3"/>
  <c r="J101" i="3"/>
  <c r="I133" i="3"/>
  <c r="I132" i="3" s="1"/>
  <c r="L58" i="3"/>
  <c r="L11" i="3"/>
  <c r="I84" i="3"/>
  <c r="P118" i="3"/>
  <c r="P117" i="3" s="1"/>
  <c r="L113" i="3"/>
  <c r="L111" i="3" s="1"/>
  <c r="J136" i="3"/>
  <c r="J135" i="3" s="1"/>
  <c r="I90" i="3"/>
  <c r="I123" i="3"/>
  <c r="I122" i="3" s="1"/>
  <c r="I121" i="3" s="1"/>
  <c r="I120" i="3" s="1"/>
  <c r="Q133" i="3"/>
  <c r="Q132" i="3" s="1"/>
  <c r="L96" i="3"/>
  <c r="L75" i="3"/>
  <c r="L53" i="3"/>
  <c r="L29" i="3"/>
  <c r="Q93" i="3"/>
  <c r="S64" i="3"/>
  <c r="S73" i="3"/>
  <c r="S83" i="3"/>
  <c r="S105" i="3"/>
  <c r="S126" i="3"/>
  <c r="L118" i="3"/>
  <c r="L117" i="3" s="1"/>
  <c r="N56" i="3"/>
  <c r="R74" i="3"/>
  <c r="R95" i="3"/>
  <c r="S141" i="3"/>
  <c r="Q29" i="3"/>
  <c r="Q41" i="3"/>
  <c r="K56" i="3"/>
  <c r="J93" i="3"/>
  <c r="R88" i="3"/>
  <c r="J84" i="3"/>
  <c r="R49" i="3"/>
  <c r="M48" i="3"/>
  <c r="R61" i="3"/>
  <c r="M60" i="3"/>
  <c r="P110" i="3"/>
  <c r="P114" i="3"/>
  <c r="P112" i="3" s="1"/>
  <c r="O48" i="3"/>
  <c r="S49" i="3"/>
  <c r="S91" i="3"/>
  <c r="O90" i="3"/>
  <c r="S102" i="3"/>
  <c r="O101" i="3"/>
  <c r="O36" i="3"/>
  <c r="S37" i="3"/>
  <c r="R99" i="3"/>
  <c r="R98" i="3" s="1"/>
  <c r="M98" i="3"/>
  <c r="J114" i="3"/>
  <c r="J112" i="3" s="1"/>
  <c r="J110" i="3"/>
  <c r="O32" i="3"/>
  <c r="S33" i="3"/>
  <c r="O118" i="3"/>
  <c r="S119" i="3"/>
  <c r="S82" i="3"/>
  <c r="O81" i="3"/>
  <c r="S57" i="3"/>
  <c r="O56" i="3"/>
  <c r="R119" i="3"/>
  <c r="M118" i="3"/>
  <c r="M81" i="3"/>
  <c r="R82" i="3"/>
  <c r="I110" i="3"/>
  <c r="I114" i="3"/>
  <c r="I112" i="3" s="1"/>
  <c r="R16" i="3"/>
  <c r="M15" i="3"/>
  <c r="M11" i="3"/>
  <c r="R12" i="3"/>
  <c r="O84" i="3"/>
  <c r="S85" i="3"/>
  <c r="S12" i="3"/>
  <c r="O11" i="3"/>
  <c r="M18" i="3"/>
  <c r="R19" i="3"/>
  <c r="O27" i="3"/>
  <c r="S28" i="3"/>
  <c r="M29" i="3"/>
  <c r="R30" i="3"/>
  <c r="R140" i="3"/>
  <c r="M139" i="3"/>
  <c r="M136" i="3"/>
  <c r="R137" i="3"/>
  <c r="O29" i="3"/>
  <c r="S30" i="3"/>
  <c r="S42" i="3"/>
  <c r="O41" i="3"/>
  <c r="R115" i="3"/>
  <c r="M113" i="3"/>
  <c r="R57" i="3"/>
  <c r="M56" i="3"/>
  <c r="S137" i="3"/>
  <c r="O136" i="3"/>
  <c r="M36" i="3"/>
  <c r="R37" i="3"/>
  <c r="M84" i="3"/>
  <c r="R85" i="3"/>
  <c r="R59" i="3"/>
  <c r="M58" i="3"/>
  <c r="R58" i="3" s="1"/>
  <c r="S16" i="3"/>
  <c r="O15" i="3"/>
  <c r="S15" i="3" s="1"/>
  <c r="S124" i="3"/>
  <c r="O123" i="3"/>
  <c r="R33" i="3"/>
  <c r="M32" i="3"/>
  <c r="R102" i="3"/>
  <c r="M101" i="3"/>
  <c r="R101" i="3" s="1"/>
  <c r="R94" i="3"/>
  <c r="M93" i="3"/>
  <c r="M27" i="3"/>
  <c r="R28" i="3"/>
  <c r="S19" i="3"/>
  <c r="O18" i="3"/>
  <c r="S18" i="3" s="1"/>
  <c r="M41" i="3"/>
  <c r="R42" i="3"/>
  <c r="O53" i="3"/>
  <c r="S54" i="3"/>
  <c r="O139" i="3"/>
  <c r="S140" i="3"/>
  <c r="S61" i="3"/>
  <c r="O60" i="3"/>
  <c r="S99" i="3"/>
  <c r="O98" i="3"/>
  <c r="R143" i="3"/>
  <c r="M142" i="3"/>
  <c r="Q114" i="3"/>
  <c r="Q112" i="3" s="1"/>
  <c r="Q110" i="3"/>
  <c r="O58" i="3"/>
  <c r="S58" i="3" s="1"/>
  <c r="S59" i="3"/>
  <c r="O114" i="3"/>
  <c r="S116" i="3"/>
  <c r="O110" i="3"/>
  <c r="S110" i="3" s="1"/>
  <c r="M110" i="3"/>
  <c r="M114" i="3"/>
  <c r="R116" i="3"/>
  <c r="L110" i="3"/>
  <c r="L114" i="3"/>
  <c r="L112" i="3" s="1"/>
  <c r="S108" i="3"/>
  <c r="O107" i="3"/>
  <c r="O133" i="3"/>
  <c r="S134" i="3"/>
  <c r="K110" i="3"/>
  <c r="K114" i="3"/>
  <c r="K112" i="3" s="1"/>
  <c r="R91" i="3"/>
  <c r="M90" i="3"/>
  <c r="R90" i="3" s="1"/>
  <c r="M123" i="3"/>
  <c r="R124" i="3"/>
  <c r="O113" i="3"/>
  <c r="S115" i="3"/>
  <c r="O96" i="3"/>
  <c r="S97" i="3"/>
  <c r="S143" i="3"/>
  <c r="O142" i="3"/>
  <c r="S94" i="3"/>
  <c r="O93" i="3"/>
  <c r="S93" i="3" s="1"/>
  <c r="S67" i="3"/>
  <c r="O66" i="3"/>
  <c r="S76" i="3"/>
  <c r="O75" i="3"/>
  <c r="S75" i="3" s="1"/>
  <c r="I142" i="3"/>
  <c r="N110" i="3"/>
  <c r="N114" i="3"/>
  <c r="N112" i="3" s="1"/>
  <c r="S86" i="3"/>
  <c r="P101" i="3"/>
  <c r="N60" i="3"/>
  <c r="N101" i="3"/>
  <c r="M133" i="3"/>
  <c r="R134" i="3"/>
  <c r="L98" i="3"/>
  <c r="L56" i="3"/>
  <c r="Q139" i="3"/>
  <c r="Q138" i="3" s="1"/>
  <c r="K93" i="3"/>
  <c r="L123" i="3"/>
  <c r="L122" i="3" s="1"/>
  <c r="L121" i="3" s="1"/>
  <c r="L120" i="3" s="1"/>
  <c r="L90" i="3"/>
  <c r="L48" i="3"/>
  <c r="L47" i="3" s="1"/>
  <c r="J98" i="3"/>
  <c r="J113" i="3"/>
  <c r="J111" i="3" s="1"/>
  <c r="J109" i="3" s="1"/>
  <c r="M53" i="3"/>
  <c r="R54" i="3"/>
  <c r="R67" i="3"/>
  <c r="M66" i="3"/>
  <c r="R76" i="3"/>
  <c r="M75" i="3"/>
  <c r="R86" i="3"/>
  <c r="R97" i="3"/>
  <c r="M96" i="3"/>
  <c r="M107" i="3"/>
  <c r="R108" i="3"/>
  <c r="L142" i="3"/>
  <c r="L84" i="3"/>
  <c r="L18" i="3"/>
  <c r="J8" i="3"/>
  <c r="S53" i="3" l="1"/>
  <c r="R107" i="3"/>
  <c r="S107" i="3"/>
  <c r="R96" i="3"/>
  <c r="R53" i="3"/>
  <c r="S96" i="3"/>
  <c r="R18" i="3"/>
  <c r="L35" i="3"/>
  <c r="I131" i="3"/>
  <c r="L131" i="3"/>
  <c r="K109" i="3"/>
  <c r="N131" i="3"/>
  <c r="S142" i="3"/>
  <c r="R142" i="3"/>
  <c r="J131" i="3"/>
  <c r="J144" i="3" s="1"/>
  <c r="P131" i="3"/>
  <c r="Q131" i="3"/>
  <c r="K131" i="3"/>
  <c r="I35" i="3"/>
  <c r="N109" i="3"/>
  <c r="I109" i="3"/>
  <c r="R110" i="3"/>
  <c r="S98" i="3"/>
  <c r="S90" i="3"/>
  <c r="R84" i="3"/>
  <c r="S84" i="3"/>
  <c r="R81" i="3"/>
  <c r="R66" i="3"/>
  <c r="S60" i="3"/>
  <c r="Q55" i="3"/>
  <c r="Q46" i="3" s="1"/>
  <c r="P47" i="3"/>
  <c r="Q47" i="3"/>
  <c r="N47" i="3"/>
  <c r="Q35" i="3"/>
  <c r="K35" i="3"/>
  <c r="P35" i="3"/>
  <c r="S29" i="3"/>
  <c r="R29" i="3"/>
  <c r="N10" i="3"/>
  <c r="N9" i="3" s="1"/>
  <c r="Q10" i="3"/>
  <c r="P55" i="3"/>
  <c r="Q9" i="3"/>
  <c r="R15" i="3"/>
  <c r="K47" i="3"/>
  <c r="Q109" i="3"/>
  <c r="I55" i="3"/>
  <c r="P109" i="3"/>
  <c r="J47" i="3"/>
  <c r="R75" i="3"/>
  <c r="L55" i="3"/>
  <c r="L46" i="3" s="1"/>
  <c r="S66" i="3"/>
  <c r="R93" i="3"/>
  <c r="R32" i="3"/>
  <c r="S41" i="3"/>
  <c r="S101" i="3"/>
  <c r="R60" i="3"/>
  <c r="L10" i="3"/>
  <c r="L9" i="3" s="1"/>
  <c r="K10" i="3"/>
  <c r="K9" i="3" s="1"/>
  <c r="P10" i="3"/>
  <c r="P9" i="3" s="1"/>
  <c r="J55" i="3"/>
  <c r="K55" i="3"/>
  <c r="K46" i="3" s="1"/>
  <c r="J10" i="3"/>
  <c r="R41" i="3"/>
  <c r="R27" i="3"/>
  <c r="S27" i="3"/>
  <c r="S81" i="3"/>
  <c r="S32" i="3"/>
  <c r="N55" i="3"/>
  <c r="L109" i="3"/>
  <c r="J35" i="3"/>
  <c r="I47" i="3"/>
  <c r="I10" i="3"/>
  <c r="I9" i="3" s="1"/>
  <c r="R133" i="3"/>
  <c r="M132" i="3"/>
  <c r="S113" i="3"/>
  <c r="O111" i="3"/>
  <c r="M122" i="3"/>
  <c r="R123" i="3"/>
  <c r="O132" i="3"/>
  <c r="S133" i="3"/>
  <c r="R114" i="3"/>
  <c r="M112" i="3"/>
  <c r="R112" i="3" s="1"/>
  <c r="S114" i="3"/>
  <c r="O112" i="3"/>
  <c r="S112" i="3" s="1"/>
  <c r="O138" i="3"/>
  <c r="S138" i="3" s="1"/>
  <c r="S139" i="3"/>
  <c r="O122" i="3"/>
  <c r="S123" i="3"/>
  <c r="R36" i="3"/>
  <c r="M35" i="3"/>
  <c r="R35" i="3" s="1"/>
  <c r="O135" i="3"/>
  <c r="S135" i="3" s="1"/>
  <c r="S136" i="3"/>
  <c r="M55" i="3"/>
  <c r="R56" i="3"/>
  <c r="R113" i="3"/>
  <c r="M111" i="3"/>
  <c r="M135" i="3"/>
  <c r="R135" i="3" s="1"/>
  <c r="R136" i="3"/>
  <c r="R139" i="3"/>
  <c r="M138" i="3"/>
  <c r="R138" i="3" s="1"/>
  <c r="O10" i="3"/>
  <c r="S11" i="3"/>
  <c r="R11" i="3"/>
  <c r="M10" i="3"/>
  <c r="R118" i="3"/>
  <c r="M117" i="3"/>
  <c r="R117" i="3" s="1"/>
  <c r="S56" i="3"/>
  <c r="O55" i="3"/>
  <c r="S118" i="3"/>
  <c r="O117" i="3"/>
  <c r="S117" i="3" s="1"/>
  <c r="S36" i="3"/>
  <c r="O35" i="3"/>
  <c r="S35" i="3" s="1"/>
  <c r="S48" i="3"/>
  <c r="O47" i="3"/>
  <c r="R48" i="3"/>
  <c r="M47" i="3"/>
  <c r="P46" i="3" l="1"/>
  <c r="P8" i="3" s="1"/>
  <c r="P144" i="3" s="1"/>
  <c r="O131" i="3"/>
  <c r="M131" i="3"/>
  <c r="R131" i="3" s="1"/>
  <c r="S55" i="3"/>
  <c r="N46" i="3"/>
  <c r="N8" i="3" s="1"/>
  <c r="N144" i="3" s="1"/>
  <c r="J9" i="3"/>
  <c r="R55" i="3"/>
  <c r="I46" i="3"/>
  <c r="I8" i="3" s="1"/>
  <c r="I144" i="3" s="1"/>
  <c r="Q8" i="3"/>
  <c r="Q144" i="3" s="1"/>
  <c r="L8" i="3"/>
  <c r="L144" i="3" s="1"/>
  <c r="J46" i="3"/>
  <c r="K8" i="3"/>
  <c r="K144" i="3" s="1"/>
  <c r="R47" i="3"/>
  <c r="M46" i="3"/>
  <c r="R46" i="3" s="1"/>
  <c r="O46" i="3"/>
  <c r="S47" i="3"/>
  <c r="R10" i="3"/>
  <c r="M9" i="3"/>
  <c r="O9" i="3"/>
  <c r="S10" i="3"/>
  <c r="R111" i="3"/>
  <c r="M109" i="3"/>
  <c r="R109" i="3" s="1"/>
  <c r="O121" i="3"/>
  <c r="S122" i="3"/>
  <c r="S131" i="3"/>
  <c r="S132" i="3"/>
  <c r="M121" i="3"/>
  <c r="R122" i="3"/>
  <c r="O109" i="3"/>
  <c r="S109" i="3" s="1"/>
  <c r="S111" i="3"/>
  <c r="R132" i="3"/>
  <c r="S46" i="3" l="1"/>
  <c r="R121" i="3"/>
  <c r="M120" i="3"/>
  <c r="R120" i="3" s="1"/>
  <c r="O120" i="3"/>
  <c r="S120" i="3" s="1"/>
  <c r="S121" i="3"/>
  <c r="S9" i="3"/>
  <c r="M8" i="3"/>
  <c r="R9" i="3"/>
  <c r="O8" i="3" l="1"/>
  <c r="O144" i="3" s="1"/>
  <c r="R8" i="3"/>
  <c r="M144" i="3"/>
  <c r="S8" i="3" l="1"/>
  <c r="R144" i="3"/>
  <c r="S144" i="3"/>
</calcChain>
</file>

<file path=xl/sharedStrings.xml><?xml version="1.0" encoding="utf-8"?>
<sst xmlns="http://schemas.openxmlformats.org/spreadsheetml/2006/main" count="321" uniqueCount="290">
  <si>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</si>
  <si>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</si>
  <si>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</si>
  <si>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</si>
  <si>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</si>
  <si>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</si>
  <si>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</si>
  <si>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</si>
  <si>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</si>
  <si>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</si>
  <si>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</si>
  <si>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</si>
  <si>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</si>
  <si>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</si>
  <si>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</si>
  <si>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</si>
  <si>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</si>
  <si>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</si>
  <si>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</si>
  <si>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</si>
  <si>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</si>
  <si>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</si>
  <si>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</si>
  <si>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</si>
  <si>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</si>
  <si>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</si>
  <si>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</si>
  <si>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</si>
  <si>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</si>
  <si>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</si>
  <si>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</si>
  <si>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</si>
  <si>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</si>
  <si>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</si>
  <si>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</si>
  <si>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</si>
  <si>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</si>
  <si>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</si>
  <si>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</si>
  <si>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</si>
  <si>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</si>
  <si>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</si>
  <si>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</si>
  <si>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</si>
  <si>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</si>
  <si>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</si>
  <si>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</si>
  <si>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</si>
  <si>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</si>
  <si>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</si>
  <si>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</si>
  <si>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</si>
  <si>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</si>
  <si>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</si>
  <si>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</si>
  <si>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</si>
  <si>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</si>
  <si>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</si>
  <si>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</si>
  <si>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</si>
  <si>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</si>
  <si>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</si>
  <si>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</si>
  <si>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</si>
  <si>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</si>
  <si>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</si>
  <si>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</si>
  <si>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</si>
  <si>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</si>
  <si>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</si>
  <si>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</si>
  <si>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</si>
  <si>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</si>
  <si>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</si>
  <si>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</si>
  <si>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</si>
  <si>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</si>
  <si>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</si>
  <si>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</si>
  <si>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</si>
  <si>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</si>
  <si>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</si>
  <si>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</si>
  <si>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</si>
  <si>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</si>
  <si>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</si>
  <si>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</si>
  <si>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</si>
  <si>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</si>
  <si>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</si>
  <si>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</si>
  <si>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</si>
  <si>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</si>
  <si>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</si>
  <si>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</si>
  <si>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</si>
  <si>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</si>
  <si>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</si>
  <si>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</si>
  <si>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</si>
  <si>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</si>
  <si>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</si>
  <si>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</si>
  <si>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</si>
  <si>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</si>
  <si>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</si>
  <si>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</si>
  <si>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</si>
  <si>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</si>
  <si>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</si>
  <si>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</si>
  <si>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</si>
  <si>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</si>
  <si>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</si>
  <si>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</si>
  <si>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</si>
  <si>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</si>
  <si>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</si>
  <si>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</si>
  <si>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</si>
  <si>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</si>
  <si>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</si>
  <si>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</si>
  <si>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</si>
  <si>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</si>
  <si>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</si>
  <si>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</si>
  <si>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</si>
  <si>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</si>
  <si>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</si>
  <si>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</si>
  <si>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</si>
  <si>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</si>
  <si>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</si>
  <si>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</si>
  <si>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</si>
  <si>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</si>
  <si>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</si>
  <si>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</si>
  <si>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</si>
  <si>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</si>
  <si>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</si>
  <si>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</si>
  <si>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</si>
  <si>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</si>
  <si>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</si>
  <si>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</si>
  <si>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</si>
  <si>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</si>
  <si>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Organización de Eventos</t>
  </si>
  <si>
    <t>Servicios</t>
  </si>
  <si>
    <t>Arrendamiento</t>
  </si>
  <si>
    <t>Viaticos y Gastos de Viaje</t>
  </si>
  <si>
    <t>ANALISIS Y GESTION DEL ENTORNO</t>
  </si>
  <si>
    <t>FORMACION DEL CAPITAL HUMANO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</si>
  <si>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</si>
  <si>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</si>
  <si>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</si>
  <si>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</si>
  <si>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</si>
  <si>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</si>
  <si>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</si>
  <si>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</si>
  <si>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</si>
  <si>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</si>
  <si>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</si>
  <si>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</si>
  <si>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</si>
  <si>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</si>
  <si>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</si>
  <si>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</si>
  <si>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</si>
  <si>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</si>
  <si>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</si>
  <si>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</si>
  <si>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</si>
  <si>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</si>
  <si>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</si>
  <si>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</si>
  <si>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</si>
  <si>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</si>
  <si>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</si>
  <si>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</si>
  <si>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</si>
  <si>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</si>
  <si>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</si>
  <si>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</si>
  <si>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</si>
  <si>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</si>
  <si>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</si>
  <si>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</si>
  <si>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</si>
  <si>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</si>
  <si>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</si>
  <si>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</si>
  <si>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</si>
  <si>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</si>
  <si>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</si>
  <si>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</si>
  <si>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</si>
  <si>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</si>
  <si>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</si>
  <si>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</si>
  <si>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</si>
  <si>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</si>
  <si>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</si>
  <si>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</si>
  <si>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</si>
  <si>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</si>
  <si>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</si>
  <si>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</si>
  <si>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</si>
  <si>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</si>
  <si>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</si>
  <si>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</si>
  <si>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</si>
  <si>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</si>
  <si>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</si>
  <si>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</si>
  <si>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</si>
  <si>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</si>
  <si>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</si>
  <si>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</si>
  <si>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</si>
  <si>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</si>
  <si>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</si>
  <si>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</si>
  <si>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</si>
  <si>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</si>
  <si>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</si>
  <si>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</si>
  <si>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</si>
  <si>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</si>
  <si>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</si>
  <si>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</si>
  <si>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</si>
  <si>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</si>
  <si>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</si>
  <si>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</si>
  <si>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</si>
  <si>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</si>
  <si>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</si>
  <si>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</si>
  <si>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</si>
  <si>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</si>
  <si>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</si>
  <si>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</si>
  <si>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</si>
  <si>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</si>
  <si>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</si>
  <si>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</si>
  <si>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</si>
  <si>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</si>
  <si>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</si>
  <si>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</si>
  <si>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</si>
  <si>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</si>
  <si>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</si>
  <si>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</si>
  <si>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</si>
  <si>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</si>
  <si>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</si>
  <si>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</si>
  <si>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</si>
  <si>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</si>
  <si>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</si>
  <si>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</si>
  <si>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</si>
  <si>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</si>
  <si>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</si>
  <si>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</si>
  <si>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</si>
  <si>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</si>
  <si>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</si>
  <si>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</si>
  <si>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</si>
  <si>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A501020104%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</si>
  <si>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</si>
  <si>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</si>
  <si>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</si>
  <si>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</si>
  <si>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</si>
  <si>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</si>
  <si>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</si>
  <si>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</si>
  <si>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</si>
  <si>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</si>
  <si>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</si>
  <si>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>ABRIL</t>
  </si>
  <si>
    <t>EJECUCION PRESUPUESTAL DE GASTOS VIGENCIA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</si>
</sst>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157">
    <xf numFmtId="0" fontId="0" fillId="0" borderId="0" xfId="0"/>
    <xf numFmtId="0" fontId="4" fillId="0" borderId="0" xfId="2" applyFont="1" applyFill="1"/>
    <xf numFmtId="49" fontId="6" fillId="0" borderId="10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1" fontId="6" fillId="0" borderId="10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10" fontId="3" fillId="0" borderId="13" xfId="3" applyNumberFormat="1" applyFont="1" applyFill="1" applyBorder="1" applyAlignment="1"/>
    <xf numFmtId="10" fontId="3" fillId="0" borderId="21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5" fillId="0" borderId="15" xfId="2" applyNumberFormat="1" applyFont="1" applyFill="1" applyBorder="1" applyAlignment="1">
      <alignment horizontal="center" vertical="center"/>
    </xf>
    <xf numFmtId="1" fontId="5" fillId="0" borderId="14" xfId="2" applyNumberFormat="1" applyFont="1" applyFill="1" applyBorder="1" applyAlignment="1">
      <alignment horizontal="center" vertical="center"/>
    </xf>
    <xf numFmtId="49" fontId="5" fillId="0" borderId="14" xfId="2" applyNumberFormat="1" applyFont="1" applyFill="1" applyBorder="1" applyAlignment="1">
      <alignment horizontal="center" vertical="center"/>
    </xf>
    <xf numFmtId="10" fontId="3" fillId="0" borderId="14" xfId="3" applyNumberFormat="1" applyFont="1" applyFill="1" applyBorder="1" applyAlignment="1"/>
    <xf numFmtId="10" fontId="3" fillId="0" borderId="23" xfId="3" applyNumberFormat="1" applyFont="1" applyFill="1" applyBorder="1" applyAlignment="1"/>
    <xf numFmtId="0" fontId="8" fillId="0" borderId="0" xfId="2" applyFont="1" applyFill="1"/>
    <xf numFmtId="1" fontId="9" fillId="0" borderId="15" xfId="2" applyNumberFormat="1" applyFont="1" applyFill="1" applyBorder="1" applyAlignment="1">
      <alignment horizontal="center" vertical="center"/>
    </xf>
    <xf numFmtId="1" fontId="9" fillId="0" borderId="14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/>
    </xf>
    <xf numFmtId="10" fontId="4" fillId="0" borderId="23" xfId="3" applyNumberFormat="1" applyFont="1" applyFill="1" applyBorder="1" applyAlignment="1"/>
    <xf numFmtId="0" fontId="10" fillId="0" borderId="0" xfId="2" applyFont="1" applyFill="1"/>
    <xf numFmtId="0" fontId="5" fillId="0" borderId="14" xfId="2" applyNumberFormat="1" applyFont="1" applyFill="1" applyBorder="1" applyAlignment="1">
      <alignment horizontal="center" vertical="center"/>
    </xf>
    <xf numFmtId="10" fontId="3" fillId="0" borderId="14" xfId="2" applyNumberFormat="1" applyFont="1" applyFill="1" applyBorder="1"/>
    <xf numFmtId="10" fontId="3" fillId="0" borderId="23" xfId="3" applyNumberFormat="1" applyFont="1" applyFill="1" applyBorder="1"/>
    <xf numFmtId="10" fontId="3" fillId="0" borderId="14" xfId="2" applyNumberFormat="1" applyFont="1" applyFill="1" applyBorder="1" applyAlignment="1">
      <alignment horizontal="right" vertical="center"/>
    </xf>
    <xf numFmtId="10" fontId="3" fillId="0" borderId="23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4" fillId="0" borderId="23" xfId="2" applyNumberFormat="1" applyFont="1" applyFill="1" applyBorder="1" applyAlignment="1">
      <alignment horizontal="right"/>
    </xf>
    <xf numFmtId="10" fontId="3" fillId="0" borderId="14" xfId="2" applyNumberFormat="1" applyFont="1" applyFill="1" applyBorder="1" applyAlignment="1">
      <alignment vertical="center"/>
    </xf>
    <xf numFmtId="10" fontId="3" fillId="0" borderId="23" xfId="3" applyNumberFormat="1" applyFont="1" applyFill="1" applyBorder="1" applyAlignment="1">
      <alignment vertical="center"/>
    </xf>
    <xf numFmtId="0" fontId="11" fillId="0" borderId="14" xfId="2" applyNumberFormat="1" applyFont="1" applyFill="1" applyBorder="1" applyAlignment="1">
      <alignment horizontal="center" vertical="center"/>
    </xf>
    <xf numFmtId="10" fontId="12" fillId="0" borderId="14" xfId="2" applyNumberFormat="1" applyFont="1" applyFill="1" applyBorder="1" applyAlignment="1">
      <alignment horizontal="right"/>
    </xf>
    <xf numFmtId="10" fontId="12" fillId="0" borderId="23" xfId="3" applyNumberFormat="1" applyFont="1" applyFill="1" applyBorder="1" applyAlignment="1"/>
    <xf numFmtId="0" fontId="13" fillId="0" borderId="0" xfId="2" applyFont="1" applyFill="1"/>
    <xf numFmtId="10" fontId="3" fillId="0" borderId="14" xfId="3" applyNumberFormat="1" applyFont="1" applyFill="1" applyBorder="1"/>
    <xf numFmtId="9" fontId="3" fillId="0" borderId="14" xfId="3" applyFont="1" applyFill="1" applyBorder="1"/>
    <xf numFmtId="164" fontId="5" fillId="0" borderId="14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9" fillId="0" borderId="15" xfId="2" applyNumberFormat="1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164" fontId="11" fillId="0" borderId="14" xfId="2" applyNumberFormat="1" applyFont="1" applyFill="1" applyBorder="1" applyAlignment="1">
      <alignment horizontal="center" vertical="center"/>
    </xf>
    <xf numFmtId="0" fontId="5" fillId="0" borderId="1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horizontal="center" vertical="center" wrapText="1"/>
    </xf>
    <xf numFmtId="10" fontId="3" fillId="0" borderId="14" xfId="3" applyNumberFormat="1" applyFont="1" applyFill="1" applyBorder="1" applyAlignment="1">
      <alignment horizontal="right"/>
    </xf>
    <xf numFmtId="10" fontId="3" fillId="0" borderId="23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64" fontId="9" fillId="0" borderId="14" xfId="2" applyNumberFormat="1" applyFont="1" applyFill="1" applyBorder="1" applyAlignment="1">
      <alignment horizontal="center" vertical="center"/>
    </xf>
    <xf numFmtId="10" fontId="4" fillId="0" borderId="1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10" fontId="3" fillId="0" borderId="14" xfId="3" applyNumberFormat="1" applyFont="1" applyFill="1" applyBorder="1" applyAlignment="1">
      <alignment vertical="center"/>
    </xf>
    <xf numFmtId="10" fontId="4" fillId="0" borderId="23" xfId="3" applyNumberFormat="1" applyFont="1" applyFill="1" applyBorder="1" applyAlignment="1">
      <alignment vertical="center"/>
    </xf>
    <xf numFmtId="0" fontId="5" fillId="0" borderId="22" xfId="2" applyNumberFormat="1" applyFont="1" applyFill="1" applyBorder="1" applyAlignment="1">
      <alignment horizontal="center" vertical="center"/>
    </xf>
    <xf numFmtId="1" fontId="5" fillId="0" borderId="29" xfId="2" applyNumberFormat="1" applyFont="1" applyFill="1" applyBorder="1" applyAlignment="1">
      <alignment horizontal="center" vertical="center"/>
    </xf>
    <xf numFmtId="49" fontId="9" fillId="0" borderId="29" xfId="2" applyNumberFormat="1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center" vertical="center"/>
    </xf>
    <xf numFmtId="1" fontId="9" fillId="0" borderId="18" xfId="2" applyNumberFormat="1" applyFont="1" applyFill="1" applyBorder="1" applyAlignment="1">
      <alignment horizontal="center" vertical="center"/>
    </xf>
    <xf numFmtId="49" fontId="9" fillId="0" borderId="18" xfId="2" applyNumberFormat="1" applyFont="1" applyFill="1" applyBorder="1" applyAlignment="1">
      <alignment horizontal="center" vertical="center"/>
    </xf>
    <xf numFmtId="10" fontId="3" fillId="0" borderId="7" xfId="2" applyNumberFormat="1" applyFont="1" applyFill="1" applyBorder="1" applyAlignment="1">
      <alignment horizontal="right" vertical="center"/>
    </xf>
    <xf numFmtId="10" fontId="3" fillId="0" borderId="19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0" fontId="15" fillId="0" borderId="0" xfId="2" applyFont="1" applyFill="1"/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wrapText="1"/>
    </xf>
    <xf numFmtId="4" fontId="7" fillId="0" borderId="0" xfId="2" applyNumberFormat="1" applyFont="1" applyFill="1"/>
    <xf numFmtId="4" fontId="9" fillId="0" borderId="0" xfId="2" applyNumberFormat="1" applyFont="1" applyFill="1"/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4" fontId="1" fillId="0" borderId="14" xfId="2" applyNumberFormat="1" applyFont="1" applyFill="1" applyBorder="1"/>
    <xf numFmtId="4" fontId="3" fillId="0" borderId="13" xfId="2" applyNumberFormat="1" applyFont="1" applyFill="1" applyBorder="1" applyAlignment="1"/>
    <xf numFmtId="4" fontId="3" fillId="0" borderId="14" xfId="2" applyNumberFormat="1" applyFont="1" applyFill="1" applyBorder="1"/>
    <xf numFmtId="4" fontId="4" fillId="0" borderId="14" xfId="2" applyNumberFormat="1" applyFont="1" applyFill="1" applyBorder="1"/>
    <xf numFmtId="4" fontId="3" fillId="0" borderId="14" xfId="2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/>
    <xf numFmtId="4" fontId="3" fillId="0" borderId="19" xfId="2" applyNumberFormat="1" applyFont="1" applyFill="1" applyBorder="1" applyAlignment="1">
      <alignment horizontal="right" vertical="center"/>
    </xf>
    <xf numFmtId="0" fontId="17" fillId="0" borderId="0" xfId="2" applyFont="1" applyFill="1"/>
    <xf numFmtId="0" fontId="18" fillId="0" borderId="0" xfId="2" applyFont="1" applyFill="1"/>
    <xf numFmtId="0" fontId="19" fillId="0" borderId="0" xfId="2" applyFont="1" applyFill="1" applyAlignment="1">
      <alignment horizontal="center"/>
    </xf>
    <xf numFmtId="0" fontId="19" fillId="0" borderId="0" xfId="2" applyFont="1" applyFill="1"/>
    <xf numFmtId="0" fontId="20" fillId="0" borderId="0" xfId="2" applyFont="1" applyFill="1"/>
    <xf numFmtId="0" fontId="19" fillId="0" borderId="0" xfId="2" applyFont="1" applyFill="1" applyAlignment="1">
      <alignment vertical="center"/>
    </xf>
    <xf numFmtId="0" fontId="19" fillId="0" borderId="0" xfId="2" applyFont="1" applyFill="1" applyAlignment="1">
      <alignment horizontal="right"/>
    </xf>
    <xf numFmtId="0" fontId="20" fillId="0" borderId="0" xfId="2" applyFont="1" applyFill="1" applyAlignment="1">
      <alignment vertical="center"/>
    </xf>
    <xf numFmtId="0" fontId="20" fillId="0" borderId="0" xfId="2" applyFont="1" applyFill="1" applyAlignment="1">
      <alignment horizontal="right" vertical="center"/>
    </xf>
    <xf numFmtId="0" fontId="16" fillId="0" borderId="0" xfId="2" applyFont="1" applyFill="1"/>
    <xf numFmtId="49" fontId="5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wrapText="1"/>
    </xf>
    <xf numFmtId="49" fontId="9" fillId="0" borderId="31" xfId="2" applyNumberFormat="1" applyFont="1" applyFill="1" applyBorder="1" applyAlignment="1">
      <alignment horizontal="left" wrapText="1"/>
    </xf>
    <xf numFmtId="49" fontId="5" fillId="0" borderId="31" xfId="2" applyNumberFormat="1" applyFont="1" applyFill="1" applyBorder="1" applyAlignment="1">
      <alignment horizontal="left" vertical="center" wrapText="1"/>
    </xf>
    <xf numFmtId="49" fontId="5" fillId="0" borderId="31" xfId="2" applyNumberFormat="1" applyFont="1" applyFill="1" applyBorder="1" applyAlignment="1">
      <alignment vertical="center" wrapText="1"/>
    </xf>
    <xf numFmtId="0" fontId="5" fillId="0" borderId="31" xfId="2" applyFont="1" applyFill="1" applyBorder="1" applyAlignment="1">
      <alignment wrapText="1"/>
    </xf>
    <xf numFmtId="0" fontId="9" fillId="0" borderId="31" xfId="2" applyFont="1" applyFill="1" applyBorder="1" applyAlignment="1">
      <alignment wrapText="1"/>
    </xf>
    <xf numFmtId="0" fontId="11" fillId="0" borderId="31" xfId="2" applyFont="1" applyFill="1" applyBorder="1" applyAlignment="1">
      <alignment wrapText="1"/>
    </xf>
    <xf numFmtId="40" fontId="5" fillId="0" borderId="31" xfId="2" applyNumberFormat="1" applyFont="1" applyFill="1" applyBorder="1"/>
    <xf numFmtId="40" fontId="9" fillId="0" borderId="31" xfId="2" applyNumberFormat="1" applyFont="1" applyFill="1" applyBorder="1"/>
    <xf numFmtId="0" fontId="5" fillId="0" borderId="31" xfId="2" applyFont="1" applyFill="1" applyBorder="1" applyAlignment="1">
      <alignment vertical="center" wrapText="1"/>
    </xf>
    <xf numFmtId="0" fontId="9" fillId="0" borderId="31" xfId="2" applyFont="1" applyFill="1" applyBorder="1" applyAlignment="1">
      <alignment vertical="center" wrapText="1"/>
    </xf>
    <xf numFmtId="49" fontId="9" fillId="0" borderId="31" xfId="2" applyNumberFormat="1" applyFont="1" applyFill="1" applyBorder="1" applyAlignment="1">
      <alignment horizontal="left" vertical="center" wrapText="1"/>
    </xf>
    <xf numFmtId="49" fontId="5" fillId="0" borderId="33" xfId="2" applyNumberFormat="1" applyFont="1" applyFill="1" applyBorder="1" applyAlignment="1">
      <alignment horizontal="left" vertical="center" wrapText="1"/>
    </xf>
    <xf numFmtId="49" fontId="9" fillId="0" borderId="34" xfId="2" applyNumberFormat="1" applyFont="1" applyFill="1" applyBorder="1" applyAlignment="1">
      <alignment horizontal="left" vertical="center" wrapText="1"/>
    </xf>
    <xf numFmtId="4" fontId="3" fillId="0" borderId="30" xfId="2" applyNumberFormat="1" applyFont="1" applyFill="1" applyBorder="1" applyAlignment="1"/>
    <xf numFmtId="4" fontId="3" fillId="0" borderId="15" xfId="2" applyNumberFormat="1" applyFont="1" applyFill="1" applyBorder="1"/>
    <xf numFmtId="4" fontId="2" fillId="0" borderId="15" xfId="1" applyNumberFormat="1" applyFont="1" applyFill="1" applyBorder="1"/>
    <xf numFmtId="4" fontId="3" fillId="0" borderId="15" xfId="2" applyNumberFormat="1" applyFont="1" applyFill="1" applyBorder="1" applyAlignment="1">
      <alignment vertical="center"/>
    </xf>
    <xf numFmtId="9" fontId="3" fillId="0" borderId="23" xfId="3" applyFont="1" applyFill="1" applyBorder="1"/>
    <xf numFmtId="4" fontId="3" fillId="0" borderId="15" xfId="2" applyNumberFormat="1" applyFont="1" applyFill="1" applyBorder="1" applyAlignment="1"/>
    <xf numFmtId="4" fontId="3" fillId="0" borderId="15" xfId="2" applyNumberFormat="1" applyFont="1" applyFill="1" applyBorder="1" applyAlignment="1">
      <alignment horizontal="right"/>
    </xf>
    <xf numFmtId="4" fontId="2" fillId="0" borderId="32" xfId="1" applyNumberFormat="1" applyFont="1" applyFill="1" applyBorder="1"/>
    <xf numFmtId="4" fontId="4" fillId="0" borderId="25" xfId="2" applyNumberFormat="1" applyFont="1" applyFill="1" applyBorder="1"/>
    <xf numFmtId="10" fontId="4" fillId="0" borderId="25" xfId="2" applyNumberFormat="1" applyFont="1" applyFill="1" applyBorder="1" applyAlignment="1">
      <alignment horizontal="right" vertical="center"/>
    </xf>
    <xf numFmtId="10" fontId="4" fillId="0" borderId="26" xfId="3" applyNumberFormat="1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/>
    </xf>
    <xf numFmtId="49" fontId="6" fillId="0" borderId="6" xfId="2" applyNumberFormat="1" applyFont="1" applyFill="1" applyBorder="1" applyAlignment="1">
      <alignment horizontal="center" vertical="center"/>
    </xf>
    <xf numFmtId="49" fontId="5" fillId="0" borderId="27" xfId="2" applyNumberFormat="1" applyFont="1" applyFill="1" applyBorder="1" applyAlignment="1">
      <alignment horizontal="center" wrapText="1"/>
    </xf>
    <xf numFmtId="49" fontId="5" fillId="0" borderId="28" xfId="2" applyNumberFormat="1" applyFont="1" applyFill="1" applyBorder="1" applyAlignment="1">
      <alignment horizontal="center" wrapText="1"/>
    </xf>
    <xf numFmtId="0" fontId="5" fillId="0" borderId="16" xfId="2" applyFont="1" applyFill="1" applyBorder="1" applyAlignment="1">
      <alignment horizontal="center" wrapText="1"/>
    </xf>
    <xf numFmtId="0" fontId="5" fillId="0" borderId="1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20" xfId="2" applyNumberFormat="1" applyFont="1" applyFill="1" applyBorder="1" applyAlignment="1">
      <alignment horizontal="center" vertical="center" wrapText="1"/>
    </xf>
    <xf numFmtId="165" fontId="3" fillId="0" borderId="22" xfId="2" applyNumberFormat="1" applyFont="1" applyFill="1" applyBorder="1" applyAlignment="1">
      <alignment horizontal="center" vertical="center" wrapText="1"/>
    </xf>
    <xf numFmtId="165" fontId="3" fillId="0" borderId="24" xfId="2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/>
    </xf>
    <xf numFmtId="49" fontId="6" fillId="0" borderId="12" xfId="2" applyNumberFormat="1" applyFont="1" applyFill="1" applyBorder="1" applyAlignment="1">
      <alignment horizontal="center" vertical="center"/>
    </xf>
    <xf numFmtId="1" fontId="6" fillId="0" borderId="11" xfId="2" applyNumberFormat="1" applyFont="1" applyFill="1" applyBorder="1" applyAlignment="1">
      <alignment horizontal="center" vertical="center"/>
    </xf>
    <xf numFmtId="1" fontId="6" fillId="0" borderId="12" xfId="2" applyNumberFormat="1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ueTierClient\ZUE\ZBOX\Componentes\Asistente_Gerencial\AddInAsistenteGerencialExcel2010x86\AddInZbox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4"/>
      <sheetName val="Sheet3"/>
      <sheetName val="Sheet1"/>
      <sheetName val="AddInZbox"/>
    </sheetNames>
    <definedNames>
      <definedName name="xFechaFinal"/>
      <definedName name="xSaldoInstanciaAcumMes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  <pageSetUpPr fitToPage="1"/>
  </sheetPr>
  <dimension ref="A1:S160"/>
  <sheetViews>
    <sheetView showGridLines="0" tabSelected="1" zoomScale="85" zoomScaleNormal="85" workbookViewId="0">
      <selection activeCell="I12" sqref="I12"/>
    </sheetView>
  </sheetViews>
  <sheetFormatPr baseColWidth="10" defaultColWidth="11.42578125" defaultRowHeight="15" x14ac:dyDescent="0.2"/>
  <cols>
    <col min="1" max="1" width="2.140625" style="91" customWidth="1"/>
    <col min="2" max="2" width="4.7109375" style="69" customWidth="1"/>
    <col min="3" max="3" width="5.28515625" style="69" customWidth="1"/>
    <col min="4" max="4" width="2.85546875" style="69" customWidth="1"/>
    <col min="5" max="5" width="3.7109375" style="69" customWidth="1"/>
    <col min="6" max="6" width="6" style="69" customWidth="1"/>
    <col min="7" max="7" width="4" style="69" customWidth="1"/>
    <col min="8" max="8" width="40.140625" style="70" customWidth="1"/>
    <col min="9" max="9" width="20.42578125" style="68" customWidth="1"/>
    <col min="10" max="10" width="18.5703125" style="68" hidden="1" customWidth="1"/>
    <col min="11" max="11" width="17.140625" style="68" customWidth="1"/>
    <col min="12" max="12" width="17.28515625" style="68" hidden="1" customWidth="1"/>
    <col min="13" max="13" width="16.42578125" style="68" customWidth="1"/>
    <col min="14" max="14" width="16.5703125" style="68" hidden="1" customWidth="1"/>
    <col min="15" max="15" width="16.28515625" style="68" customWidth="1"/>
    <col min="16" max="16" width="15.5703125" style="68" hidden="1" customWidth="1"/>
    <col min="17" max="17" width="16.42578125" style="68" customWidth="1"/>
    <col min="18" max="18" width="12.42578125" style="68" bestFit="1" customWidth="1"/>
    <col min="19" max="19" width="12.7109375" style="68" customWidth="1"/>
    <col min="20" max="16384" width="11.42578125" style="68"/>
  </cols>
  <sheetData>
    <row r="1" spans="1:19" s="1" customFormat="1" x14ac:dyDescent="0.2">
      <c r="A1" s="82"/>
      <c r="B1" s="119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</row>
    <row r="2" spans="1:19" s="1" customFormat="1" x14ac:dyDescent="0.2">
      <c r="A2" s="82"/>
      <c r="B2" s="122" t="s">
        <v>289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4"/>
    </row>
    <row r="3" spans="1:19" s="1" customFormat="1" ht="15" customHeight="1" thickBot="1" x14ac:dyDescent="0.25">
      <c r="A3" s="82"/>
      <c r="B3" s="125" t="s">
        <v>288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</row>
    <row r="4" spans="1:19" s="1" customFormat="1" ht="15.75" customHeight="1" thickBot="1" x14ac:dyDescent="0.25">
      <c r="A4" s="82"/>
      <c r="B4" s="147" t="s">
        <v>1</v>
      </c>
      <c r="C4" s="148"/>
      <c r="D4" s="148"/>
      <c r="E4" s="148"/>
      <c r="F4" s="148"/>
      <c r="G4" s="148"/>
      <c r="H4" s="149"/>
      <c r="I4" s="135" t="s">
        <v>34</v>
      </c>
      <c r="J4" s="138" t="s">
        <v>35</v>
      </c>
      <c r="K4" s="135" t="s">
        <v>36</v>
      </c>
      <c r="L4" s="135" t="s">
        <v>37</v>
      </c>
      <c r="M4" s="135" t="s">
        <v>38</v>
      </c>
      <c r="N4" s="135" t="s">
        <v>39</v>
      </c>
      <c r="O4" s="135" t="s">
        <v>40</v>
      </c>
      <c r="P4" s="138" t="s">
        <v>41</v>
      </c>
      <c r="Q4" s="141" t="s">
        <v>2</v>
      </c>
      <c r="R4" s="141" t="s">
        <v>42</v>
      </c>
      <c r="S4" s="144" t="s">
        <v>43</v>
      </c>
    </row>
    <row r="5" spans="1:19" s="7" customFormat="1" x14ac:dyDescent="0.2">
      <c r="A5" s="83"/>
      <c r="B5" s="2" t="s">
        <v>3</v>
      </c>
      <c r="C5" s="3" t="s">
        <v>4</v>
      </c>
      <c r="D5" s="2" t="s">
        <v>5</v>
      </c>
      <c r="E5" s="4" t="s">
        <v>6</v>
      </c>
      <c r="F5" s="5" t="s">
        <v>44</v>
      </c>
      <c r="G5" s="6" t="s">
        <v>7</v>
      </c>
      <c r="H5" s="150" t="s">
        <v>8</v>
      </c>
      <c r="I5" s="136"/>
      <c r="J5" s="139"/>
      <c r="K5" s="136"/>
      <c r="L5" s="136"/>
      <c r="M5" s="136"/>
      <c r="N5" s="136"/>
      <c r="O5" s="136"/>
      <c r="P5" s="139"/>
      <c r="Q5" s="142"/>
      <c r="R5" s="142"/>
      <c r="S5" s="145"/>
    </row>
    <row r="6" spans="1:19" s="7" customFormat="1" x14ac:dyDescent="0.2">
      <c r="A6" s="83"/>
      <c r="B6" s="153" t="s">
        <v>9</v>
      </c>
      <c r="C6" s="155" t="s">
        <v>10</v>
      </c>
      <c r="D6" s="153" t="s">
        <v>11</v>
      </c>
      <c r="E6" s="126" t="s">
        <v>12</v>
      </c>
      <c r="F6" s="73"/>
      <c r="G6" s="8" t="s">
        <v>13</v>
      </c>
      <c r="H6" s="151"/>
      <c r="I6" s="136"/>
      <c r="J6" s="139"/>
      <c r="K6" s="136"/>
      <c r="L6" s="136"/>
      <c r="M6" s="136"/>
      <c r="N6" s="136"/>
      <c r="O6" s="136"/>
      <c r="P6" s="139"/>
      <c r="Q6" s="142"/>
      <c r="R6" s="142"/>
      <c r="S6" s="145"/>
    </row>
    <row r="7" spans="1:19" s="7" customFormat="1" ht="15.75" thickBot="1" x14ac:dyDescent="0.25">
      <c r="A7" s="83"/>
      <c r="B7" s="154"/>
      <c r="C7" s="156"/>
      <c r="D7" s="154"/>
      <c r="E7" s="127"/>
      <c r="F7" s="74"/>
      <c r="G7" s="9" t="s">
        <v>14</v>
      </c>
      <c r="H7" s="152"/>
      <c r="I7" s="137"/>
      <c r="J7" s="140"/>
      <c r="K7" s="137"/>
      <c r="L7" s="137"/>
      <c r="M7" s="137"/>
      <c r="N7" s="137"/>
      <c r="O7" s="137"/>
      <c r="P7" s="140"/>
      <c r="Q7" s="143"/>
      <c r="R7" s="143"/>
      <c r="S7" s="146"/>
    </row>
    <row r="8" spans="1:19" s="12" customFormat="1" ht="14.25" x14ac:dyDescent="0.2">
      <c r="A8" s="84" t="s">
        <v>286</v>
      </c>
      <c r="B8" s="128" t="s">
        <v>15</v>
      </c>
      <c r="C8" s="129"/>
      <c r="D8" s="129"/>
      <c r="E8" s="129"/>
      <c r="F8" s="129"/>
      <c r="G8" s="129"/>
      <c r="H8" s="129"/>
      <c r="I8" s="108">
        <f>+I9+I46+I109+I110+I120</f>
        <v>258044294000</v>
      </c>
      <c r="J8" s="76" t="e">
        <f ca="1">[1]!xSaldoInstanciaAcumMes(A8,"20","","","","DSPEXP",[1]!xFechaFinal())+[1]!xSaldoInstanciaAcumMes(A8,"21","","","","DSPEXP",[1]!xFechaFinal())</f>
        <v>#NAME?</v>
      </c>
      <c r="K8" s="76">
        <f t="shared" ref="K8:Q8" si="0">K9+K46+K109+K120+K110</f>
        <v>57574122031</v>
      </c>
      <c r="L8" s="76">
        <f t="shared" si="0"/>
        <v>5097300892.3400002</v>
      </c>
      <c r="M8" s="76">
        <f t="shared" si="0"/>
        <v>32087730370.23</v>
      </c>
      <c r="N8" s="76">
        <f t="shared" si="0"/>
        <v>3711514535.9400001</v>
      </c>
      <c r="O8" s="76">
        <f t="shared" si="0"/>
        <v>13418043311.83</v>
      </c>
      <c r="P8" s="76">
        <f t="shared" si="0"/>
        <v>4019951468.2600002</v>
      </c>
      <c r="Q8" s="76">
        <f t="shared" si="0"/>
        <v>13401855610.15</v>
      </c>
      <c r="R8" s="10">
        <f>IFERROR((M8/I8),0)</f>
        <v>0.12434969932034226</v>
      </c>
      <c r="S8" s="11">
        <f>IFERROR((O8/I8),0)</f>
        <v>5.1998992513393842E-2</v>
      </c>
    </row>
    <row r="9" spans="1:19" s="18" customFormat="1" ht="14.25" x14ac:dyDescent="0.2">
      <c r="A9" s="85" t="s">
        <v>155</v>
      </c>
      <c r="B9" s="13">
        <v>1</v>
      </c>
      <c r="C9" s="14"/>
      <c r="D9" s="14"/>
      <c r="E9" s="15"/>
      <c r="F9" s="15"/>
      <c r="G9" s="15"/>
      <c r="H9" s="92" t="s">
        <v>16</v>
      </c>
      <c r="I9" s="109">
        <f t="shared" ref="I9:Q9" si="1">+I10+I32+I35</f>
        <v>25692784000</v>
      </c>
      <c r="J9" s="77">
        <f t="shared" si="1"/>
        <v>0</v>
      </c>
      <c r="K9" s="77">
        <f t="shared" si="1"/>
        <v>20608125756</v>
      </c>
      <c r="L9" s="77">
        <f t="shared" si="1"/>
        <v>1376451664</v>
      </c>
      <c r="M9" s="77">
        <f t="shared" si="1"/>
        <v>7039536810</v>
      </c>
      <c r="N9" s="77">
        <f t="shared" si="1"/>
        <v>1473276113</v>
      </c>
      <c r="O9" s="77">
        <f t="shared" si="1"/>
        <v>5765317082</v>
      </c>
      <c r="P9" s="77">
        <f t="shared" si="1"/>
        <v>1465542780</v>
      </c>
      <c r="Q9" s="77">
        <f t="shared" si="1"/>
        <v>5757583749</v>
      </c>
      <c r="R9" s="16">
        <f t="shared" ref="R9:R71" si="2">IFERROR((M9/I9),0)</f>
        <v>0.27398886823631102</v>
      </c>
      <c r="S9" s="17">
        <f t="shared" ref="S9:S71" si="3">IFERROR((O9/I9),0)</f>
        <v>0.22439440902939908</v>
      </c>
    </row>
    <row r="10" spans="1:19" s="18" customFormat="1" ht="26.25" customHeight="1" x14ac:dyDescent="0.2">
      <c r="A10" s="85" t="s">
        <v>156</v>
      </c>
      <c r="B10" s="13">
        <v>1</v>
      </c>
      <c r="C10" s="14">
        <v>0</v>
      </c>
      <c r="D10" s="14">
        <v>1</v>
      </c>
      <c r="E10" s="15"/>
      <c r="F10" s="15"/>
      <c r="G10" s="15"/>
      <c r="H10" s="93" t="s">
        <v>45</v>
      </c>
      <c r="I10" s="111">
        <f t="shared" ref="I10:Q10" si="4">+I11+I15+I18+I27+I29</f>
        <v>18084268000</v>
      </c>
      <c r="J10" s="79">
        <f t="shared" si="4"/>
        <v>0</v>
      </c>
      <c r="K10" s="79">
        <f t="shared" si="4"/>
        <v>13972528732</v>
      </c>
      <c r="L10" s="79">
        <f t="shared" si="4"/>
        <v>1010981123</v>
      </c>
      <c r="M10" s="79">
        <f t="shared" si="4"/>
        <v>4150027878</v>
      </c>
      <c r="N10" s="79">
        <f t="shared" si="4"/>
        <v>1015050304</v>
      </c>
      <c r="O10" s="79">
        <f t="shared" si="4"/>
        <v>4062849462</v>
      </c>
      <c r="P10" s="79">
        <f t="shared" si="4"/>
        <v>1015050304</v>
      </c>
      <c r="Q10" s="79">
        <f t="shared" si="4"/>
        <v>4062849462</v>
      </c>
      <c r="R10" s="16">
        <f t="shared" si="2"/>
        <v>0.22948276800587117</v>
      </c>
      <c r="S10" s="17">
        <f t="shared" si="3"/>
        <v>0.22466209094003695</v>
      </c>
    </row>
    <row r="11" spans="1:19" s="18" customFormat="1" ht="14.25" x14ac:dyDescent="0.2">
      <c r="A11" s="85" t="s">
        <v>157</v>
      </c>
      <c r="B11" s="13">
        <v>1</v>
      </c>
      <c r="C11" s="14">
        <v>0</v>
      </c>
      <c r="D11" s="14">
        <v>1</v>
      </c>
      <c r="E11" s="15" t="s">
        <v>46</v>
      </c>
      <c r="F11" s="15"/>
      <c r="G11" s="15"/>
      <c r="H11" s="93" t="s">
        <v>47</v>
      </c>
      <c r="I11" s="109">
        <f t="shared" ref="I11:J11" si="5">SUM(I12:I14)</f>
        <v>10174254000</v>
      </c>
      <c r="J11" s="77">
        <f t="shared" si="5"/>
        <v>0</v>
      </c>
      <c r="K11" s="77">
        <f t="shared" ref="K11:Q11" si="6">SUM(K12:K14)</f>
        <v>8230488724</v>
      </c>
      <c r="L11" s="77">
        <f t="shared" si="6"/>
        <v>808154502</v>
      </c>
      <c r="M11" s="77">
        <f t="shared" si="6"/>
        <v>3225235591</v>
      </c>
      <c r="N11" s="77">
        <f t="shared" si="6"/>
        <v>811412377</v>
      </c>
      <c r="O11" s="77">
        <f t="shared" si="6"/>
        <v>3177183733</v>
      </c>
      <c r="P11" s="77">
        <f t="shared" si="6"/>
        <v>811412377</v>
      </c>
      <c r="Q11" s="77">
        <f t="shared" si="6"/>
        <v>3177183733</v>
      </c>
      <c r="R11" s="16">
        <f t="shared" si="2"/>
        <v>0.31699971231306001</v>
      </c>
      <c r="S11" s="17">
        <f t="shared" si="3"/>
        <v>0.3122768247185494</v>
      </c>
    </row>
    <row r="12" spans="1:19" s="25" customFormat="1" ht="12.75" customHeight="1" x14ac:dyDescent="0.2">
      <c r="A12" s="86" t="s">
        <v>284</v>
      </c>
      <c r="B12" s="19">
        <v>1</v>
      </c>
      <c r="C12" s="20">
        <v>0</v>
      </c>
      <c r="D12" s="20">
        <v>1</v>
      </c>
      <c r="E12" s="21">
        <v>1</v>
      </c>
      <c r="F12" s="21">
        <v>1</v>
      </c>
      <c r="G12" s="22" t="s">
        <v>18</v>
      </c>
      <c r="H12" s="94" t="s">
        <v>48</v>
      </c>
      <c r="I12" s="110">
        <v>8872779501</v>
      </c>
      <c r="J12" s="78">
        <v>0</v>
      </c>
      <c r="K12" s="78">
        <v>7151460278</v>
      </c>
      <c r="L12" s="78">
        <v>763942515</v>
      </c>
      <c r="M12" s="78">
        <v>3089797714</v>
      </c>
      <c r="N12" s="78">
        <v>767039192</v>
      </c>
      <c r="O12" s="78">
        <v>3049226215</v>
      </c>
      <c r="P12" s="78">
        <v>767039192</v>
      </c>
      <c r="Q12" s="78">
        <v>3049226215</v>
      </c>
      <c r="R12" s="23">
        <f>+M12/I12</f>
        <v>0.34823334825933255</v>
      </c>
      <c r="S12" s="24">
        <f>+O12/I12</f>
        <v>0.3436607677060316</v>
      </c>
    </row>
    <row r="13" spans="1:19" s="25" customFormat="1" ht="14.25" x14ac:dyDescent="0.2">
      <c r="A13" s="86" t="s">
        <v>205</v>
      </c>
      <c r="B13" s="19">
        <v>1</v>
      </c>
      <c r="C13" s="20">
        <v>0</v>
      </c>
      <c r="D13" s="20">
        <v>1</v>
      </c>
      <c r="E13" s="21">
        <v>1</v>
      </c>
      <c r="F13" s="21">
        <v>2</v>
      </c>
      <c r="G13" s="22" t="s">
        <v>18</v>
      </c>
      <c r="H13" s="94" t="s">
        <v>49</v>
      </c>
      <c r="I13" s="110">
        <v>1271434499</v>
      </c>
      <c r="J13" s="78">
        <v>0</v>
      </c>
      <c r="K13" s="78">
        <v>1048988446</v>
      </c>
      <c r="L13" s="78">
        <v>40299553</v>
      </c>
      <c r="M13" s="78">
        <v>110650771</v>
      </c>
      <c r="N13" s="78">
        <v>40460751</v>
      </c>
      <c r="O13" s="78">
        <v>103170412</v>
      </c>
      <c r="P13" s="78">
        <v>40460751</v>
      </c>
      <c r="Q13" s="78">
        <v>103170412</v>
      </c>
      <c r="R13" s="23">
        <f t="shared" ref="R13:R14" si="7">+M13/I13</f>
        <v>8.7028290554510113E-2</v>
      </c>
      <c r="S13" s="24">
        <f t="shared" ref="S13:S14" si="8">+O13/I13</f>
        <v>8.1144889556752545E-2</v>
      </c>
    </row>
    <row r="14" spans="1:19" s="25" customFormat="1" ht="14.25" x14ac:dyDescent="0.2">
      <c r="A14" s="86" t="s">
        <v>206</v>
      </c>
      <c r="B14" s="19">
        <v>1</v>
      </c>
      <c r="C14" s="20">
        <v>0</v>
      </c>
      <c r="D14" s="20">
        <v>1</v>
      </c>
      <c r="E14" s="21">
        <v>1</v>
      </c>
      <c r="F14" s="21">
        <v>4</v>
      </c>
      <c r="G14" s="22" t="s">
        <v>18</v>
      </c>
      <c r="H14" s="94" t="s">
        <v>50</v>
      </c>
      <c r="I14" s="110">
        <v>30040000</v>
      </c>
      <c r="J14" s="78">
        <v>0</v>
      </c>
      <c r="K14" s="78">
        <v>30040000</v>
      </c>
      <c r="L14" s="78">
        <v>3912434</v>
      </c>
      <c r="M14" s="78">
        <v>24787106</v>
      </c>
      <c r="N14" s="78">
        <v>3912434</v>
      </c>
      <c r="O14" s="78">
        <v>24787106</v>
      </c>
      <c r="P14" s="78">
        <v>3912434</v>
      </c>
      <c r="Q14" s="78">
        <v>24787106</v>
      </c>
      <c r="R14" s="23">
        <f t="shared" si="7"/>
        <v>0.82513668442077226</v>
      </c>
      <c r="S14" s="24">
        <f t="shared" si="8"/>
        <v>0.82513668442077226</v>
      </c>
    </row>
    <row r="15" spans="1:19" s="18" customFormat="1" ht="14.25" x14ac:dyDescent="0.2">
      <c r="A15" s="85" t="s">
        <v>207</v>
      </c>
      <c r="B15" s="13">
        <v>1</v>
      </c>
      <c r="C15" s="14">
        <v>0</v>
      </c>
      <c r="D15" s="14">
        <v>1</v>
      </c>
      <c r="E15" s="26">
        <v>4</v>
      </c>
      <c r="F15" s="15"/>
      <c r="G15" s="15"/>
      <c r="H15" s="93" t="s">
        <v>51</v>
      </c>
      <c r="I15" s="109">
        <f t="shared" ref="I15:Q15" si="9">SUM(I16:I17)</f>
        <v>3633627000</v>
      </c>
      <c r="J15" s="77">
        <f t="shared" si="9"/>
        <v>0</v>
      </c>
      <c r="K15" s="77">
        <f t="shared" si="9"/>
        <v>2928703362</v>
      </c>
      <c r="L15" s="77">
        <f t="shared" si="9"/>
        <v>151820082</v>
      </c>
      <c r="M15" s="77">
        <f t="shared" si="9"/>
        <v>622116298</v>
      </c>
      <c r="N15" s="77">
        <f t="shared" si="9"/>
        <v>152427362</v>
      </c>
      <c r="O15" s="77">
        <f t="shared" si="9"/>
        <v>602715795</v>
      </c>
      <c r="P15" s="77">
        <f t="shared" si="9"/>
        <v>152427362</v>
      </c>
      <c r="Q15" s="77">
        <f t="shared" si="9"/>
        <v>602715795</v>
      </c>
      <c r="R15" s="27">
        <f t="shared" si="2"/>
        <v>0.17121083094109549</v>
      </c>
      <c r="S15" s="24">
        <f t="shared" si="3"/>
        <v>0.16587167450043716</v>
      </c>
    </row>
    <row r="16" spans="1:19" s="25" customFormat="1" ht="14.25" x14ac:dyDescent="0.2">
      <c r="A16" s="86" t="s">
        <v>208</v>
      </c>
      <c r="B16" s="19">
        <v>1</v>
      </c>
      <c r="C16" s="20">
        <v>0</v>
      </c>
      <c r="D16" s="20">
        <v>1</v>
      </c>
      <c r="E16" s="21">
        <v>4</v>
      </c>
      <c r="F16" s="21">
        <v>1</v>
      </c>
      <c r="G16" s="22" t="s">
        <v>18</v>
      </c>
      <c r="H16" s="94" t="s">
        <v>52</v>
      </c>
      <c r="I16" s="110">
        <v>3210265965</v>
      </c>
      <c r="J16" s="78">
        <v>0</v>
      </c>
      <c r="K16" s="78">
        <v>2587474368</v>
      </c>
      <c r="L16" s="78">
        <v>111823067</v>
      </c>
      <c r="M16" s="78">
        <v>461550695</v>
      </c>
      <c r="N16" s="78">
        <v>112270359</v>
      </c>
      <c r="O16" s="78">
        <v>444058256</v>
      </c>
      <c r="P16" s="78">
        <v>112270359</v>
      </c>
      <c r="Q16" s="78">
        <v>444058256</v>
      </c>
      <c r="R16" s="23">
        <f t="shared" si="2"/>
        <v>0.14377335087873319</v>
      </c>
      <c r="S16" s="24">
        <f t="shared" si="3"/>
        <v>0.13832444440471772</v>
      </c>
    </row>
    <row r="17" spans="1:19" s="25" customFormat="1" ht="14.25" x14ac:dyDescent="0.2">
      <c r="A17" s="86" t="s">
        <v>209</v>
      </c>
      <c r="B17" s="19">
        <v>1</v>
      </c>
      <c r="C17" s="20">
        <v>0</v>
      </c>
      <c r="D17" s="20">
        <v>1</v>
      </c>
      <c r="E17" s="21">
        <v>4</v>
      </c>
      <c r="F17" s="21">
        <v>2</v>
      </c>
      <c r="G17" s="22" t="s">
        <v>18</v>
      </c>
      <c r="H17" s="94" t="s">
        <v>53</v>
      </c>
      <c r="I17" s="110">
        <v>423361035</v>
      </c>
      <c r="J17" s="78">
        <v>0</v>
      </c>
      <c r="K17" s="78">
        <v>341228994</v>
      </c>
      <c r="L17" s="78">
        <v>39997015</v>
      </c>
      <c r="M17" s="78">
        <v>160565603</v>
      </c>
      <c r="N17" s="78">
        <v>40157003</v>
      </c>
      <c r="O17" s="78">
        <v>158657539</v>
      </c>
      <c r="P17" s="78">
        <v>40157003</v>
      </c>
      <c r="Q17" s="78">
        <v>158657539</v>
      </c>
      <c r="R17" s="23">
        <f t="shared" si="2"/>
        <v>0.37926400808236876</v>
      </c>
      <c r="S17" s="24">
        <f t="shared" si="3"/>
        <v>0.37475706520794955</v>
      </c>
    </row>
    <row r="18" spans="1:19" s="18" customFormat="1" ht="14.25" x14ac:dyDescent="0.2">
      <c r="A18" s="85" t="s">
        <v>210</v>
      </c>
      <c r="B18" s="13">
        <v>1</v>
      </c>
      <c r="C18" s="14">
        <v>0</v>
      </c>
      <c r="D18" s="14">
        <v>1</v>
      </c>
      <c r="E18" s="26">
        <v>5</v>
      </c>
      <c r="F18" s="15"/>
      <c r="G18" s="15"/>
      <c r="H18" s="92" t="s">
        <v>54</v>
      </c>
      <c r="I18" s="109">
        <f>SUM(I19:I26)</f>
        <v>3240612000</v>
      </c>
      <c r="J18" s="77">
        <f t="shared" ref="J18:Q18" si="10">SUM(J19:J26)</f>
        <v>0</v>
      </c>
      <c r="K18" s="77">
        <f t="shared" si="10"/>
        <v>2623970976</v>
      </c>
      <c r="L18" s="77">
        <f t="shared" si="10"/>
        <v>45111964</v>
      </c>
      <c r="M18" s="77">
        <f t="shared" si="10"/>
        <v>251537201</v>
      </c>
      <c r="N18" s="77">
        <f t="shared" si="10"/>
        <v>45292412</v>
      </c>
      <c r="O18" s="77">
        <f t="shared" si="10"/>
        <v>233021899</v>
      </c>
      <c r="P18" s="77">
        <f t="shared" si="10"/>
        <v>45292412</v>
      </c>
      <c r="Q18" s="77">
        <f t="shared" si="10"/>
        <v>233021899</v>
      </c>
      <c r="R18" s="27">
        <f t="shared" si="2"/>
        <v>7.762027697237435E-2</v>
      </c>
      <c r="S18" s="28">
        <f t="shared" si="3"/>
        <v>7.1906756810133393E-2</v>
      </c>
    </row>
    <row r="19" spans="1:19" s="25" customFormat="1" ht="14.25" x14ac:dyDescent="0.2">
      <c r="A19" s="86" t="s">
        <v>211</v>
      </c>
      <c r="B19" s="19">
        <v>1</v>
      </c>
      <c r="C19" s="20">
        <v>0</v>
      </c>
      <c r="D19" s="20">
        <v>1</v>
      </c>
      <c r="E19" s="21">
        <v>5</v>
      </c>
      <c r="F19" s="21">
        <v>2</v>
      </c>
      <c r="G19" s="22" t="s">
        <v>18</v>
      </c>
      <c r="H19" s="95" t="s">
        <v>55</v>
      </c>
      <c r="I19" s="110">
        <v>403325088</v>
      </c>
      <c r="J19" s="78">
        <v>0</v>
      </c>
      <c r="K19" s="78">
        <v>325080021</v>
      </c>
      <c r="L19" s="78">
        <v>12651706</v>
      </c>
      <c r="M19" s="78">
        <v>105978422</v>
      </c>
      <c r="N19" s="78">
        <v>12702313</v>
      </c>
      <c r="O19" s="78">
        <v>103972705</v>
      </c>
      <c r="P19" s="78">
        <v>12702313</v>
      </c>
      <c r="Q19" s="78">
        <v>103972705</v>
      </c>
      <c r="R19" s="23">
        <f t="shared" si="2"/>
        <v>0.2627617898145726</v>
      </c>
      <c r="S19" s="24">
        <f t="shared" si="3"/>
        <v>0.25778883608648712</v>
      </c>
    </row>
    <row r="20" spans="1:19" s="25" customFormat="1" ht="14.25" x14ac:dyDescent="0.2">
      <c r="A20" s="86" t="s">
        <v>212</v>
      </c>
      <c r="B20" s="19">
        <v>1</v>
      </c>
      <c r="C20" s="20">
        <v>0</v>
      </c>
      <c r="D20" s="20">
        <v>1</v>
      </c>
      <c r="E20" s="21">
        <v>5</v>
      </c>
      <c r="F20" s="21">
        <v>5</v>
      </c>
      <c r="G20" s="22" t="s">
        <v>18</v>
      </c>
      <c r="H20" s="95" t="s">
        <v>56</v>
      </c>
      <c r="I20" s="110">
        <v>59047594</v>
      </c>
      <c r="J20" s="78">
        <v>0</v>
      </c>
      <c r="K20" s="78">
        <v>47592361</v>
      </c>
      <c r="L20" s="78">
        <v>3020128</v>
      </c>
      <c r="M20" s="78">
        <v>10763665</v>
      </c>
      <c r="N20" s="78">
        <v>3032209</v>
      </c>
      <c r="O20" s="78">
        <v>10451016</v>
      </c>
      <c r="P20" s="78">
        <v>3032209</v>
      </c>
      <c r="Q20" s="78">
        <v>10451016</v>
      </c>
      <c r="R20" s="23">
        <f t="shared" si="2"/>
        <v>0.18228795232537331</v>
      </c>
      <c r="S20" s="24">
        <f t="shared" si="3"/>
        <v>0.17699308798255184</v>
      </c>
    </row>
    <row r="21" spans="1:19" s="25" customFormat="1" ht="14.25" x14ac:dyDescent="0.2">
      <c r="A21" s="86" t="s">
        <v>213</v>
      </c>
      <c r="B21" s="19">
        <v>1</v>
      </c>
      <c r="C21" s="20">
        <v>0</v>
      </c>
      <c r="D21" s="20">
        <v>1</v>
      </c>
      <c r="E21" s="21">
        <v>5</v>
      </c>
      <c r="F21" s="21">
        <v>12</v>
      </c>
      <c r="G21" s="22" t="s">
        <v>18</v>
      </c>
      <c r="H21" s="95" t="s">
        <v>57</v>
      </c>
      <c r="I21" s="110">
        <v>3002420</v>
      </c>
      <c r="J21" s="78">
        <v>0</v>
      </c>
      <c r="K21" s="78">
        <v>2419951</v>
      </c>
      <c r="L21" s="78">
        <v>0</v>
      </c>
      <c r="M21" s="78">
        <v>18015</v>
      </c>
      <c r="N21" s="78">
        <v>0</v>
      </c>
      <c r="O21" s="78">
        <v>0</v>
      </c>
      <c r="P21" s="78">
        <v>0</v>
      </c>
      <c r="Q21" s="78">
        <v>0</v>
      </c>
      <c r="R21" s="23">
        <f t="shared" si="2"/>
        <v>6.0001598710373635E-3</v>
      </c>
      <c r="S21" s="24">
        <f t="shared" si="3"/>
        <v>0</v>
      </c>
    </row>
    <row r="22" spans="1:19" s="25" customFormat="1" ht="14.25" x14ac:dyDescent="0.2">
      <c r="A22" s="86" t="s">
        <v>214</v>
      </c>
      <c r="B22" s="19">
        <v>1</v>
      </c>
      <c r="C22" s="20">
        <v>0</v>
      </c>
      <c r="D22" s="20">
        <v>1</v>
      </c>
      <c r="E22" s="21">
        <v>5</v>
      </c>
      <c r="F22" s="21">
        <v>14</v>
      </c>
      <c r="G22" s="22" t="s">
        <v>18</v>
      </c>
      <c r="H22" s="95" t="s">
        <v>58</v>
      </c>
      <c r="I22" s="110">
        <v>590475936</v>
      </c>
      <c r="J22" s="78">
        <v>0</v>
      </c>
      <c r="K22" s="78">
        <v>475923605</v>
      </c>
      <c r="L22" s="78">
        <v>874606</v>
      </c>
      <c r="M22" s="78">
        <v>21905113</v>
      </c>
      <c r="N22" s="78">
        <v>878104</v>
      </c>
      <c r="O22" s="78">
        <v>18435705</v>
      </c>
      <c r="P22" s="78">
        <v>878104</v>
      </c>
      <c r="Q22" s="78">
        <v>18435705</v>
      </c>
      <c r="R22" s="23">
        <f t="shared" si="2"/>
        <v>3.7097384778098728E-2</v>
      </c>
      <c r="S22" s="24">
        <f t="shared" si="3"/>
        <v>3.122177192331848E-2</v>
      </c>
    </row>
    <row r="23" spans="1:19" s="25" customFormat="1" ht="14.25" x14ac:dyDescent="0.2">
      <c r="A23" s="86" t="s">
        <v>215</v>
      </c>
      <c r="B23" s="19">
        <v>1</v>
      </c>
      <c r="C23" s="20">
        <v>0</v>
      </c>
      <c r="D23" s="20">
        <v>1</v>
      </c>
      <c r="E23" s="21">
        <v>5</v>
      </c>
      <c r="F23" s="21">
        <v>15</v>
      </c>
      <c r="G23" s="22" t="s">
        <v>18</v>
      </c>
      <c r="H23" s="95" t="s">
        <v>59</v>
      </c>
      <c r="I23" s="110">
        <v>614495296</v>
      </c>
      <c r="J23" s="78">
        <v>0</v>
      </c>
      <c r="K23" s="78">
        <v>495283209</v>
      </c>
      <c r="L23" s="78">
        <v>27875216</v>
      </c>
      <c r="M23" s="78">
        <v>98423432</v>
      </c>
      <c r="N23" s="78">
        <v>27986717</v>
      </c>
      <c r="O23" s="78">
        <v>95115406</v>
      </c>
      <c r="P23" s="78">
        <v>27986717</v>
      </c>
      <c r="Q23" s="78">
        <v>95115406</v>
      </c>
      <c r="R23" s="23">
        <f t="shared" si="2"/>
        <v>0.16016954505702188</v>
      </c>
      <c r="S23" s="24">
        <f t="shared" si="3"/>
        <v>0.15478622313164137</v>
      </c>
    </row>
    <row r="24" spans="1:19" s="25" customFormat="1" ht="14.25" x14ac:dyDescent="0.2">
      <c r="A24" s="86" t="s">
        <v>216</v>
      </c>
      <c r="B24" s="19">
        <v>1</v>
      </c>
      <c r="C24" s="20">
        <v>0</v>
      </c>
      <c r="D24" s="20">
        <v>1</v>
      </c>
      <c r="E24" s="21">
        <v>5</v>
      </c>
      <c r="F24" s="21">
        <v>16</v>
      </c>
      <c r="G24" s="22" t="s">
        <v>18</v>
      </c>
      <c r="H24" s="95" t="s">
        <v>60</v>
      </c>
      <c r="I24" s="110">
        <v>1281032539</v>
      </c>
      <c r="J24" s="78">
        <v>0</v>
      </c>
      <c r="K24" s="78">
        <v>1032512226</v>
      </c>
      <c r="L24" s="78">
        <v>690308</v>
      </c>
      <c r="M24" s="78">
        <v>12713155</v>
      </c>
      <c r="N24" s="78">
        <v>693069</v>
      </c>
      <c r="O24" s="78">
        <v>5047067</v>
      </c>
      <c r="P24" s="78">
        <v>693069</v>
      </c>
      <c r="Q24" s="78">
        <v>5047067</v>
      </c>
      <c r="R24" s="23">
        <f t="shared" si="2"/>
        <v>9.924146821379062E-3</v>
      </c>
      <c r="S24" s="24">
        <f t="shared" si="3"/>
        <v>3.9398429363393401E-3</v>
      </c>
    </row>
    <row r="25" spans="1:19" s="25" customFormat="1" ht="14.25" x14ac:dyDescent="0.2">
      <c r="A25" s="86" t="s">
        <v>218</v>
      </c>
      <c r="B25" s="19">
        <v>1</v>
      </c>
      <c r="C25" s="20">
        <v>0</v>
      </c>
      <c r="D25" s="20">
        <v>1</v>
      </c>
      <c r="E25" s="21">
        <v>5</v>
      </c>
      <c r="F25" s="21">
        <v>47</v>
      </c>
      <c r="G25" s="22" t="s">
        <v>18</v>
      </c>
      <c r="H25" s="95" t="s">
        <v>61</v>
      </c>
      <c r="I25" s="110">
        <v>227183114</v>
      </c>
      <c r="J25" s="78">
        <v>0</v>
      </c>
      <c r="K25" s="78">
        <v>183109590</v>
      </c>
      <c r="L25" s="78">
        <v>0</v>
      </c>
      <c r="M25" s="78">
        <v>1363099</v>
      </c>
      <c r="N25" s="78">
        <v>0</v>
      </c>
      <c r="O25" s="78">
        <v>0</v>
      </c>
      <c r="P25" s="78">
        <v>0</v>
      </c>
      <c r="Q25" s="78">
        <v>0</v>
      </c>
      <c r="R25" s="23">
        <f t="shared" si="2"/>
        <v>6.0000013909484486E-3</v>
      </c>
      <c r="S25" s="24">
        <f t="shared" si="3"/>
        <v>0</v>
      </c>
    </row>
    <row r="26" spans="1:19" s="25" customFormat="1" ht="14.25" x14ac:dyDescent="0.2">
      <c r="A26" s="86" t="s">
        <v>217</v>
      </c>
      <c r="B26" s="19">
        <v>1</v>
      </c>
      <c r="C26" s="20">
        <v>0</v>
      </c>
      <c r="D26" s="20">
        <v>1</v>
      </c>
      <c r="E26" s="21">
        <v>5</v>
      </c>
      <c r="F26" s="21">
        <v>92</v>
      </c>
      <c r="G26" s="22" t="s">
        <v>18</v>
      </c>
      <c r="H26" s="95" t="s">
        <v>62</v>
      </c>
      <c r="I26" s="110">
        <v>62050013</v>
      </c>
      <c r="J26" s="78">
        <v>0</v>
      </c>
      <c r="K26" s="78">
        <v>62050013</v>
      </c>
      <c r="L26" s="78">
        <v>0</v>
      </c>
      <c r="M26" s="78">
        <v>372300</v>
      </c>
      <c r="N26" s="78">
        <v>0</v>
      </c>
      <c r="O26" s="78">
        <v>0</v>
      </c>
      <c r="P26" s="78">
        <v>0</v>
      </c>
      <c r="Q26" s="78">
        <v>0</v>
      </c>
      <c r="R26" s="23">
        <f t="shared" si="2"/>
        <v>5.9999987429494982E-3</v>
      </c>
      <c r="S26" s="24">
        <f t="shared" si="3"/>
        <v>0</v>
      </c>
    </row>
    <row r="27" spans="1:19" s="31" customFormat="1" ht="24" customHeight="1" x14ac:dyDescent="0.25">
      <c r="A27" s="87" t="s">
        <v>219</v>
      </c>
      <c r="B27" s="13">
        <v>1</v>
      </c>
      <c r="C27" s="14">
        <v>0</v>
      </c>
      <c r="D27" s="14">
        <v>1</v>
      </c>
      <c r="E27" s="26">
        <v>8</v>
      </c>
      <c r="F27" s="15"/>
      <c r="G27" s="15"/>
      <c r="H27" s="96" t="s">
        <v>63</v>
      </c>
      <c r="I27" s="111">
        <f t="shared" ref="I27:Q27" si="11">+I28</f>
        <v>800830000</v>
      </c>
      <c r="J27" s="79">
        <f t="shared" si="11"/>
        <v>0</v>
      </c>
      <c r="K27" s="79">
        <f t="shared" si="11"/>
        <v>0</v>
      </c>
      <c r="L27" s="79">
        <f t="shared" si="11"/>
        <v>0</v>
      </c>
      <c r="M27" s="79">
        <f t="shared" si="11"/>
        <v>0</v>
      </c>
      <c r="N27" s="79">
        <f t="shared" si="11"/>
        <v>0</v>
      </c>
      <c r="O27" s="79">
        <f t="shared" si="11"/>
        <v>0</v>
      </c>
      <c r="P27" s="79">
        <f t="shared" si="11"/>
        <v>0</v>
      </c>
      <c r="Q27" s="79">
        <f t="shared" si="11"/>
        <v>0</v>
      </c>
      <c r="R27" s="29">
        <f t="shared" si="2"/>
        <v>0</v>
      </c>
      <c r="S27" s="30">
        <f t="shared" si="3"/>
        <v>0</v>
      </c>
    </row>
    <row r="28" spans="1:19" s="25" customFormat="1" ht="14.25" x14ac:dyDescent="0.2">
      <c r="A28" s="86" t="s">
        <v>220</v>
      </c>
      <c r="B28" s="19">
        <v>1</v>
      </c>
      <c r="C28" s="20">
        <v>0</v>
      </c>
      <c r="D28" s="20">
        <v>1</v>
      </c>
      <c r="E28" s="21">
        <v>8</v>
      </c>
      <c r="F28" s="21">
        <v>1</v>
      </c>
      <c r="G28" s="22" t="s">
        <v>18</v>
      </c>
      <c r="H28" s="95" t="s">
        <v>64</v>
      </c>
      <c r="I28" s="110">
        <v>800830000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23">
        <f t="shared" si="2"/>
        <v>0</v>
      </c>
      <c r="S28" s="32">
        <f t="shared" si="3"/>
        <v>0</v>
      </c>
    </row>
    <row r="29" spans="1:19" s="31" customFormat="1" ht="24" x14ac:dyDescent="0.25">
      <c r="A29" s="87" t="s">
        <v>221</v>
      </c>
      <c r="B29" s="13">
        <v>1</v>
      </c>
      <c r="C29" s="14">
        <v>0</v>
      </c>
      <c r="D29" s="14">
        <v>1</v>
      </c>
      <c r="E29" s="26">
        <v>9</v>
      </c>
      <c r="F29" s="15"/>
      <c r="G29" s="15"/>
      <c r="H29" s="96" t="s">
        <v>65</v>
      </c>
      <c r="I29" s="111">
        <f t="shared" ref="I29:Q29" si="12">SUM(I30:I31)</f>
        <v>234945000</v>
      </c>
      <c r="J29" s="79">
        <f t="shared" si="12"/>
        <v>0</v>
      </c>
      <c r="K29" s="79">
        <f t="shared" si="12"/>
        <v>189365670</v>
      </c>
      <c r="L29" s="79">
        <f t="shared" si="12"/>
        <v>5894575</v>
      </c>
      <c r="M29" s="79">
        <f t="shared" si="12"/>
        <v>51138788</v>
      </c>
      <c r="N29" s="79">
        <f t="shared" si="12"/>
        <v>5918153</v>
      </c>
      <c r="O29" s="79">
        <f t="shared" si="12"/>
        <v>49928035</v>
      </c>
      <c r="P29" s="79">
        <f t="shared" si="12"/>
        <v>5918153</v>
      </c>
      <c r="Q29" s="79">
        <f t="shared" si="12"/>
        <v>49928035</v>
      </c>
      <c r="R29" s="33">
        <f t="shared" si="2"/>
        <v>0.21766280618868245</v>
      </c>
      <c r="S29" s="34">
        <f t="shared" si="3"/>
        <v>0.21250945966077167</v>
      </c>
    </row>
    <row r="30" spans="1:19" s="25" customFormat="1" ht="14.25" x14ac:dyDescent="0.2">
      <c r="A30" s="86" t="s">
        <v>222</v>
      </c>
      <c r="B30" s="19">
        <v>1</v>
      </c>
      <c r="C30" s="20">
        <v>0</v>
      </c>
      <c r="D30" s="20">
        <v>1</v>
      </c>
      <c r="E30" s="21">
        <v>9</v>
      </c>
      <c r="F30" s="21">
        <v>1</v>
      </c>
      <c r="G30" s="22" t="s">
        <v>18</v>
      </c>
      <c r="H30" s="94" t="s">
        <v>66</v>
      </c>
      <c r="I30" s="110">
        <v>55815663</v>
      </c>
      <c r="J30" s="78">
        <v>0</v>
      </c>
      <c r="K30" s="78">
        <v>44987424</v>
      </c>
      <c r="L30" s="78">
        <v>4859255</v>
      </c>
      <c r="M30" s="78">
        <v>14664377</v>
      </c>
      <c r="N30" s="78">
        <v>4878692</v>
      </c>
      <c r="O30" s="78">
        <v>14386801</v>
      </c>
      <c r="P30" s="78">
        <v>4878692</v>
      </c>
      <c r="Q30" s="78">
        <v>14386801</v>
      </c>
      <c r="R30" s="23">
        <f t="shared" si="2"/>
        <v>0.26272870753143251</v>
      </c>
      <c r="S30" s="24">
        <f t="shared" si="3"/>
        <v>0.25775562318412304</v>
      </c>
    </row>
    <row r="31" spans="1:19" s="25" customFormat="1" ht="14.25" x14ac:dyDescent="0.2">
      <c r="A31" s="86" t="s">
        <v>223</v>
      </c>
      <c r="B31" s="19">
        <v>1</v>
      </c>
      <c r="C31" s="20">
        <v>0</v>
      </c>
      <c r="D31" s="20">
        <v>1</v>
      </c>
      <c r="E31" s="21">
        <v>9</v>
      </c>
      <c r="F31" s="21">
        <v>3</v>
      </c>
      <c r="G31" s="22" t="s">
        <v>18</v>
      </c>
      <c r="H31" s="94" t="s">
        <v>67</v>
      </c>
      <c r="I31" s="110">
        <v>179129337</v>
      </c>
      <c r="J31" s="78">
        <v>0</v>
      </c>
      <c r="K31" s="78">
        <v>144378246</v>
      </c>
      <c r="L31" s="78">
        <v>1035320</v>
      </c>
      <c r="M31" s="78">
        <v>36474411</v>
      </c>
      <c r="N31" s="78">
        <v>1039461</v>
      </c>
      <c r="O31" s="78">
        <v>35541234</v>
      </c>
      <c r="P31" s="78">
        <v>1039461</v>
      </c>
      <c r="Q31" s="78">
        <v>35541234</v>
      </c>
      <c r="R31" s="23">
        <f t="shared" si="2"/>
        <v>0.20362053257641433</v>
      </c>
      <c r="S31" s="24">
        <f t="shared" si="3"/>
        <v>0.19841101739800443</v>
      </c>
    </row>
    <row r="32" spans="1:19" s="18" customFormat="1" ht="18.75" customHeight="1" x14ac:dyDescent="0.2">
      <c r="A32" s="85" t="s">
        <v>187</v>
      </c>
      <c r="B32" s="13">
        <v>1</v>
      </c>
      <c r="C32" s="14">
        <v>0</v>
      </c>
      <c r="D32" s="14">
        <v>2</v>
      </c>
      <c r="E32" s="15"/>
      <c r="F32" s="15"/>
      <c r="G32" s="26">
        <v>20</v>
      </c>
      <c r="H32" s="93" t="s">
        <v>17</v>
      </c>
      <c r="I32" s="109">
        <f t="shared" ref="I32:Q32" si="13">I33+I34</f>
        <v>1776164000</v>
      </c>
      <c r="J32" s="77">
        <f t="shared" si="13"/>
        <v>0</v>
      </c>
      <c r="K32" s="77">
        <f t="shared" si="13"/>
        <v>1613441314</v>
      </c>
      <c r="L32" s="77">
        <f t="shared" si="13"/>
        <v>0</v>
      </c>
      <c r="M32" s="77">
        <f t="shared" si="13"/>
        <v>1376399039</v>
      </c>
      <c r="N32" s="77">
        <f t="shared" si="13"/>
        <v>91293386</v>
      </c>
      <c r="O32" s="77">
        <f t="shared" si="13"/>
        <v>219724497</v>
      </c>
      <c r="P32" s="77">
        <f t="shared" si="13"/>
        <v>83560053</v>
      </c>
      <c r="Q32" s="77">
        <f t="shared" si="13"/>
        <v>211991164</v>
      </c>
      <c r="R32" s="27">
        <f t="shared" si="2"/>
        <v>0.77492790023894187</v>
      </c>
      <c r="S32" s="28">
        <f t="shared" si="3"/>
        <v>0.12370732488666587</v>
      </c>
    </row>
    <row r="33" spans="1:19" s="25" customFormat="1" ht="14.25" x14ac:dyDescent="0.2">
      <c r="A33" s="86" t="s">
        <v>188</v>
      </c>
      <c r="B33" s="19">
        <v>1</v>
      </c>
      <c r="C33" s="20">
        <v>0</v>
      </c>
      <c r="D33" s="20">
        <v>2</v>
      </c>
      <c r="E33" s="21">
        <v>12</v>
      </c>
      <c r="F33" s="22"/>
      <c r="G33" s="21">
        <v>20</v>
      </c>
      <c r="H33" s="94" t="s">
        <v>19</v>
      </c>
      <c r="I33" s="110">
        <v>1775949192</v>
      </c>
      <c r="J33" s="78">
        <v>0</v>
      </c>
      <c r="K33" s="78">
        <v>1613226506</v>
      </c>
      <c r="L33" s="78">
        <v>0</v>
      </c>
      <c r="M33" s="78">
        <v>1376184231</v>
      </c>
      <c r="N33" s="78">
        <v>91293386</v>
      </c>
      <c r="O33" s="78">
        <v>219724497</v>
      </c>
      <c r="P33" s="78">
        <v>83560053</v>
      </c>
      <c r="Q33" s="78">
        <v>211991164</v>
      </c>
      <c r="R33" s="23">
        <f t="shared" si="2"/>
        <v>0.77490067688828346</v>
      </c>
      <c r="S33" s="24">
        <f t="shared" si="3"/>
        <v>0.12372228777139475</v>
      </c>
    </row>
    <row r="34" spans="1:19" s="25" customFormat="1" ht="14.25" x14ac:dyDescent="0.2">
      <c r="A34" s="86" t="s">
        <v>189</v>
      </c>
      <c r="B34" s="19">
        <v>1</v>
      </c>
      <c r="C34" s="20">
        <v>0</v>
      </c>
      <c r="D34" s="20">
        <v>2</v>
      </c>
      <c r="E34" s="21">
        <v>14</v>
      </c>
      <c r="F34" s="22"/>
      <c r="G34" s="21">
        <v>20</v>
      </c>
      <c r="H34" s="94" t="s">
        <v>68</v>
      </c>
      <c r="I34" s="110">
        <v>214808</v>
      </c>
      <c r="J34" s="78">
        <v>0</v>
      </c>
      <c r="K34" s="78">
        <v>214808</v>
      </c>
      <c r="L34" s="78">
        <v>0</v>
      </c>
      <c r="M34" s="78">
        <v>214808</v>
      </c>
      <c r="N34" s="78">
        <v>0</v>
      </c>
      <c r="O34" s="78">
        <v>0</v>
      </c>
      <c r="P34" s="78">
        <v>0</v>
      </c>
      <c r="Q34" s="78">
        <v>0</v>
      </c>
      <c r="R34" s="23">
        <f t="shared" si="2"/>
        <v>1</v>
      </c>
      <c r="S34" s="24">
        <f t="shared" si="3"/>
        <v>0</v>
      </c>
    </row>
    <row r="35" spans="1:19" s="31" customFormat="1" ht="27.75" customHeight="1" x14ac:dyDescent="0.25">
      <c r="A35" s="87" t="s">
        <v>158</v>
      </c>
      <c r="B35" s="13">
        <v>1</v>
      </c>
      <c r="C35" s="14">
        <v>0</v>
      </c>
      <c r="D35" s="14">
        <v>5</v>
      </c>
      <c r="E35" s="15"/>
      <c r="F35" s="15"/>
      <c r="G35" s="15"/>
      <c r="H35" s="97" t="s">
        <v>69</v>
      </c>
      <c r="I35" s="111">
        <f t="shared" ref="I35:Q35" si="14">I36+I41+I44+I45</f>
        <v>5832352000</v>
      </c>
      <c r="J35" s="79">
        <f t="shared" si="14"/>
        <v>0</v>
      </c>
      <c r="K35" s="79">
        <f t="shared" si="14"/>
        <v>5022155710</v>
      </c>
      <c r="L35" s="79">
        <f t="shared" si="14"/>
        <v>365470541</v>
      </c>
      <c r="M35" s="79">
        <f t="shared" si="14"/>
        <v>1513109893</v>
      </c>
      <c r="N35" s="79">
        <f t="shared" si="14"/>
        <v>366932423</v>
      </c>
      <c r="O35" s="79">
        <f t="shared" si="14"/>
        <v>1482743123</v>
      </c>
      <c r="P35" s="79">
        <f t="shared" si="14"/>
        <v>366932423</v>
      </c>
      <c r="Q35" s="79">
        <f t="shared" si="14"/>
        <v>1482743123</v>
      </c>
      <c r="R35" s="33">
        <f t="shared" si="2"/>
        <v>0.25943391156775175</v>
      </c>
      <c r="S35" s="34">
        <f t="shared" si="3"/>
        <v>0.2542273036675427</v>
      </c>
    </row>
    <row r="36" spans="1:19" s="18" customFormat="1" ht="14.25" x14ac:dyDescent="0.2">
      <c r="A36" s="85" t="s">
        <v>159</v>
      </c>
      <c r="B36" s="13">
        <v>1</v>
      </c>
      <c r="C36" s="14">
        <v>0</v>
      </c>
      <c r="D36" s="14">
        <v>5</v>
      </c>
      <c r="E36" s="26">
        <v>1</v>
      </c>
      <c r="F36" s="15"/>
      <c r="G36" s="15"/>
      <c r="H36" s="93" t="s">
        <v>70</v>
      </c>
      <c r="I36" s="109">
        <f t="shared" ref="I36:P36" si="15">SUM(I37:I40)</f>
        <v>3346054959</v>
      </c>
      <c r="J36" s="77">
        <f t="shared" si="15"/>
        <v>0</v>
      </c>
      <c r="K36" s="77">
        <f t="shared" si="15"/>
        <v>2955871976</v>
      </c>
      <c r="L36" s="77">
        <f t="shared" si="15"/>
        <v>203702884</v>
      </c>
      <c r="M36" s="77">
        <f t="shared" si="15"/>
        <v>848853396</v>
      </c>
      <c r="N36" s="77">
        <f t="shared" si="15"/>
        <v>204517695</v>
      </c>
      <c r="O36" s="77">
        <f t="shared" si="15"/>
        <v>830156783</v>
      </c>
      <c r="P36" s="77">
        <f t="shared" si="15"/>
        <v>204517695</v>
      </c>
      <c r="Q36" s="77">
        <f t="shared" ref="Q36" si="16">SUM(Q37:Q40)</f>
        <v>830156783</v>
      </c>
      <c r="R36" s="27">
        <f t="shared" si="2"/>
        <v>0.25368782234637527</v>
      </c>
      <c r="S36" s="28">
        <f t="shared" si="3"/>
        <v>0.24810016367695889</v>
      </c>
    </row>
    <row r="37" spans="1:19" s="25" customFormat="1" ht="14.25" x14ac:dyDescent="0.2">
      <c r="A37" s="86" t="s">
        <v>224</v>
      </c>
      <c r="B37" s="19">
        <v>1</v>
      </c>
      <c r="C37" s="20">
        <v>0</v>
      </c>
      <c r="D37" s="20">
        <v>5</v>
      </c>
      <c r="E37" s="21">
        <v>1</v>
      </c>
      <c r="F37" s="21">
        <v>1</v>
      </c>
      <c r="G37" s="21">
        <v>20</v>
      </c>
      <c r="H37" s="94" t="s">
        <v>71</v>
      </c>
      <c r="I37" s="110">
        <v>515765832</v>
      </c>
      <c r="J37" s="78">
        <v>0</v>
      </c>
      <c r="K37" s="78">
        <v>415707261</v>
      </c>
      <c r="L37" s="78">
        <v>38884900</v>
      </c>
      <c r="M37" s="78">
        <v>159300395</v>
      </c>
      <c r="N37" s="78">
        <v>39040439</v>
      </c>
      <c r="O37" s="78">
        <v>156830622</v>
      </c>
      <c r="P37" s="78">
        <v>39040439</v>
      </c>
      <c r="Q37" s="78">
        <v>156830622</v>
      </c>
      <c r="R37" s="23">
        <f t="shared" si="2"/>
        <v>0.30886186155890993</v>
      </c>
      <c r="S37" s="24">
        <f t="shared" si="3"/>
        <v>0.30407330666293536</v>
      </c>
    </row>
    <row r="38" spans="1:19" s="25" customFormat="1" ht="14.25" x14ac:dyDescent="0.2">
      <c r="A38" s="86" t="s">
        <v>225</v>
      </c>
      <c r="B38" s="19">
        <v>1</v>
      </c>
      <c r="C38" s="20">
        <v>0</v>
      </c>
      <c r="D38" s="20">
        <v>5</v>
      </c>
      <c r="E38" s="21">
        <v>1</v>
      </c>
      <c r="F38" s="21">
        <v>3</v>
      </c>
      <c r="G38" s="21">
        <v>20</v>
      </c>
      <c r="H38" s="94" t="s">
        <v>72</v>
      </c>
      <c r="I38" s="110">
        <v>1353959409</v>
      </c>
      <c r="J38" s="78">
        <v>0</v>
      </c>
      <c r="K38" s="78">
        <v>1350242963</v>
      </c>
      <c r="L38" s="78">
        <v>71048233</v>
      </c>
      <c r="M38" s="78">
        <v>306933227</v>
      </c>
      <c r="N38" s="78">
        <v>71332426</v>
      </c>
      <c r="O38" s="78">
        <v>298069318</v>
      </c>
      <c r="P38" s="78">
        <v>71332426</v>
      </c>
      <c r="Q38" s="78">
        <v>298069318</v>
      </c>
      <c r="R38" s="23">
        <f t="shared" si="2"/>
        <v>0.22669307880263048</v>
      </c>
      <c r="S38" s="24">
        <f t="shared" si="3"/>
        <v>0.22014642094783804</v>
      </c>
    </row>
    <row r="39" spans="1:19" s="25" customFormat="1" ht="11.25" customHeight="1" x14ac:dyDescent="0.2">
      <c r="A39" s="86" t="s">
        <v>226</v>
      </c>
      <c r="B39" s="19">
        <v>1</v>
      </c>
      <c r="C39" s="20">
        <v>0</v>
      </c>
      <c r="D39" s="20">
        <v>5</v>
      </c>
      <c r="E39" s="21">
        <v>1</v>
      </c>
      <c r="F39" s="21">
        <v>4</v>
      </c>
      <c r="G39" s="21">
        <v>20</v>
      </c>
      <c r="H39" s="94" t="s">
        <v>73</v>
      </c>
      <c r="I39" s="110">
        <v>1186461324</v>
      </c>
      <c r="J39" s="78">
        <v>0</v>
      </c>
      <c r="K39" s="78">
        <v>956287827</v>
      </c>
      <c r="L39" s="78">
        <v>77516446</v>
      </c>
      <c r="M39" s="78">
        <v>316635417</v>
      </c>
      <c r="N39" s="78">
        <v>77826512</v>
      </c>
      <c r="O39" s="78">
        <v>310754716</v>
      </c>
      <c r="P39" s="78">
        <v>77826512</v>
      </c>
      <c r="Q39" s="78">
        <v>310754716</v>
      </c>
      <c r="R39" s="23">
        <f t="shared" si="2"/>
        <v>0.26687377885399999</v>
      </c>
      <c r="S39" s="24">
        <f t="shared" si="3"/>
        <v>0.26191727426253636</v>
      </c>
    </row>
    <row r="40" spans="1:19" s="25" customFormat="1" ht="14.25" x14ac:dyDescent="0.2">
      <c r="A40" s="86" t="s">
        <v>227</v>
      </c>
      <c r="B40" s="19">
        <v>1</v>
      </c>
      <c r="C40" s="20">
        <v>0</v>
      </c>
      <c r="D40" s="20">
        <v>5</v>
      </c>
      <c r="E40" s="21">
        <v>1</v>
      </c>
      <c r="F40" s="21">
        <v>5</v>
      </c>
      <c r="G40" s="21">
        <v>20</v>
      </c>
      <c r="H40" s="94" t="s">
        <v>74</v>
      </c>
      <c r="I40" s="110">
        <v>289868394</v>
      </c>
      <c r="J40" s="78">
        <v>0</v>
      </c>
      <c r="K40" s="78">
        <v>233633925</v>
      </c>
      <c r="L40" s="78">
        <v>16253305</v>
      </c>
      <c r="M40" s="78">
        <v>65984357</v>
      </c>
      <c r="N40" s="78">
        <v>16318318</v>
      </c>
      <c r="O40" s="78">
        <v>64502127</v>
      </c>
      <c r="P40" s="78">
        <v>16318318</v>
      </c>
      <c r="Q40" s="78">
        <v>64502127</v>
      </c>
      <c r="R40" s="23">
        <f t="shared" si="2"/>
        <v>0.22763556967856247</v>
      </c>
      <c r="S40" s="24">
        <f t="shared" si="3"/>
        <v>0.22252211118953522</v>
      </c>
    </row>
    <row r="41" spans="1:19" s="18" customFormat="1" ht="14.25" x14ac:dyDescent="0.2">
      <c r="A41" s="85" t="s">
        <v>160</v>
      </c>
      <c r="B41" s="13">
        <v>1</v>
      </c>
      <c r="C41" s="14">
        <v>0</v>
      </c>
      <c r="D41" s="14">
        <v>5</v>
      </c>
      <c r="E41" s="26">
        <v>2</v>
      </c>
      <c r="F41" s="15"/>
      <c r="G41" s="15"/>
      <c r="H41" s="93" t="s">
        <v>75</v>
      </c>
      <c r="I41" s="109">
        <f>+I42+I43</f>
        <v>1714647384</v>
      </c>
      <c r="J41" s="77">
        <f t="shared" ref="J41:Q41" si="17">+J42+J43</f>
        <v>0</v>
      </c>
      <c r="K41" s="77">
        <f t="shared" si="17"/>
        <v>1444334111</v>
      </c>
      <c r="L41" s="77">
        <f t="shared" si="17"/>
        <v>113163157</v>
      </c>
      <c r="M41" s="77">
        <f t="shared" si="17"/>
        <v>464373299</v>
      </c>
      <c r="N41" s="77">
        <f t="shared" si="17"/>
        <v>113615810</v>
      </c>
      <c r="O41" s="77">
        <f t="shared" si="17"/>
        <v>456552028</v>
      </c>
      <c r="P41" s="77">
        <f t="shared" si="17"/>
        <v>113615810</v>
      </c>
      <c r="Q41" s="77">
        <f t="shared" si="17"/>
        <v>456552028</v>
      </c>
      <c r="R41" s="27">
        <f t="shared" si="2"/>
        <v>0.27082728690064012</v>
      </c>
      <c r="S41" s="28">
        <f t="shared" si="3"/>
        <v>0.26626584116375968</v>
      </c>
    </row>
    <row r="42" spans="1:19" s="25" customFormat="1" ht="14.25" x14ac:dyDescent="0.2">
      <c r="A42" s="86" t="s">
        <v>229</v>
      </c>
      <c r="B42" s="19">
        <v>1</v>
      </c>
      <c r="C42" s="20">
        <v>0</v>
      </c>
      <c r="D42" s="20">
        <v>5</v>
      </c>
      <c r="E42" s="21">
        <v>2</v>
      </c>
      <c r="F42" s="21">
        <v>2</v>
      </c>
      <c r="G42" s="21">
        <v>20</v>
      </c>
      <c r="H42" s="94" t="s">
        <v>76</v>
      </c>
      <c r="I42" s="110">
        <v>1393367384</v>
      </c>
      <c r="J42" s="78">
        <v>0</v>
      </c>
      <c r="K42" s="78">
        <v>1123054111</v>
      </c>
      <c r="L42" s="78">
        <v>80500507</v>
      </c>
      <c r="M42" s="78">
        <v>342551243</v>
      </c>
      <c r="N42" s="78">
        <v>80822509</v>
      </c>
      <c r="O42" s="78">
        <v>335527803</v>
      </c>
      <c r="P42" s="78">
        <v>80822509</v>
      </c>
      <c r="Q42" s="78">
        <v>335527803</v>
      </c>
      <c r="R42" s="23">
        <f t="shared" si="2"/>
        <v>0.24584416639395085</v>
      </c>
      <c r="S42" s="24">
        <f t="shared" si="3"/>
        <v>0.24080354316661684</v>
      </c>
    </row>
    <row r="43" spans="1:19" s="25" customFormat="1" ht="13.5" customHeight="1" x14ac:dyDescent="0.2">
      <c r="A43" s="86" t="s">
        <v>230</v>
      </c>
      <c r="B43" s="19">
        <v>1</v>
      </c>
      <c r="C43" s="20">
        <v>0</v>
      </c>
      <c r="D43" s="20">
        <v>5</v>
      </c>
      <c r="E43" s="21">
        <v>2</v>
      </c>
      <c r="F43" s="21">
        <v>3</v>
      </c>
      <c r="G43" s="21">
        <v>20</v>
      </c>
      <c r="H43" s="94" t="s">
        <v>77</v>
      </c>
      <c r="I43" s="110">
        <v>321280000</v>
      </c>
      <c r="J43" s="78">
        <v>0</v>
      </c>
      <c r="K43" s="78">
        <v>321280000</v>
      </c>
      <c r="L43" s="78">
        <v>32662650</v>
      </c>
      <c r="M43" s="78">
        <v>121822056</v>
      </c>
      <c r="N43" s="78">
        <v>32793301</v>
      </c>
      <c r="O43" s="78">
        <v>121024225</v>
      </c>
      <c r="P43" s="78">
        <v>32793301</v>
      </c>
      <c r="Q43" s="78">
        <v>121024225</v>
      </c>
      <c r="R43" s="23">
        <f t="shared" si="2"/>
        <v>0.37917721613545818</v>
      </c>
      <c r="S43" s="24">
        <f t="shared" si="3"/>
        <v>0.37669392741533864</v>
      </c>
    </row>
    <row r="44" spans="1:19" s="25" customFormat="1" ht="14.25" x14ac:dyDescent="0.2">
      <c r="A44" s="86" t="s">
        <v>228</v>
      </c>
      <c r="B44" s="19">
        <v>1</v>
      </c>
      <c r="C44" s="20">
        <v>0</v>
      </c>
      <c r="D44" s="20">
        <v>5</v>
      </c>
      <c r="E44" s="21">
        <v>6</v>
      </c>
      <c r="F44" s="22"/>
      <c r="G44" s="21">
        <v>20</v>
      </c>
      <c r="H44" s="94" t="s">
        <v>78</v>
      </c>
      <c r="I44" s="110">
        <v>462789884</v>
      </c>
      <c r="J44" s="78">
        <v>0</v>
      </c>
      <c r="K44" s="78">
        <v>373008646</v>
      </c>
      <c r="L44" s="78">
        <v>29162300</v>
      </c>
      <c r="M44" s="78">
        <v>119927439</v>
      </c>
      <c r="N44" s="78">
        <v>29278949</v>
      </c>
      <c r="O44" s="78">
        <v>117619302</v>
      </c>
      <c r="P44" s="78">
        <v>29278949</v>
      </c>
      <c r="Q44" s="78">
        <v>117619302</v>
      </c>
      <c r="R44" s="23">
        <f t="shared" si="2"/>
        <v>0.25914014792942192</v>
      </c>
      <c r="S44" s="24">
        <f t="shared" si="3"/>
        <v>0.25415270745200647</v>
      </c>
    </row>
    <row r="45" spans="1:19" s="25" customFormat="1" ht="14.25" x14ac:dyDescent="0.2">
      <c r="A45" s="86" t="s">
        <v>231</v>
      </c>
      <c r="B45" s="19">
        <v>1</v>
      </c>
      <c r="C45" s="20">
        <v>0</v>
      </c>
      <c r="D45" s="20">
        <v>5</v>
      </c>
      <c r="E45" s="21">
        <v>7</v>
      </c>
      <c r="F45" s="22"/>
      <c r="G45" s="21">
        <v>20</v>
      </c>
      <c r="H45" s="94" t="s">
        <v>79</v>
      </c>
      <c r="I45" s="110">
        <v>308859773</v>
      </c>
      <c r="J45" s="78">
        <v>0</v>
      </c>
      <c r="K45" s="78">
        <v>248940977</v>
      </c>
      <c r="L45" s="78">
        <v>19442200</v>
      </c>
      <c r="M45" s="78">
        <v>79955759</v>
      </c>
      <c r="N45" s="78">
        <v>19519969</v>
      </c>
      <c r="O45" s="78">
        <v>78415010</v>
      </c>
      <c r="P45" s="78">
        <v>19519969</v>
      </c>
      <c r="Q45" s="78">
        <v>78415010</v>
      </c>
      <c r="R45" s="23">
        <f t="shared" si="2"/>
        <v>0.25887398097647374</v>
      </c>
      <c r="S45" s="24">
        <f t="shared" si="3"/>
        <v>0.25388547442855242</v>
      </c>
    </row>
    <row r="46" spans="1:19" s="18" customFormat="1" ht="14.25" x14ac:dyDescent="0.2">
      <c r="A46" s="85" t="s">
        <v>161</v>
      </c>
      <c r="B46" s="13">
        <v>2</v>
      </c>
      <c r="C46" s="14"/>
      <c r="D46" s="14"/>
      <c r="E46" s="15"/>
      <c r="F46" s="15"/>
      <c r="G46" s="15"/>
      <c r="H46" s="93" t="s">
        <v>20</v>
      </c>
      <c r="I46" s="109">
        <f>I47+I55</f>
        <v>9895350000</v>
      </c>
      <c r="J46" s="77">
        <f t="shared" ref="J46:Q46" si="18">J47+J55</f>
        <v>80972768</v>
      </c>
      <c r="K46" s="77">
        <f t="shared" si="18"/>
        <v>6118862875</v>
      </c>
      <c r="L46" s="77">
        <f t="shared" si="18"/>
        <v>102992686</v>
      </c>
      <c r="M46" s="77">
        <f t="shared" si="18"/>
        <v>4313504426.8000002</v>
      </c>
      <c r="N46" s="77">
        <f t="shared" si="18"/>
        <v>308516105.94</v>
      </c>
      <c r="O46" s="77">
        <f t="shared" si="18"/>
        <v>1609245334.8299999</v>
      </c>
      <c r="P46" s="77">
        <f t="shared" si="18"/>
        <v>301833942.25999999</v>
      </c>
      <c r="Q46" s="77">
        <f t="shared" si="18"/>
        <v>1602563171.1500001</v>
      </c>
      <c r="R46" s="39">
        <f t="shared" si="2"/>
        <v>0.43591226452828857</v>
      </c>
      <c r="S46" s="28">
        <f t="shared" si="3"/>
        <v>0.16262641895738908</v>
      </c>
    </row>
    <row r="47" spans="1:19" s="18" customFormat="1" ht="14.25" x14ac:dyDescent="0.2">
      <c r="A47" s="85" t="s">
        <v>162</v>
      </c>
      <c r="B47" s="13">
        <v>2</v>
      </c>
      <c r="C47" s="14">
        <v>0</v>
      </c>
      <c r="D47" s="14">
        <v>3</v>
      </c>
      <c r="E47" s="15"/>
      <c r="F47" s="15"/>
      <c r="G47" s="15"/>
      <c r="H47" s="93" t="s">
        <v>80</v>
      </c>
      <c r="I47" s="109">
        <f>+I48+I53</f>
        <v>853825000</v>
      </c>
      <c r="J47" s="77">
        <f t="shared" ref="J47:Q47" si="19">+J48+J53</f>
        <v>41744</v>
      </c>
      <c r="K47" s="77">
        <f t="shared" si="19"/>
        <v>218377411</v>
      </c>
      <c r="L47" s="77">
        <f t="shared" si="19"/>
        <v>41744</v>
      </c>
      <c r="M47" s="77">
        <f t="shared" si="19"/>
        <v>218377411</v>
      </c>
      <c r="N47" s="77">
        <f t="shared" si="19"/>
        <v>43118</v>
      </c>
      <c r="O47" s="77">
        <f t="shared" si="19"/>
        <v>214387526</v>
      </c>
      <c r="P47" s="77">
        <f t="shared" si="19"/>
        <v>43118</v>
      </c>
      <c r="Q47" s="77">
        <f t="shared" si="19"/>
        <v>214387526</v>
      </c>
      <c r="R47" s="39">
        <f t="shared" si="2"/>
        <v>0.25576366468538636</v>
      </c>
      <c r="S47" s="28">
        <f t="shared" si="3"/>
        <v>0.2510907106257137</v>
      </c>
    </row>
    <row r="48" spans="1:19" s="18" customFormat="1" ht="14.25" x14ac:dyDescent="0.2">
      <c r="A48" s="85" t="s">
        <v>163</v>
      </c>
      <c r="B48" s="13">
        <v>2</v>
      </c>
      <c r="C48" s="14">
        <v>0</v>
      </c>
      <c r="D48" s="14">
        <v>3</v>
      </c>
      <c r="E48" s="26">
        <v>50</v>
      </c>
      <c r="F48" s="15"/>
      <c r="G48" s="15"/>
      <c r="H48" s="93" t="s">
        <v>81</v>
      </c>
      <c r="I48" s="109">
        <f t="shared" ref="I48:Q48" si="20">SUM(I49:I52)</f>
        <v>823694702</v>
      </c>
      <c r="J48" s="77">
        <f t="shared" si="20"/>
        <v>41744</v>
      </c>
      <c r="K48" s="77">
        <f t="shared" si="20"/>
        <v>218196629</v>
      </c>
      <c r="L48" s="77">
        <f t="shared" si="20"/>
        <v>41744</v>
      </c>
      <c r="M48" s="77">
        <f t="shared" si="20"/>
        <v>218196629</v>
      </c>
      <c r="N48" s="77">
        <f t="shared" si="20"/>
        <v>43118</v>
      </c>
      <c r="O48" s="77">
        <f t="shared" si="20"/>
        <v>214387526</v>
      </c>
      <c r="P48" s="77">
        <f t="shared" si="20"/>
        <v>43118</v>
      </c>
      <c r="Q48" s="77">
        <f t="shared" si="20"/>
        <v>214387526</v>
      </c>
      <c r="R48" s="39">
        <f t="shared" si="2"/>
        <v>0.26489988155830096</v>
      </c>
      <c r="S48" s="28">
        <f t="shared" si="3"/>
        <v>0.26027547036474685</v>
      </c>
    </row>
    <row r="49" spans="1:19" s="25" customFormat="1" ht="14.25" x14ac:dyDescent="0.2">
      <c r="A49" s="86" t="s">
        <v>232</v>
      </c>
      <c r="B49" s="19">
        <v>2</v>
      </c>
      <c r="C49" s="20">
        <v>0</v>
      </c>
      <c r="D49" s="20">
        <v>3</v>
      </c>
      <c r="E49" s="21">
        <v>50</v>
      </c>
      <c r="F49" s="21">
        <v>2</v>
      </c>
      <c r="G49" s="21">
        <v>20</v>
      </c>
      <c r="H49" s="94" t="s">
        <v>82</v>
      </c>
      <c r="I49" s="110">
        <v>13506448</v>
      </c>
      <c r="J49" s="78">
        <v>0</v>
      </c>
      <c r="K49" s="78">
        <v>81039</v>
      </c>
      <c r="L49" s="78">
        <v>0</v>
      </c>
      <c r="M49" s="78">
        <v>81039</v>
      </c>
      <c r="N49" s="78">
        <v>0</v>
      </c>
      <c r="O49" s="78">
        <v>0</v>
      </c>
      <c r="P49" s="78">
        <v>0</v>
      </c>
      <c r="Q49" s="78">
        <v>0</v>
      </c>
      <c r="R49" s="23">
        <f t="shared" si="2"/>
        <v>6.0000231000778299E-3</v>
      </c>
      <c r="S49" s="24">
        <f t="shared" si="3"/>
        <v>0</v>
      </c>
    </row>
    <row r="50" spans="1:19" s="25" customFormat="1" ht="14.25" x14ac:dyDescent="0.2">
      <c r="A50" s="86" t="s">
        <v>234</v>
      </c>
      <c r="B50" s="19">
        <v>2</v>
      </c>
      <c r="C50" s="20">
        <v>0</v>
      </c>
      <c r="D50" s="20">
        <v>3</v>
      </c>
      <c r="E50" s="21">
        <v>50</v>
      </c>
      <c r="F50" s="21">
        <v>3</v>
      </c>
      <c r="G50" s="21">
        <v>20</v>
      </c>
      <c r="H50" s="94" t="s">
        <v>83</v>
      </c>
      <c r="I50" s="110">
        <v>506491808</v>
      </c>
      <c r="J50" s="78">
        <v>0</v>
      </c>
      <c r="K50" s="78">
        <v>175778311</v>
      </c>
      <c r="L50" s="78">
        <v>0</v>
      </c>
      <c r="M50" s="78">
        <v>175778311</v>
      </c>
      <c r="N50" s="78">
        <v>0</v>
      </c>
      <c r="O50" s="78">
        <v>173430317</v>
      </c>
      <c r="P50" s="78">
        <v>0</v>
      </c>
      <c r="Q50" s="78">
        <v>173430317</v>
      </c>
      <c r="R50" s="23">
        <f t="shared" si="2"/>
        <v>0.3470506496326195</v>
      </c>
      <c r="S50" s="24">
        <f t="shared" si="3"/>
        <v>0.34241485106112518</v>
      </c>
    </row>
    <row r="51" spans="1:19" s="25" customFormat="1" ht="14.25" x14ac:dyDescent="0.2">
      <c r="A51" s="86" t="s">
        <v>233</v>
      </c>
      <c r="B51" s="19">
        <v>2</v>
      </c>
      <c r="C51" s="20">
        <v>0</v>
      </c>
      <c r="D51" s="20">
        <v>3</v>
      </c>
      <c r="E51" s="21">
        <v>50</v>
      </c>
      <c r="F51" s="21">
        <v>8</v>
      </c>
      <c r="G51" s="21">
        <v>20</v>
      </c>
      <c r="H51" s="94" t="s">
        <v>84</v>
      </c>
      <c r="I51" s="110">
        <v>99313119</v>
      </c>
      <c r="J51" s="78">
        <v>9744</v>
      </c>
      <c r="K51" s="78">
        <v>849979</v>
      </c>
      <c r="L51" s="78">
        <v>9744</v>
      </c>
      <c r="M51" s="78">
        <v>849979</v>
      </c>
      <c r="N51" s="78">
        <v>10862</v>
      </c>
      <c r="O51" s="78">
        <v>259745</v>
      </c>
      <c r="P51" s="78">
        <v>10862</v>
      </c>
      <c r="Q51" s="78">
        <v>259745</v>
      </c>
      <c r="R51" s="23">
        <f t="shared" si="2"/>
        <v>8.5585772409383296E-3</v>
      </c>
      <c r="S51" s="24">
        <f t="shared" si="3"/>
        <v>2.6154147872447749E-3</v>
      </c>
    </row>
    <row r="52" spans="1:19" s="25" customFormat="1" ht="14.25" x14ac:dyDescent="0.2">
      <c r="A52" s="86" t="s">
        <v>190</v>
      </c>
      <c r="B52" s="19">
        <v>2</v>
      </c>
      <c r="C52" s="20">
        <v>0</v>
      </c>
      <c r="D52" s="20">
        <v>3</v>
      </c>
      <c r="E52" s="21">
        <v>50</v>
      </c>
      <c r="F52" s="21">
        <v>90</v>
      </c>
      <c r="G52" s="21">
        <v>20</v>
      </c>
      <c r="H52" s="94" t="s">
        <v>85</v>
      </c>
      <c r="I52" s="110">
        <v>204383327</v>
      </c>
      <c r="J52" s="78">
        <v>32000</v>
      </c>
      <c r="K52" s="78">
        <v>41487300</v>
      </c>
      <c r="L52" s="78">
        <v>32000</v>
      </c>
      <c r="M52" s="78">
        <v>41487300</v>
      </c>
      <c r="N52" s="78">
        <v>32256</v>
      </c>
      <c r="O52" s="78">
        <v>40697464</v>
      </c>
      <c r="P52" s="78">
        <v>32256</v>
      </c>
      <c r="Q52" s="78">
        <v>40697464</v>
      </c>
      <c r="R52" s="23">
        <f t="shared" si="2"/>
        <v>0.20298769282682241</v>
      </c>
      <c r="S52" s="24">
        <f t="shared" si="3"/>
        <v>0.19912320930170591</v>
      </c>
    </row>
    <row r="53" spans="1:19" s="18" customFormat="1" ht="14.25" x14ac:dyDescent="0.2">
      <c r="A53" s="85" t="s">
        <v>164</v>
      </c>
      <c r="B53" s="13">
        <v>2</v>
      </c>
      <c r="C53" s="14">
        <v>0</v>
      </c>
      <c r="D53" s="14">
        <v>3</v>
      </c>
      <c r="E53" s="26">
        <v>51</v>
      </c>
      <c r="F53" s="15"/>
      <c r="G53" s="15"/>
      <c r="H53" s="93" t="s">
        <v>86</v>
      </c>
      <c r="I53" s="109">
        <f>+I54</f>
        <v>30130298</v>
      </c>
      <c r="J53" s="77">
        <f t="shared" ref="J53:Q53" si="21">+J54</f>
        <v>0</v>
      </c>
      <c r="K53" s="77">
        <f t="shared" si="21"/>
        <v>180782</v>
      </c>
      <c r="L53" s="77">
        <f t="shared" si="21"/>
        <v>0</v>
      </c>
      <c r="M53" s="77">
        <f t="shared" si="21"/>
        <v>180782</v>
      </c>
      <c r="N53" s="77">
        <f t="shared" si="21"/>
        <v>0</v>
      </c>
      <c r="O53" s="77">
        <f t="shared" si="21"/>
        <v>0</v>
      </c>
      <c r="P53" s="77">
        <f t="shared" si="21"/>
        <v>0</v>
      </c>
      <c r="Q53" s="77">
        <f t="shared" si="21"/>
        <v>0</v>
      </c>
      <c r="R53" s="39">
        <f t="shared" si="2"/>
        <v>6.0000070361069776E-3</v>
      </c>
      <c r="S53" s="28">
        <f t="shared" si="3"/>
        <v>0</v>
      </c>
    </row>
    <row r="54" spans="1:19" s="25" customFormat="1" ht="14.25" x14ac:dyDescent="0.2">
      <c r="A54" s="86" t="s">
        <v>235</v>
      </c>
      <c r="B54" s="19">
        <v>2</v>
      </c>
      <c r="C54" s="20">
        <v>0</v>
      </c>
      <c r="D54" s="20">
        <v>3</v>
      </c>
      <c r="E54" s="21">
        <v>51</v>
      </c>
      <c r="F54" s="21">
        <v>1</v>
      </c>
      <c r="G54" s="21">
        <v>20</v>
      </c>
      <c r="H54" s="94" t="s">
        <v>87</v>
      </c>
      <c r="I54" s="110">
        <v>30130298</v>
      </c>
      <c r="J54" s="78">
        <v>0</v>
      </c>
      <c r="K54" s="78">
        <v>180782</v>
      </c>
      <c r="L54" s="78">
        <v>0</v>
      </c>
      <c r="M54" s="78">
        <v>180782</v>
      </c>
      <c r="N54" s="78">
        <v>0</v>
      </c>
      <c r="O54" s="78">
        <v>0</v>
      </c>
      <c r="P54" s="78">
        <v>0</v>
      </c>
      <c r="Q54" s="78">
        <v>0</v>
      </c>
      <c r="R54" s="23">
        <f t="shared" si="2"/>
        <v>6.0000070361069776E-3</v>
      </c>
      <c r="S54" s="24">
        <f t="shared" si="3"/>
        <v>0</v>
      </c>
    </row>
    <row r="55" spans="1:19" s="18" customFormat="1" ht="14.25" x14ac:dyDescent="0.2">
      <c r="A55" s="85" t="s">
        <v>165</v>
      </c>
      <c r="B55" s="13">
        <v>2</v>
      </c>
      <c r="C55" s="14">
        <v>0</v>
      </c>
      <c r="D55" s="14">
        <v>4</v>
      </c>
      <c r="E55" s="15"/>
      <c r="F55" s="15"/>
      <c r="G55" s="15"/>
      <c r="H55" s="93" t="s">
        <v>88</v>
      </c>
      <c r="I55" s="109">
        <f>I56+I58+I60+I66+I75+I81+I84+I90+I93+I96+I101+I106+I107+I98</f>
        <v>9041525000</v>
      </c>
      <c r="J55" s="77">
        <f t="shared" ref="J55:Q55" si="22">J56+J58+J60+J66+J75+J81+J84+J90+J93+J96+J101+J106+J107+J98</f>
        <v>80931024</v>
      </c>
      <c r="K55" s="77">
        <f t="shared" si="22"/>
        <v>5900485464</v>
      </c>
      <c r="L55" s="77">
        <f t="shared" si="22"/>
        <v>102950942</v>
      </c>
      <c r="M55" s="77">
        <f t="shared" si="22"/>
        <v>4095127015.8000002</v>
      </c>
      <c r="N55" s="77">
        <f t="shared" si="22"/>
        <v>308472987.94</v>
      </c>
      <c r="O55" s="77">
        <f t="shared" si="22"/>
        <v>1394857808.8299999</v>
      </c>
      <c r="P55" s="77">
        <f t="shared" si="22"/>
        <v>301790824.25999999</v>
      </c>
      <c r="Q55" s="77">
        <f t="shared" si="22"/>
        <v>1388175645.1500001</v>
      </c>
      <c r="R55" s="39">
        <f t="shared" si="2"/>
        <v>0.45292437014773507</v>
      </c>
      <c r="S55" s="28">
        <f t="shared" si="3"/>
        <v>0.15427240524469046</v>
      </c>
    </row>
    <row r="56" spans="1:19" s="18" customFormat="1" ht="14.25" x14ac:dyDescent="0.2">
      <c r="A56" s="85" t="s">
        <v>236</v>
      </c>
      <c r="B56" s="13">
        <v>2</v>
      </c>
      <c r="C56" s="14">
        <v>0</v>
      </c>
      <c r="D56" s="14">
        <v>4</v>
      </c>
      <c r="E56" s="26">
        <v>1</v>
      </c>
      <c r="F56" s="15"/>
      <c r="G56" s="15"/>
      <c r="H56" s="93" t="s">
        <v>89</v>
      </c>
      <c r="I56" s="109">
        <f t="shared" ref="I56:Q56" si="23">SUM(I57:I57)</f>
        <v>47484092</v>
      </c>
      <c r="J56" s="77">
        <f t="shared" si="23"/>
        <v>0</v>
      </c>
      <c r="K56" s="77">
        <f t="shared" si="23"/>
        <v>21369905</v>
      </c>
      <c r="L56" s="77">
        <f t="shared" si="23"/>
        <v>0</v>
      </c>
      <c r="M56" s="77">
        <f t="shared" si="23"/>
        <v>1284905</v>
      </c>
      <c r="N56" s="77">
        <f t="shared" si="23"/>
        <v>0</v>
      </c>
      <c r="O56" s="77">
        <f t="shared" si="23"/>
        <v>1100758</v>
      </c>
      <c r="P56" s="77">
        <f t="shared" si="23"/>
        <v>0</v>
      </c>
      <c r="Q56" s="77">
        <f t="shared" si="23"/>
        <v>1100758</v>
      </c>
      <c r="R56" s="39">
        <f t="shared" si="2"/>
        <v>2.7059694012891728E-2</v>
      </c>
      <c r="S56" s="28">
        <f t="shared" si="3"/>
        <v>2.3181616276878581E-2</v>
      </c>
    </row>
    <row r="57" spans="1:19" s="25" customFormat="1" ht="14.25" x14ac:dyDescent="0.2">
      <c r="A57" s="86" t="s">
        <v>237</v>
      </c>
      <c r="B57" s="19">
        <v>2</v>
      </c>
      <c r="C57" s="20">
        <v>0</v>
      </c>
      <c r="D57" s="20">
        <v>4</v>
      </c>
      <c r="E57" s="21">
        <v>1</v>
      </c>
      <c r="F57" s="21">
        <v>25</v>
      </c>
      <c r="G57" s="21">
        <v>20</v>
      </c>
      <c r="H57" s="94" t="s">
        <v>90</v>
      </c>
      <c r="I57" s="110">
        <v>47484092</v>
      </c>
      <c r="J57" s="78">
        <v>0</v>
      </c>
      <c r="K57" s="78">
        <v>21369905</v>
      </c>
      <c r="L57" s="78">
        <v>0</v>
      </c>
      <c r="M57" s="78">
        <v>1284905</v>
      </c>
      <c r="N57" s="78">
        <v>0</v>
      </c>
      <c r="O57" s="78">
        <v>1100758</v>
      </c>
      <c r="P57" s="78">
        <v>0</v>
      </c>
      <c r="Q57" s="78">
        <v>1100758</v>
      </c>
      <c r="R57" s="23">
        <f t="shared" si="2"/>
        <v>2.7059694012891728E-2</v>
      </c>
      <c r="S57" s="32">
        <f t="shared" si="3"/>
        <v>2.3181616276878581E-2</v>
      </c>
    </row>
    <row r="58" spans="1:19" s="18" customFormat="1" ht="14.25" x14ac:dyDescent="0.2">
      <c r="A58" s="85" t="s">
        <v>238</v>
      </c>
      <c r="B58" s="13">
        <v>2</v>
      </c>
      <c r="C58" s="14">
        <v>0</v>
      </c>
      <c r="D58" s="14">
        <v>4</v>
      </c>
      <c r="E58" s="26">
        <v>2</v>
      </c>
      <c r="F58" s="15"/>
      <c r="G58" s="15"/>
      <c r="H58" s="93" t="s">
        <v>91</v>
      </c>
      <c r="I58" s="109">
        <f>SUM(I59:I59)</f>
        <v>92941442</v>
      </c>
      <c r="J58" s="77">
        <f t="shared" ref="J58:Q58" si="24">SUM(J59:J59)</f>
        <v>-371225</v>
      </c>
      <c r="K58" s="77">
        <f t="shared" si="24"/>
        <v>43591471</v>
      </c>
      <c r="L58" s="77">
        <f t="shared" si="24"/>
        <v>2543242</v>
      </c>
      <c r="M58" s="77">
        <f t="shared" si="24"/>
        <v>5166891</v>
      </c>
      <c r="N58" s="77">
        <f t="shared" si="24"/>
        <v>1571940</v>
      </c>
      <c r="O58" s="77">
        <f t="shared" si="24"/>
        <v>2385476</v>
      </c>
      <c r="P58" s="77">
        <f t="shared" si="24"/>
        <v>1571940</v>
      </c>
      <c r="Q58" s="77">
        <f t="shared" si="24"/>
        <v>2385476</v>
      </c>
      <c r="R58" s="39">
        <f t="shared" si="2"/>
        <v>5.5592972185647821E-2</v>
      </c>
      <c r="S58" s="28">
        <f t="shared" si="3"/>
        <v>2.5666440596004526E-2</v>
      </c>
    </row>
    <row r="59" spans="1:19" s="25" customFormat="1" ht="14.25" x14ac:dyDescent="0.2">
      <c r="A59" s="86" t="s">
        <v>239</v>
      </c>
      <c r="B59" s="19">
        <v>2</v>
      </c>
      <c r="C59" s="20">
        <v>0</v>
      </c>
      <c r="D59" s="20">
        <v>4</v>
      </c>
      <c r="E59" s="21">
        <v>2</v>
      </c>
      <c r="F59" s="21">
        <v>2</v>
      </c>
      <c r="G59" s="21">
        <v>20</v>
      </c>
      <c r="H59" s="94" t="s">
        <v>92</v>
      </c>
      <c r="I59" s="110">
        <v>92941442</v>
      </c>
      <c r="J59" s="78">
        <v>-371225</v>
      </c>
      <c r="K59" s="78">
        <v>43591471</v>
      </c>
      <c r="L59" s="78">
        <v>2543242</v>
      </c>
      <c r="M59" s="78">
        <v>5166891</v>
      </c>
      <c r="N59" s="78">
        <v>1571940</v>
      </c>
      <c r="O59" s="78">
        <v>2385476</v>
      </c>
      <c r="P59" s="78">
        <v>1571940</v>
      </c>
      <c r="Q59" s="78">
        <v>2385476</v>
      </c>
      <c r="R59" s="23">
        <f t="shared" si="2"/>
        <v>5.5592972185647821E-2</v>
      </c>
      <c r="S59" s="24">
        <f t="shared" si="3"/>
        <v>2.5666440596004526E-2</v>
      </c>
    </row>
    <row r="60" spans="1:19" s="18" customFormat="1" ht="14.25" x14ac:dyDescent="0.2">
      <c r="A60" s="85" t="s">
        <v>166</v>
      </c>
      <c r="B60" s="13">
        <v>2</v>
      </c>
      <c r="C60" s="14">
        <v>0</v>
      </c>
      <c r="D60" s="14">
        <v>4</v>
      </c>
      <c r="E60" s="26">
        <v>4</v>
      </c>
      <c r="F60" s="15"/>
      <c r="G60" s="15"/>
      <c r="H60" s="93" t="s">
        <v>93</v>
      </c>
      <c r="I60" s="109">
        <f>SUM(I61:I65)</f>
        <v>613259865</v>
      </c>
      <c r="J60" s="77">
        <f t="shared" ref="J60:Q60" si="25">SUM(J61:J65)</f>
        <v>126568273</v>
      </c>
      <c r="K60" s="77">
        <f t="shared" si="25"/>
        <v>426071177</v>
      </c>
      <c r="L60" s="77">
        <f t="shared" si="25"/>
        <v>1568273</v>
      </c>
      <c r="M60" s="77">
        <f t="shared" si="25"/>
        <v>120071177</v>
      </c>
      <c r="N60" s="77">
        <f t="shared" si="25"/>
        <v>1607014</v>
      </c>
      <c r="O60" s="77">
        <f t="shared" si="25"/>
        <v>23270278</v>
      </c>
      <c r="P60" s="77">
        <f t="shared" si="25"/>
        <v>1607014</v>
      </c>
      <c r="Q60" s="77">
        <f t="shared" si="25"/>
        <v>23270278</v>
      </c>
      <c r="R60" s="39">
        <f t="shared" si="2"/>
        <v>0.19579167633936065</v>
      </c>
      <c r="S60" s="28">
        <f t="shared" si="3"/>
        <v>3.7945215932237798E-2</v>
      </c>
    </row>
    <row r="61" spans="1:19" s="25" customFormat="1" ht="14.25" x14ac:dyDescent="0.2">
      <c r="A61" s="86" t="s">
        <v>283</v>
      </c>
      <c r="B61" s="19">
        <v>2</v>
      </c>
      <c r="C61" s="20">
        <v>0</v>
      </c>
      <c r="D61" s="20">
        <v>4</v>
      </c>
      <c r="E61" s="21">
        <v>4</v>
      </c>
      <c r="F61" s="21">
        <v>1</v>
      </c>
      <c r="G61" s="21">
        <v>20</v>
      </c>
      <c r="H61" s="94" t="s">
        <v>94</v>
      </c>
      <c r="I61" s="110">
        <v>75873625</v>
      </c>
      <c r="J61" s="78">
        <v>50000000</v>
      </c>
      <c r="K61" s="78">
        <v>74673625</v>
      </c>
      <c r="L61" s="78">
        <v>0</v>
      </c>
      <c r="M61" s="78">
        <v>24673625</v>
      </c>
      <c r="N61" s="78">
        <v>20996</v>
      </c>
      <c r="O61" s="78">
        <v>859609</v>
      </c>
      <c r="P61" s="78">
        <v>20996</v>
      </c>
      <c r="Q61" s="78">
        <v>859609</v>
      </c>
      <c r="R61" s="23">
        <f t="shared" si="2"/>
        <v>0.3251937020275491</v>
      </c>
      <c r="S61" s="24">
        <f t="shared" si="3"/>
        <v>1.1329483730347667E-2</v>
      </c>
    </row>
    <row r="62" spans="1:19" s="25" customFormat="1" ht="14.25" x14ac:dyDescent="0.2">
      <c r="A62" s="86" t="s">
        <v>240</v>
      </c>
      <c r="B62" s="19">
        <v>2</v>
      </c>
      <c r="C62" s="20">
        <v>0</v>
      </c>
      <c r="D62" s="20">
        <v>4</v>
      </c>
      <c r="E62" s="21">
        <v>4</v>
      </c>
      <c r="F62" s="21">
        <v>15</v>
      </c>
      <c r="G62" s="21">
        <v>20</v>
      </c>
      <c r="H62" s="94" t="s">
        <v>95</v>
      </c>
      <c r="I62" s="110">
        <v>337354978</v>
      </c>
      <c r="J62" s="78">
        <v>70000000</v>
      </c>
      <c r="K62" s="78">
        <v>155654978</v>
      </c>
      <c r="L62" s="78">
        <v>0</v>
      </c>
      <c r="M62" s="78">
        <v>35654978</v>
      </c>
      <c r="N62" s="78">
        <v>8819</v>
      </c>
      <c r="O62" s="78">
        <v>345627</v>
      </c>
      <c r="P62" s="78">
        <v>8819</v>
      </c>
      <c r="Q62" s="78">
        <v>345627</v>
      </c>
      <c r="R62" s="23">
        <f t="shared" si="2"/>
        <v>0.10568979361555471</v>
      </c>
      <c r="S62" s="24">
        <f t="shared" si="3"/>
        <v>1.0245202310309469E-3</v>
      </c>
    </row>
    <row r="63" spans="1:19" s="25" customFormat="1" ht="14.25" x14ac:dyDescent="0.2">
      <c r="A63" s="86" t="s">
        <v>241</v>
      </c>
      <c r="B63" s="19">
        <v>2</v>
      </c>
      <c r="C63" s="20">
        <v>0</v>
      </c>
      <c r="D63" s="20">
        <v>4</v>
      </c>
      <c r="E63" s="21">
        <v>4</v>
      </c>
      <c r="F63" s="21">
        <v>17</v>
      </c>
      <c r="G63" s="21">
        <v>20</v>
      </c>
      <c r="H63" s="94" t="s">
        <v>96</v>
      </c>
      <c r="I63" s="110">
        <v>85108044</v>
      </c>
      <c r="J63" s="78">
        <v>0</v>
      </c>
      <c r="K63" s="78">
        <v>85008044</v>
      </c>
      <c r="L63" s="78">
        <v>0</v>
      </c>
      <c r="M63" s="78">
        <v>20308044</v>
      </c>
      <c r="N63" s="78">
        <v>2528</v>
      </c>
      <c r="O63" s="78">
        <v>223947</v>
      </c>
      <c r="P63" s="78">
        <v>2528</v>
      </c>
      <c r="Q63" s="78">
        <v>223947</v>
      </c>
      <c r="R63" s="23">
        <f t="shared" si="2"/>
        <v>0.23861485995377829</v>
      </c>
      <c r="S63" s="24">
        <f t="shared" si="3"/>
        <v>2.6313258944125188E-3</v>
      </c>
    </row>
    <row r="64" spans="1:19" s="25" customFormat="1" ht="14.25" x14ac:dyDescent="0.2">
      <c r="A64" s="86" t="s">
        <v>242</v>
      </c>
      <c r="B64" s="19">
        <v>2</v>
      </c>
      <c r="C64" s="20">
        <v>0</v>
      </c>
      <c r="D64" s="20">
        <v>4</v>
      </c>
      <c r="E64" s="21">
        <v>4</v>
      </c>
      <c r="F64" s="21">
        <v>18</v>
      </c>
      <c r="G64" s="21">
        <v>20</v>
      </c>
      <c r="H64" s="94" t="s">
        <v>97</v>
      </c>
      <c r="I64" s="110">
        <v>86588629</v>
      </c>
      <c r="J64" s="78">
        <v>0</v>
      </c>
      <c r="K64" s="78">
        <v>86547224</v>
      </c>
      <c r="L64" s="78">
        <v>0</v>
      </c>
      <c r="M64" s="78">
        <v>25247224</v>
      </c>
      <c r="N64" s="78">
        <v>0</v>
      </c>
      <c r="O64" s="78">
        <v>7934317</v>
      </c>
      <c r="P64" s="78">
        <v>0</v>
      </c>
      <c r="Q64" s="78">
        <v>7934317</v>
      </c>
      <c r="R64" s="23">
        <f t="shared" si="2"/>
        <v>0.29157666880255145</v>
      </c>
      <c r="S64" s="24">
        <f t="shared" si="3"/>
        <v>9.1632320451684249E-2</v>
      </c>
    </row>
    <row r="65" spans="1:19" s="25" customFormat="1" ht="14.25" x14ac:dyDescent="0.2">
      <c r="A65" s="86" t="s">
        <v>243</v>
      </c>
      <c r="B65" s="19">
        <v>2</v>
      </c>
      <c r="C65" s="20">
        <v>0</v>
      </c>
      <c r="D65" s="20">
        <v>4</v>
      </c>
      <c r="E65" s="21">
        <v>4</v>
      </c>
      <c r="F65" s="21">
        <v>23</v>
      </c>
      <c r="G65" s="21">
        <v>20</v>
      </c>
      <c r="H65" s="94" t="s">
        <v>98</v>
      </c>
      <c r="I65" s="110">
        <v>28334589</v>
      </c>
      <c r="J65" s="75">
        <v>6568273</v>
      </c>
      <c r="K65" s="78">
        <v>24187306</v>
      </c>
      <c r="L65" s="78">
        <v>1568273</v>
      </c>
      <c r="M65" s="78">
        <v>14187306</v>
      </c>
      <c r="N65" s="78">
        <v>1574671</v>
      </c>
      <c r="O65" s="78">
        <v>13906778</v>
      </c>
      <c r="P65" s="78">
        <v>1574671</v>
      </c>
      <c r="Q65" s="78">
        <v>13906778</v>
      </c>
      <c r="R65" s="23">
        <f t="shared" si="2"/>
        <v>0.50070625693564852</v>
      </c>
      <c r="S65" s="24">
        <f t="shared" si="3"/>
        <v>0.49080570746941132</v>
      </c>
    </row>
    <row r="66" spans="1:19" s="18" customFormat="1" ht="14.25" x14ac:dyDescent="0.2">
      <c r="A66" s="85" t="s">
        <v>167</v>
      </c>
      <c r="B66" s="13">
        <v>2</v>
      </c>
      <c r="C66" s="14">
        <v>0</v>
      </c>
      <c r="D66" s="14">
        <v>4</v>
      </c>
      <c r="E66" s="26">
        <v>5</v>
      </c>
      <c r="F66" s="15"/>
      <c r="G66" s="15"/>
      <c r="H66" s="93" t="s">
        <v>99</v>
      </c>
      <c r="I66" s="109">
        <f t="shared" ref="I66:Q66" si="26">SUM(I67:I74)</f>
        <v>1780720923</v>
      </c>
      <c r="J66" s="77">
        <f t="shared" si="26"/>
        <v>-39445524</v>
      </c>
      <c r="K66" s="77">
        <f t="shared" si="26"/>
        <v>934511124</v>
      </c>
      <c r="L66" s="77">
        <f t="shared" si="26"/>
        <v>22342703</v>
      </c>
      <c r="M66" s="77">
        <f t="shared" si="26"/>
        <v>802529617</v>
      </c>
      <c r="N66" s="77">
        <f t="shared" si="26"/>
        <v>58997509</v>
      </c>
      <c r="O66" s="77">
        <f t="shared" si="26"/>
        <v>249348342</v>
      </c>
      <c r="P66" s="77">
        <f t="shared" si="26"/>
        <v>58997509</v>
      </c>
      <c r="Q66" s="77">
        <f t="shared" si="26"/>
        <v>249348342</v>
      </c>
      <c r="R66" s="39">
        <f t="shared" si="2"/>
        <v>0.45067680546369365</v>
      </c>
      <c r="S66" s="28">
        <f t="shared" si="3"/>
        <v>0.14002662560954252</v>
      </c>
    </row>
    <row r="67" spans="1:19" s="25" customFormat="1" ht="14.25" x14ac:dyDescent="0.2">
      <c r="A67" s="86" t="s">
        <v>244</v>
      </c>
      <c r="B67" s="19">
        <v>2</v>
      </c>
      <c r="C67" s="20">
        <v>0</v>
      </c>
      <c r="D67" s="20">
        <v>4</v>
      </c>
      <c r="E67" s="21">
        <v>5</v>
      </c>
      <c r="F67" s="21">
        <v>1</v>
      </c>
      <c r="G67" s="21">
        <v>20</v>
      </c>
      <c r="H67" s="94" t="s">
        <v>100</v>
      </c>
      <c r="I67" s="110">
        <v>1025387406</v>
      </c>
      <c r="J67" s="78">
        <v>-42821590</v>
      </c>
      <c r="K67" s="78">
        <v>599684994</v>
      </c>
      <c r="L67" s="78">
        <v>15196246</v>
      </c>
      <c r="M67" s="78">
        <v>484703487</v>
      </c>
      <c r="N67" s="78">
        <v>37537262</v>
      </c>
      <c r="O67" s="78">
        <v>150130644</v>
      </c>
      <c r="P67" s="78">
        <v>37537262</v>
      </c>
      <c r="Q67" s="78">
        <v>150130644</v>
      </c>
      <c r="R67" s="23">
        <f t="shared" si="2"/>
        <v>0.47270278936895777</v>
      </c>
      <c r="S67" s="24">
        <f t="shared" si="3"/>
        <v>0.14641358292633447</v>
      </c>
    </row>
    <row r="68" spans="1:19" s="25" customFormat="1" ht="14.25" x14ac:dyDescent="0.2">
      <c r="A68" s="86" t="s">
        <v>245</v>
      </c>
      <c r="B68" s="19">
        <v>2</v>
      </c>
      <c r="C68" s="20">
        <v>0</v>
      </c>
      <c r="D68" s="20">
        <v>4</v>
      </c>
      <c r="E68" s="21">
        <v>5</v>
      </c>
      <c r="F68" s="21">
        <v>2</v>
      </c>
      <c r="G68" s="21">
        <v>20</v>
      </c>
      <c r="H68" s="94" t="s">
        <v>101</v>
      </c>
      <c r="I68" s="110">
        <v>86050313</v>
      </c>
      <c r="J68" s="78">
        <v>13900</v>
      </c>
      <c r="K68" s="78">
        <v>81408213</v>
      </c>
      <c r="L68" s="78">
        <v>13900</v>
      </c>
      <c r="M68" s="78">
        <v>81408213</v>
      </c>
      <c r="N68" s="78">
        <v>8776035</v>
      </c>
      <c r="O68" s="78">
        <v>18505668</v>
      </c>
      <c r="P68" s="78">
        <v>8776035</v>
      </c>
      <c r="Q68" s="78">
        <v>18505668</v>
      </c>
      <c r="R68" s="23">
        <f t="shared" si="2"/>
        <v>0.94605365351779724</v>
      </c>
      <c r="S68" s="24">
        <f t="shared" si="3"/>
        <v>0.21505637056776308</v>
      </c>
    </row>
    <row r="69" spans="1:19" s="25" customFormat="1" ht="14.25" x14ac:dyDescent="0.2">
      <c r="A69" s="86" t="s">
        <v>246</v>
      </c>
      <c r="B69" s="19">
        <v>2</v>
      </c>
      <c r="C69" s="20">
        <v>0</v>
      </c>
      <c r="D69" s="20">
        <v>4</v>
      </c>
      <c r="E69" s="21">
        <v>5</v>
      </c>
      <c r="F69" s="21">
        <v>5</v>
      </c>
      <c r="G69" s="21">
        <v>20</v>
      </c>
      <c r="H69" s="94" t="s">
        <v>102</v>
      </c>
      <c r="I69" s="110">
        <v>17458792</v>
      </c>
      <c r="J69" s="78">
        <v>0</v>
      </c>
      <c r="K69" s="78">
        <v>17056753</v>
      </c>
      <c r="L69" s="78">
        <v>0</v>
      </c>
      <c r="M69" s="78">
        <v>56753</v>
      </c>
      <c r="N69" s="78">
        <v>0</v>
      </c>
      <c r="O69" s="78">
        <v>0</v>
      </c>
      <c r="P69" s="78">
        <v>0</v>
      </c>
      <c r="Q69" s="78">
        <v>0</v>
      </c>
      <c r="R69" s="23">
        <f t="shared" si="2"/>
        <v>3.2506830942255339E-3</v>
      </c>
      <c r="S69" s="24">
        <f t="shared" si="3"/>
        <v>0</v>
      </c>
    </row>
    <row r="70" spans="1:19" s="25" customFormat="1" ht="14.25" x14ac:dyDescent="0.2">
      <c r="A70" s="86" t="s">
        <v>247</v>
      </c>
      <c r="B70" s="19">
        <v>2</v>
      </c>
      <c r="C70" s="20">
        <v>0</v>
      </c>
      <c r="D70" s="20">
        <v>4</v>
      </c>
      <c r="E70" s="21">
        <v>5</v>
      </c>
      <c r="F70" s="21">
        <v>6</v>
      </c>
      <c r="G70" s="21">
        <v>20</v>
      </c>
      <c r="H70" s="94" t="s">
        <v>103</v>
      </c>
      <c r="I70" s="110">
        <v>21667295</v>
      </c>
      <c r="J70" s="78">
        <v>0</v>
      </c>
      <c r="K70" s="78">
        <v>17783095</v>
      </c>
      <c r="L70" s="78">
        <v>0</v>
      </c>
      <c r="M70" s="78">
        <v>17783095</v>
      </c>
      <c r="N70" s="78">
        <v>210838</v>
      </c>
      <c r="O70" s="78">
        <v>1422963</v>
      </c>
      <c r="P70" s="78">
        <v>210838</v>
      </c>
      <c r="Q70" s="78">
        <v>1422963</v>
      </c>
      <c r="R70" s="23">
        <f t="shared" si="2"/>
        <v>0.82073442947077613</v>
      </c>
      <c r="S70" s="24">
        <f t="shared" si="3"/>
        <v>6.5673310858600481E-2</v>
      </c>
    </row>
    <row r="71" spans="1:19" s="25" customFormat="1" ht="14.25" x14ac:dyDescent="0.2">
      <c r="A71" s="86" t="s">
        <v>248</v>
      </c>
      <c r="B71" s="19">
        <v>2</v>
      </c>
      <c r="C71" s="20">
        <v>0</v>
      </c>
      <c r="D71" s="20">
        <v>4</v>
      </c>
      <c r="E71" s="21">
        <v>5</v>
      </c>
      <c r="F71" s="21">
        <v>8</v>
      </c>
      <c r="G71" s="21">
        <v>20</v>
      </c>
      <c r="H71" s="94" t="s">
        <v>104</v>
      </c>
      <c r="I71" s="110">
        <v>106434821</v>
      </c>
      <c r="J71" s="78">
        <v>0</v>
      </c>
      <c r="K71" s="78">
        <v>54334821</v>
      </c>
      <c r="L71" s="78">
        <v>0</v>
      </c>
      <c r="M71" s="78">
        <v>54334821</v>
      </c>
      <c r="N71" s="78">
        <v>7574686</v>
      </c>
      <c r="O71" s="78">
        <v>23051913</v>
      </c>
      <c r="P71" s="78">
        <v>7574686</v>
      </c>
      <c r="Q71" s="78">
        <v>23051913</v>
      </c>
      <c r="R71" s="23">
        <f t="shared" si="2"/>
        <v>0.51049854257752736</v>
      </c>
      <c r="S71" s="24">
        <f t="shared" si="3"/>
        <v>0.21658243780952099</v>
      </c>
    </row>
    <row r="72" spans="1:19" s="25" customFormat="1" ht="14.25" x14ac:dyDescent="0.2">
      <c r="A72" s="86" t="s">
        <v>249</v>
      </c>
      <c r="B72" s="19">
        <v>2</v>
      </c>
      <c r="C72" s="20">
        <v>0</v>
      </c>
      <c r="D72" s="20">
        <v>4</v>
      </c>
      <c r="E72" s="21">
        <v>5</v>
      </c>
      <c r="F72" s="21">
        <v>9</v>
      </c>
      <c r="G72" s="21">
        <v>20</v>
      </c>
      <c r="H72" s="94" t="s">
        <v>105</v>
      </c>
      <c r="I72" s="110">
        <v>58719533</v>
      </c>
      <c r="J72" s="78">
        <v>3362167</v>
      </c>
      <c r="K72" s="78">
        <v>22519096</v>
      </c>
      <c r="L72" s="78">
        <v>3362167</v>
      </c>
      <c r="M72" s="78">
        <v>22519096</v>
      </c>
      <c r="N72" s="78">
        <v>4898100</v>
      </c>
      <c r="O72" s="78">
        <v>17324973</v>
      </c>
      <c r="P72" s="78">
        <v>4898100</v>
      </c>
      <c r="Q72" s="78">
        <v>17324973</v>
      </c>
      <c r="R72" s="23">
        <f t="shared" ref="R72:R132" si="27">IFERROR((M72/I72),0)</f>
        <v>0.38350264127611505</v>
      </c>
      <c r="S72" s="24">
        <f t="shared" ref="S72:S132" si="28">IFERROR((O72/I72),0)</f>
        <v>0.29504616462123429</v>
      </c>
    </row>
    <row r="73" spans="1:19" s="25" customFormat="1" ht="14.25" x14ac:dyDescent="0.2">
      <c r="A73" s="86" t="s">
        <v>250</v>
      </c>
      <c r="B73" s="19">
        <v>2</v>
      </c>
      <c r="C73" s="20">
        <v>0</v>
      </c>
      <c r="D73" s="20">
        <v>4</v>
      </c>
      <c r="E73" s="21">
        <v>5</v>
      </c>
      <c r="F73" s="21">
        <v>10</v>
      </c>
      <c r="G73" s="21">
        <v>20</v>
      </c>
      <c r="H73" s="94" t="s">
        <v>106</v>
      </c>
      <c r="I73" s="110">
        <v>432342275</v>
      </c>
      <c r="J73" s="78">
        <v>-1</v>
      </c>
      <c r="K73" s="78">
        <v>141112665</v>
      </c>
      <c r="L73" s="78">
        <v>3770390</v>
      </c>
      <c r="M73" s="78">
        <v>141112665</v>
      </c>
      <c r="N73" s="78">
        <v>588</v>
      </c>
      <c r="O73" s="78">
        <v>38382230</v>
      </c>
      <c r="P73" s="78">
        <v>588</v>
      </c>
      <c r="Q73" s="78">
        <v>38382230</v>
      </c>
      <c r="R73" s="23">
        <f t="shared" si="27"/>
        <v>0.32639108678419199</v>
      </c>
      <c r="S73" s="24">
        <f t="shared" si="28"/>
        <v>8.877741599523202E-2</v>
      </c>
    </row>
    <row r="74" spans="1:19" s="25" customFormat="1" ht="14.25" x14ac:dyDescent="0.2">
      <c r="A74" s="86" t="s">
        <v>251</v>
      </c>
      <c r="B74" s="19">
        <v>2</v>
      </c>
      <c r="C74" s="20">
        <v>0</v>
      </c>
      <c r="D74" s="20">
        <v>4</v>
      </c>
      <c r="E74" s="21">
        <v>5</v>
      </c>
      <c r="F74" s="21">
        <v>12</v>
      </c>
      <c r="G74" s="21">
        <v>20</v>
      </c>
      <c r="H74" s="94" t="s">
        <v>107</v>
      </c>
      <c r="I74" s="110">
        <v>32660488</v>
      </c>
      <c r="J74" s="78">
        <v>0</v>
      </c>
      <c r="K74" s="78">
        <v>611487</v>
      </c>
      <c r="L74" s="78">
        <v>0</v>
      </c>
      <c r="M74" s="78">
        <v>611487</v>
      </c>
      <c r="N74" s="78">
        <v>0</v>
      </c>
      <c r="O74" s="78">
        <v>529951</v>
      </c>
      <c r="P74" s="78">
        <v>0</v>
      </c>
      <c r="Q74" s="78">
        <v>529951</v>
      </c>
      <c r="R74" s="23">
        <f t="shared" si="27"/>
        <v>1.8722531028930126E-2</v>
      </c>
      <c r="S74" s="24">
        <f t="shared" si="28"/>
        <v>1.6226058839047354E-2</v>
      </c>
    </row>
    <row r="75" spans="1:19" s="18" customFormat="1" ht="14.25" x14ac:dyDescent="0.2">
      <c r="A75" s="85" t="s">
        <v>168</v>
      </c>
      <c r="B75" s="13">
        <v>2</v>
      </c>
      <c r="C75" s="14">
        <v>0</v>
      </c>
      <c r="D75" s="14">
        <v>4</v>
      </c>
      <c r="E75" s="26">
        <v>6</v>
      </c>
      <c r="F75" s="15"/>
      <c r="G75" s="15"/>
      <c r="H75" s="93" t="s">
        <v>108</v>
      </c>
      <c r="I75" s="109">
        <f t="shared" ref="I75:Q75" si="29">SUM(I76:I80)</f>
        <v>336986385</v>
      </c>
      <c r="J75" s="77">
        <f t="shared" si="29"/>
        <v>529500</v>
      </c>
      <c r="K75" s="77">
        <f t="shared" si="29"/>
        <v>97420753</v>
      </c>
      <c r="L75" s="77">
        <f t="shared" si="29"/>
        <v>529500</v>
      </c>
      <c r="M75" s="77">
        <f t="shared" si="29"/>
        <v>97420753</v>
      </c>
      <c r="N75" s="77">
        <f t="shared" si="29"/>
        <v>2424080</v>
      </c>
      <c r="O75" s="77">
        <f t="shared" si="29"/>
        <v>6473060</v>
      </c>
      <c r="P75" s="77">
        <f t="shared" si="29"/>
        <v>589515</v>
      </c>
      <c r="Q75" s="77">
        <f t="shared" si="29"/>
        <v>4638495</v>
      </c>
      <c r="R75" s="39">
        <f t="shared" si="27"/>
        <v>0.2890940326862167</v>
      </c>
      <c r="S75" s="28">
        <f t="shared" si="28"/>
        <v>1.9208669216710342E-2</v>
      </c>
    </row>
    <row r="76" spans="1:19" s="25" customFormat="1" ht="14.25" x14ac:dyDescent="0.2">
      <c r="A76" s="86" t="s">
        <v>252</v>
      </c>
      <c r="B76" s="19">
        <v>2</v>
      </c>
      <c r="C76" s="20">
        <v>0</v>
      </c>
      <c r="D76" s="20">
        <v>4</v>
      </c>
      <c r="E76" s="21">
        <v>6</v>
      </c>
      <c r="F76" s="21">
        <v>2</v>
      </c>
      <c r="G76" s="21">
        <v>20</v>
      </c>
      <c r="H76" s="94" t="s">
        <v>109</v>
      </c>
      <c r="I76" s="110">
        <v>311429847</v>
      </c>
      <c r="J76" s="78">
        <v>0</v>
      </c>
      <c r="K76" s="78">
        <v>90937547</v>
      </c>
      <c r="L76" s="78">
        <v>0</v>
      </c>
      <c r="M76" s="78">
        <v>90937547</v>
      </c>
      <c r="N76" s="78">
        <v>57897</v>
      </c>
      <c r="O76" s="78">
        <v>682796</v>
      </c>
      <c r="P76" s="78">
        <v>57897</v>
      </c>
      <c r="Q76" s="78">
        <v>682796</v>
      </c>
      <c r="R76" s="23">
        <f t="shared" si="27"/>
        <v>0.29200010171151003</v>
      </c>
      <c r="S76" s="24">
        <f t="shared" si="28"/>
        <v>2.1924552401684223E-3</v>
      </c>
    </row>
    <row r="77" spans="1:19" s="25" customFormat="1" ht="14.25" x14ac:dyDescent="0.2">
      <c r="A77" s="86" t="s">
        <v>253</v>
      </c>
      <c r="B77" s="19">
        <v>2</v>
      </c>
      <c r="C77" s="20">
        <v>0</v>
      </c>
      <c r="D77" s="20">
        <v>4</v>
      </c>
      <c r="E77" s="21">
        <v>6</v>
      </c>
      <c r="F77" s="21">
        <v>3</v>
      </c>
      <c r="G77" s="21">
        <v>20</v>
      </c>
      <c r="H77" s="94" t="s">
        <v>110</v>
      </c>
      <c r="I77" s="110">
        <v>1294144</v>
      </c>
      <c r="J77" s="78">
        <v>0</v>
      </c>
      <c r="K77" s="78">
        <v>1255765</v>
      </c>
      <c r="L77" s="78">
        <v>0</v>
      </c>
      <c r="M77" s="78">
        <v>1255765</v>
      </c>
      <c r="N77" s="78">
        <v>0</v>
      </c>
      <c r="O77" s="78">
        <v>1204800</v>
      </c>
      <c r="P77" s="78">
        <v>0</v>
      </c>
      <c r="Q77" s="78">
        <v>1204800</v>
      </c>
      <c r="R77" s="23">
        <f t="shared" si="27"/>
        <v>0.97034410390188419</v>
      </c>
      <c r="S77" s="24">
        <f t="shared" si="28"/>
        <v>0.93096286039266107</v>
      </c>
    </row>
    <row r="78" spans="1:19" s="25" customFormat="1" ht="14.25" x14ac:dyDescent="0.2">
      <c r="A78" s="86" t="s">
        <v>254</v>
      </c>
      <c r="B78" s="19">
        <v>2</v>
      </c>
      <c r="C78" s="20">
        <v>0</v>
      </c>
      <c r="D78" s="20">
        <v>4</v>
      </c>
      <c r="E78" s="21">
        <v>6</v>
      </c>
      <c r="F78" s="21">
        <v>5</v>
      </c>
      <c r="G78" s="21">
        <v>20</v>
      </c>
      <c r="H78" s="94" t="s">
        <v>111</v>
      </c>
      <c r="I78" s="110">
        <v>3563225</v>
      </c>
      <c r="J78" s="78">
        <v>0</v>
      </c>
      <c r="K78" s="78">
        <v>936065</v>
      </c>
      <c r="L78" s="78">
        <v>0</v>
      </c>
      <c r="M78" s="78">
        <v>936065</v>
      </c>
      <c r="N78" s="78">
        <v>0</v>
      </c>
      <c r="O78" s="78">
        <v>374331</v>
      </c>
      <c r="P78" s="78">
        <v>0</v>
      </c>
      <c r="Q78" s="78">
        <v>374331</v>
      </c>
      <c r="R78" s="23">
        <f t="shared" si="27"/>
        <v>0.2627016256340815</v>
      </c>
      <c r="S78" s="24">
        <f t="shared" si="28"/>
        <v>0.10505398901276232</v>
      </c>
    </row>
    <row r="79" spans="1:19" s="25" customFormat="1" ht="14.25" x14ac:dyDescent="0.2">
      <c r="A79" s="86" t="s">
        <v>255</v>
      </c>
      <c r="B79" s="19">
        <v>2</v>
      </c>
      <c r="C79" s="20">
        <v>0</v>
      </c>
      <c r="D79" s="20">
        <v>4</v>
      </c>
      <c r="E79" s="21">
        <v>6</v>
      </c>
      <c r="F79" s="21">
        <v>7</v>
      </c>
      <c r="G79" s="21">
        <v>20</v>
      </c>
      <c r="H79" s="94" t="s">
        <v>112</v>
      </c>
      <c r="I79" s="110">
        <v>15039035</v>
      </c>
      <c r="J79" s="78">
        <v>529500</v>
      </c>
      <c r="K79" s="78">
        <v>2406135</v>
      </c>
      <c r="L79" s="78">
        <v>529500</v>
      </c>
      <c r="M79" s="78">
        <v>2406135</v>
      </c>
      <c r="N79" s="78">
        <v>531618</v>
      </c>
      <c r="O79" s="78">
        <v>2376568</v>
      </c>
      <c r="P79" s="78">
        <v>531618</v>
      </c>
      <c r="Q79" s="78">
        <v>2376568</v>
      </c>
      <c r="R79" s="23">
        <f t="shared" si="27"/>
        <v>0.15999264580473416</v>
      </c>
      <c r="S79" s="24">
        <f t="shared" si="28"/>
        <v>0.15802662870323794</v>
      </c>
    </row>
    <row r="80" spans="1:19" s="25" customFormat="1" ht="14.25" x14ac:dyDescent="0.2">
      <c r="A80" s="86" t="s">
        <v>256</v>
      </c>
      <c r="B80" s="19">
        <v>2</v>
      </c>
      <c r="C80" s="20">
        <v>0</v>
      </c>
      <c r="D80" s="20">
        <v>4</v>
      </c>
      <c r="E80" s="21">
        <v>6</v>
      </c>
      <c r="F80" s="21">
        <v>8</v>
      </c>
      <c r="G80" s="21">
        <v>20</v>
      </c>
      <c r="H80" s="94" t="s">
        <v>113</v>
      </c>
      <c r="I80" s="110">
        <v>5660134</v>
      </c>
      <c r="J80" s="78">
        <v>0</v>
      </c>
      <c r="K80" s="78">
        <v>1885241</v>
      </c>
      <c r="L80" s="78">
        <v>0</v>
      </c>
      <c r="M80" s="78">
        <v>1885241</v>
      </c>
      <c r="N80" s="78">
        <v>1834565</v>
      </c>
      <c r="O80" s="78">
        <v>1834565</v>
      </c>
      <c r="P80" s="78">
        <v>0</v>
      </c>
      <c r="Q80" s="78">
        <v>0</v>
      </c>
      <c r="R80" s="23">
        <f t="shared" si="27"/>
        <v>0.3330735632760638</v>
      </c>
      <c r="S80" s="24">
        <f t="shared" si="28"/>
        <v>0.32412041835051963</v>
      </c>
    </row>
    <row r="81" spans="1:19" s="18" customFormat="1" ht="14.25" x14ac:dyDescent="0.2">
      <c r="A81" s="85" t="s">
        <v>169</v>
      </c>
      <c r="B81" s="13">
        <v>2</v>
      </c>
      <c r="C81" s="14">
        <v>0</v>
      </c>
      <c r="D81" s="14">
        <v>4</v>
      </c>
      <c r="E81" s="26">
        <v>7</v>
      </c>
      <c r="F81" s="15"/>
      <c r="G81" s="15"/>
      <c r="H81" s="93" t="s">
        <v>114</v>
      </c>
      <c r="I81" s="109">
        <f>SUM(I82:I83)</f>
        <v>144081944</v>
      </c>
      <c r="J81" s="77">
        <f t="shared" ref="J81:Q81" si="30">SUM(J82:J83)</f>
        <v>0</v>
      </c>
      <c r="K81" s="77">
        <f t="shared" si="30"/>
        <v>44606711</v>
      </c>
      <c r="L81" s="77">
        <f t="shared" si="30"/>
        <v>0</v>
      </c>
      <c r="M81" s="77">
        <f t="shared" si="30"/>
        <v>14606711</v>
      </c>
      <c r="N81" s="77">
        <f t="shared" si="30"/>
        <v>2020015</v>
      </c>
      <c r="O81" s="77">
        <f t="shared" si="30"/>
        <v>5709837</v>
      </c>
      <c r="P81" s="77">
        <f t="shared" si="30"/>
        <v>276115</v>
      </c>
      <c r="Q81" s="77">
        <f t="shared" si="30"/>
        <v>3965937</v>
      </c>
      <c r="R81" s="39">
        <f t="shared" si="27"/>
        <v>0.10137780345329044</v>
      </c>
      <c r="S81" s="28">
        <f t="shared" si="28"/>
        <v>3.962909467684584E-2</v>
      </c>
    </row>
    <row r="82" spans="1:19" s="25" customFormat="1" ht="14.25" x14ac:dyDescent="0.2">
      <c r="A82" s="86" t="s">
        <v>257</v>
      </c>
      <c r="B82" s="19">
        <v>2</v>
      </c>
      <c r="C82" s="20">
        <v>0</v>
      </c>
      <c r="D82" s="20">
        <v>4</v>
      </c>
      <c r="E82" s="21">
        <v>7</v>
      </c>
      <c r="F82" s="21">
        <v>5</v>
      </c>
      <c r="G82" s="21">
        <v>20</v>
      </c>
      <c r="H82" s="94" t="s">
        <v>115</v>
      </c>
      <c r="I82" s="110">
        <v>20911824</v>
      </c>
      <c r="J82" s="78">
        <v>0</v>
      </c>
      <c r="K82" s="78">
        <v>125471</v>
      </c>
      <c r="L82" s="78">
        <v>0</v>
      </c>
      <c r="M82" s="78">
        <v>125471</v>
      </c>
      <c r="N82" s="78">
        <v>0</v>
      </c>
      <c r="O82" s="78">
        <v>1107</v>
      </c>
      <c r="P82" s="78">
        <v>0</v>
      </c>
      <c r="Q82" s="78">
        <v>1107</v>
      </c>
      <c r="R82" s="23">
        <f t="shared" si="27"/>
        <v>6.0000026779108316E-3</v>
      </c>
      <c r="S82" s="24">
        <f t="shared" si="28"/>
        <v>5.2936558762162498E-5</v>
      </c>
    </row>
    <row r="83" spans="1:19" s="25" customFormat="1" ht="14.25" x14ac:dyDescent="0.2">
      <c r="A83" s="86" t="s">
        <v>258</v>
      </c>
      <c r="B83" s="19">
        <v>2</v>
      </c>
      <c r="C83" s="20">
        <v>0</v>
      </c>
      <c r="D83" s="20">
        <v>4</v>
      </c>
      <c r="E83" s="21">
        <v>7</v>
      </c>
      <c r="F83" s="21">
        <v>6</v>
      </c>
      <c r="G83" s="21">
        <v>20</v>
      </c>
      <c r="H83" s="94" t="s">
        <v>116</v>
      </c>
      <c r="I83" s="110">
        <v>123170120</v>
      </c>
      <c r="J83" s="78">
        <v>0</v>
      </c>
      <c r="K83" s="78">
        <v>44481240</v>
      </c>
      <c r="L83" s="78">
        <v>0</v>
      </c>
      <c r="M83" s="78">
        <v>14481240</v>
      </c>
      <c r="N83" s="78">
        <v>2020015</v>
      </c>
      <c r="O83" s="78">
        <v>5708730</v>
      </c>
      <c r="P83" s="78">
        <v>276115</v>
      </c>
      <c r="Q83" s="78">
        <v>3964830</v>
      </c>
      <c r="R83" s="23">
        <f t="shared" si="27"/>
        <v>0.11757104726373571</v>
      </c>
      <c r="S83" s="24">
        <f t="shared" si="28"/>
        <v>4.6348335131929722E-2</v>
      </c>
    </row>
    <row r="84" spans="1:19" s="18" customFormat="1" ht="14.25" x14ac:dyDescent="0.2">
      <c r="A84" s="85" t="s">
        <v>170</v>
      </c>
      <c r="B84" s="13">
        <v>2</v>
      </c>
      <c r="C84" s="14">
        <v>0</v>
      </c>
      <c r="D84" s="14">
        <v>4</v>
      </c>
      <c r="E84" s="26">
        <v>8</v>
      </c>
      <c r="F84" s="15"/>
      <c r="G84" s="15"/>
      <c r="H84" s="93" t="s">
        <v>117</v>
      </c>
      <c r="I84" s="109">
        <f t="shared" ref="I84:Q84" si="31">SUM(I85:I89)</f>
        <v>548168624</v>
      </c>
      <c r="J84" s="77">
        <f t="shared" si="31"/>
        <v>0</v>
      </c>
      <c r="K84" s="77">
        <f t="shared" si="31"/>
        <v>546505716</v>
      </c>
      <c r="L84" s="77">
        <f t="shared" si="31"/>
        <v>0</v>
      </c>
      <c r="M84" s="77">
        <f t="shared" si="31"/>
        <v>524317275</v>
      </c>
      <c r="N84" s="77">
        <f t="shared" si="31"/>
        <v>10798473.940000001</v>
      </c>
      <c r="O84" s="77">
        <f t="shared" si="31"/>
        <v>140779446.78999999</v>
      </c>
      <c r="P84" s="77">
        <f t="shared" si="31"/>
        <v>10737257.26</v>
      </c>
      <c r="Q84" s="77">
        <f t="shared" si="31"/>
        <v>140718230.11000001</v>
      </c>
      <c r="R84" s="39">
        <f t="shared" si="27"/>
        <v>0.95648902918602652</v>
      </c>
      <c r="S84" s="28">
        <f t="shared" si="28"/>
        <v>0.25681777582001847</v>
      </c>
    </row>
    <row r="85" spans="1:19" s="25" customFormat="1" ht="14.25" x14ac:dyDescent="0.2">
      <c r="A85" s="86" t="s">
        <v>259</v>
      </c>
      <c r="B85" s="19">
        <v>2</v>
      </c>
      <c r="C85" s="20">
        <v>0</v>
      </c>
      <c r="D85" s="20">
        <v>4</v>
      </c>
      <c r="E85" s="21">
        <v>8</v>
      </c>
      <c r="F85" s="21">
        <v>1</v>
      </c>
      <c r="G85" s="21">
        <v>20</v>
      </c>
      <c r="H85" s="94" t="s">
        <v>118</v>
      </c>
      <c r="I85" s="110">
        <v>50188379</v>
      </c>
      <c r="J85" s="78">
        <v>0</v>
      </c>
      <c r="K85" s="78">
        <v>50188379</v>
      </c>
      <c r="L85" s="78">
        <v>0</v>
      </c>
      <c r="M85" s="78">
        <v>50188379</v>
      </c>
      <c r="N85" s="78">
        <v>63586</v>
      </c>
      <c r="O85" s="78">
        <v>3823977</v>
      </c>
      <c r="P85" s="78">
        <v>63586</v>
      </c>
      <c r="Q85" s="78">
        <v>3823977</v>
      </c>
      <c r="R85" s="23">
        <f t="shared" si="27"/>
        <v>1</v>
      </c>
      <c r="S85" s="24">
        <f t="shared" si="28"/>
        <v>7.6192478740945188E-2</v>
      </c>
    </row>
    <row r="86" spans="1:19" s="25" customFormat="1" ht="14.25" x14ac:dyDescent="0.2">
      <c r="A86" s="86" t="s">
        <v>260</v>
      </c>
      <c r="B86" s="19">
        <v>2</v>
      </c>
      <c r="C86" s="20">
        <v>0</v>
      </c>
      <c r="D86" s="20">
        <v>4</v>
      </c>
      <c r="E86" s="21">
        <v>8</v>
      </c>
      <c r="F86" s="21">
        <v>2</v>
      </c>
      <c r="G86" s="21">
        <v>20</v>
      </c>
      <c r="H86" s="94" t="s">
        <v>119</v>
      </c>
      <c r="I86" s="110">
        <v>356895136</v>
      </c>
      <c r="J86" s="78">
        <v>0</v>
      </c>
      <c r="K86" s="78">
        <v>356895136</v>
      </c>
      <c r="L86" s="78">
        <v>0</v>
      </c>
      <c r="M86" s="78">
        <v>356895136</v>
      </c>
      <c r="N86" s="78">
        <v>2805356</v>
      </c>
      <c r="O86" s="78">
        <v>107724835</v>
      </c>
      <c r="P86" s="78">
        <v>2805356</v>
      </c>
      <c r="Q86" s="78">
        <v>107724835</v>
      </c>
      <c r="R86" s="23">
        <f t="shared" si="27"/>
        <v>1</v>
      </c>
      <c r="S86" s="24">
        <f t="shared" si="28"/>
        <v>0.30183889925583068</v>
      </c>
    </row>
    <row r="87" spans="1:19" s="25" customFormat="1" ht="14.25" x14ac:dyDescent="0.2">
      <c r="A87" s="86" t="s">
        <v>261</v>
      </c>
      <c r="B87" s="19">
        <v>2</v>
      </c>
      <c r="C87" s="20">
        <v>0</v>
      </c>
      <c r="D87" s="20"/>
      <c r="E87" s="21">
        <v>8</v>
      </c>
      <c r="F87" s="21">
        <v>3</v>
      </c>
      <c r="G87" s="21">
        <v>20</v>
      </c>
      <c r="H87" s="94" t="s">
        <v>120</v>
      </c>
      <c r="I87" s="110">
        <v>1672946</v>
      </c>
      <c r="J87" s="78">
        <v>0</v>
      </c>
      <c r="K87" s="78">
        <v>10038</v>
      </c>
      <c r="L87" s="78">
        <v>0</v>
      </c>
      <c r="M87" s="78">
        <v>10038</v>
      </c>
      <c r="N87" s="78">
        <v>0</v>
      </c>
      <c r="O87" s="78">
        <v>0</v>
      </c>
      <c r="P87" s="78">
        <v>0</v>
      </c>
      <c r="Q87" s="78">
        <v>0</v>
      </c>
      <c r="R87" s="23">
        <f t="shared" si="27"/>
        <v>6.0001936703276736E-3</v>
      </c>
      <c r="S87" s="24">
        <f t="shared" si="28"/>
        <v>0</v>
      </c>
    </row>
    <row r="88" spans="1:19" s="25" customFormat="1" ht="14.25" x14ac:dyDescent="0.2">
      <c r="A88" s="86" t="s">
        <v>262</v>
      </c>
      <c r="B88" s="19">
        <v>2</v>
      </c>
      <c r="C88" s="20">
        <v>0</v>
      </c>
      <c r="D88" s="20">
        <v>4</v>
      </c>
      <c r="E88" s="21">
        <v>8</v>
      </c>
      <c r="F88" s="21">
        <v>5</v>
      </c>
      <c r="G88" s="21">
        <v>20</v>
      </c>
      <c r="H88" s="94" t="s">
        <v>121</v>
      </c>
      <c r="I88" s="110">
        <v>50188379</v>
      </c>
      <c r="J88" s="78">
        <v>0</v>
      </c>
      <c r="K88" s="78">
        <v>50188379</v>
      </c>
      <c r="L88" s="78">
        <v>0</v>
      </c>
      <c r="M88" s="78">
        <v>50188379</v>
      </c>
      <c r="N88" s="78">
        <v>4215870.9400000004</v>
      </c>
      <c r="O88" s="78">
        <v>13678932.789999999</v>
      </c>
      <c r="P88" s="78">
        <v>4154654.26</v>
      </c>
      <c r="Q88" s="78">
        <v>13617716.109999999</v>
      </c>
      <c r="R88" s="23">
        <f t="shared" si="27"/>
        <v>1</v>
      </c>
      <c r="S88" s="24">
        <f t="shared" si="28"/>
        <v>0.27255179510778776</v>
      </c>
    </row>
    <row r="89" spans="1:19" s="25" customFormat="1" ht="14.25" x14ac:dyDescent="0.2">
      <c r="A89" s="86" t="s">
        <v>263</v>
      </c>
      <c r="B89" s="19">
        <v>2</v>
      </c>
      <c r="C89" s="20">
        <v>0</v>
      </c>
      <c r="D89" s="20">
        <v>4</v>
      </c>
      <c r="E89" s="21">
        <v>8</v>
      </c>
      <c r="F89" s="21">
        <v>6</v>
      </c>
      <c r="G89" s="21">
        <v>20</v>
      </c>
      <c r="H89" s="94" t="s">
        <v>122</v>
      </c>
      <c r="I89" s="110">
        <v>89223784</v>
      </c>
      <c r="J89" s="78">
        <v>0</v>
      </c>
      <c r="K89" s="78">
        <v>89223784</v>
      </c>
      <c r="L89" s="78">
        <v>0</v>
      </c>
      <c r="M89" s="78">
        <v>67035343</v>
      </c>
      <c r="N89" s="78">
        <v>3713661</v>
      </c>
      <c r="O89" s="78">
        <v>15551702</v>
      </c>
      <c r="P89" s="78">
        <v>3713661</v>
      </c>
      <c r="Q89" s="78">
        <v>15551702</v>
      </c>
      <c r="R89" s="23">
        <f t="shared" si="27"/>
        <v>0.7513169694753139</v>
      </c>
      <c r="S89" s="24">
        <f t="shared" si="28"/>
        <v>0.17429996019895322</v>
      </c>
    </row>
    <row r="90" spans="1:19" s="18" customFormat="1" ht="14.25" x14ac:dyDescent="0.2">
      <c r="A90" s="85" t="s">
        <v>171</v>
      </c>
      <c r="B90" s="13">
        <v>2</v>
      </c>
      <c r="C90" s="14">
        <v>0</v>
      </c>
      <c r="D90" s="14">
        <v>4</v>
      </c>
      <c r="E90" s="26">
        <v>9</v>
      </c>
      <c r="F90" s="15"/>
      <c r="G90" s="15"/>
      <c r="H90" s="93" t="s">
        <v>123</v>
      </c>
      <c r="I90" s="109">
        <f t="shared" ref="I90:Q90" si="32">SUM(I91:I92)</f>
        <v>719764128</v>
      </c>
      <c r="J90" s="77">
        <f t="shared" si="32"/>
        <v>0</v>
      </c>
      <c r="K90" s="77">
        <f t="shared" si="32"/>
        <v>5764128</v>
      </c>
      <c r="L90" s="77">
        <f t="shared" si="32"/>
        <v>0</v>
      </c>
      <c r="M90" s="77">
        <f t="shared" si="32"/>
        <v>5764128</v>
      </c>
      <c r="N90" s="77">
        <f t="shared" si="32"/>
        <v>0</v>
      </c>
      <c r="O90" s="77">
        <f t="shared" si="32"/>
        <v>2013571</v>
      </c>
      <c r="P90" s="77">
        <f t="shared" si="32"/>
        <v>0</v>
      </c>
      <c r="Q90" s="77">
        <f t="shared" si="32"/>
        <v>2013571</v>
      </c>
      <c r="R90" s="39">
        <f t="shared" si="27"/>
        <v>8.0083568710442882E-3</v>
      </c>
      <c r="S90" s="28">
        <f t="shared" si="28"/>
        <v>2.7975428639311129E-3</v>
      </c>
    </row>
    <row r="91" spans="1:19" s="25" customFormat="1" ht="14.25" x14ac:dyDescent="0.2">
      <c r="A91" s="86" t="s">
        <v>264</v>
      </c>
      <c r="B91" s="19">
        <v>2</v>
      </c>
      <c r="C91" s="20">
        <v>0</v>
      </c>
      <c r="D91" s="20">
        <v>4</v>
      </c>
      <c r="E91" s="21">
        <v>9</v>
      </c>
      <c r="F91" s="21">
        <v>5</v>
      </c>
      <c r="G91" s="21">
        <v>20</v>
      </c>
      <c r="H91" s="94" t="s">
        <v>124</v>
      </c>
      <c r="I91" s="110">
        <v>208615297</v>
      </c>
      <c r="J91" s="78">
        <v>0</v>
      </c>
      <c r="K91" s="78">
        <v>1115297</v>
      </c>
      <c r="L91" s="78">
        <v>0</v>
      </c>
      <c r="M91" s="78">
        <v>1115297</v>
      </c>
      <c r="N91" s="78">
        <v>0</v>
      </c>
      <c r="O91" s="78">
        <v>5571</v>
      </c>
      <c r="P91" s="78">
        <v>0</v>
      </c>
      <c r="Q91" s="78">
        <v>5571</v>
      </c>
      <c r="R91" s="23">
        <f t="shared" si="27"/>
        <v>5.3461899296866995E-3</v>
      </c>
      <c r="S91" s="24">
        <f t="shared" si="28"/>
        <v>2.6704657233261281E-5</v>
      </c>
    </row>
    <row r="92" spans="1:19" s="25" customFormat="1" ht="14.25" x14ac:dyDescent="0.2">
      <c r="A92" s="86" t="s">
        <v>265</v>
      </c>
      <c r="B92" s="19">
        <v>2</v>
      </c>
      <c r="C92" s="20">
        <v>0</v>
      </c>
      <c r="D92" s="20">
        <v>4</v>
      </c>
      <c r="E92" s="21">
        <v>9</v>
      </c>
      <c r="F92" s="21">
        <v>13</v>
      </c>
      <c r="G92" s="21">
        <v>20</v>
      </c>
      <c r="H92" s="94" t="s">
        <v>125</v>
      </c>
      <c r="I92" s="110">
        <v>511148831</v>
      </c>
      <c r="J92" s="78">
        <v>0</v>
      </c>
      <c r="K92" s="78">
        <v>4648831</v>
      </c>
      <c r="L92" s="78">
        <v>0</v>
      </c>
      <c r="M92" s="78">
        <v>4648831</v>
      </c>
      <c r="N92" s="78">
        <v>0</v>
      </c>
      <c r="O92" s="78">
        <v>2008000</v>
      </c>
      <c r="P92" s="78">
        <v>0</v>
      </c>
      <c r="Q92" s="78">
        <v>2008000</v>
      </c>
      <c r="R92" s="23">
        <f t="shared" si="27"/>
        <v>9.0948677137833462E-3</v>
      </c>
      <c r="S92" s="24">
        <f t="shared" si="28"/>
        <v>3.928405736684547E-3</v>
      </c>
    </row>
    <row r="93" spans="1:19" s="18" customFormat="1" ht="14.25" x14ac:dyDescent="0.2">
      <c r="A93" s="85" t="s">
        <v>172</v>
      </c>
      <c r="B93" s="13">
        <v>2</v>
      </c>
      <c r="C93" s="14">
        <v>0</v>
      </c>
      <c r="D93" s="14">
        <v>4</v>
      </c>
      <c r="E93" s="26">
        <v>10</v>
      </c>
      <c r="F93" s="15"/>
      <c r="G93" s="15"/>
      <c r="H93" s="93" t="s">
        <v>126</v>
      </c>
      <c r="I93" s="109">
        <f t="shared" ref="I93:Q93" si="33">SUM(I94:I95)</f>
        <v>14141970</v>
      </c>
      <c r="J93" s="77">
        <f t="shared" si="33"/>
        <v>0</v>
      </c>
      <c r="K93" s="77">
        <f t="shared" si="33"/>
        <v>10985256</v>
      </c>
      <c r="L93" s="77">
        <f t="shared" si="33"/>
        <v>0</v>
      </c>
      <c r="M93" s="77">
        <f t="shared" si="33"/>
        <v>10985256</v>
      </c>
      <c r="N93" s="77">
        <f t="shared" si="33"/>
        <v>1303114</v>
      </c>
      <c r="O93" s="77">
        <f t="shared" si="33"/>
        <v>2043721</v>
      </c>
      <c r="P93" s="77">
        <f t="shared" si="33"/>
        <v>1303114</v>
      </c>
      <c r="Q93" s="77">
        <f t="shared" si="33"/>
        <v>2043721</v>
      </c>
      <c r="R93" s="39">
        <f t="shared" si="27"/>
        <v>0.77678399826898237</v>
      </c>
      <c r="S93" s="28">
        <f t="shared" si="28"/>
        <v>0.14451459025864147</v>
      </c>
    </row>
    <row r="94" spans="1:19" s="25" customFormat="1" ht="14.25" x14ac:dyDescent="0.2">
      <c r="A94" s="86" t="s">
        <v>266</v>
      </c>
      <c r="B94" s="19">
        <v>2</v>
      </c>
      <c r="C94" s="20">
        <v>0</v>
      </c>
      <c r="D94" s="20">
        <v>4</v>
      </c>
      <c r="E94" s="21">
        <v>10</v>
      </c>
      <c r="F94" s="21">
        <v>1</v>
      </c>
      <c r="G94" s="21">
        <v>20</v>
      </c>
      <c r="H94" s="94" t="s">
        <v>127</v>
      </c>
      <c r="I94" s="110">
        <v>13941216</v>
      </c>
      <c r="J94" s="78">
        <v>0</v>
      </c>
      <c r="K94" s="78">
        <v>10784502</v>
      </c>
      <c r="L94" s="78">
        <v>0</v>
      </c>
      <c r="M94" s="78">
        <v>10784502</v>
      </c>
      <c r="N94" s="78">
        <v>1303114</v>
      </c>
      <c r="O94" s="78">
        <v>2043721</v>
      </c>
      <c r="P94" s="78">
        <v>1303114</v>
      </c>
      <c r="Q94" s="78">
        <v>2043721</v>
      </c>
      <c r="R94" s="23">
        <f t="shared" si="27"/>
        <v>0.77356968000495796</v>
      </c>
      <c r="S94" s="24">
        <f t="shared" si="28"/>
        <v>0.1465956054335576</v>
      </c>
    </row>
    <row r="95" spans="1:19" s="25" customFormat="1" ht="14.25" x14ac:dyDescent="0.2">
      <c r="A95" s="86" t="s">
        <v>267</v>
      </c>
      <c r="B95" s="19">
        <v>2</v>
      </c>
      <c r="C95" s="20">
        <v>0</v>
      </c>
      <c r="D95" s="20">
        <v>4</v>
      </c>
      <c r="E95" s="21">
        <v>10</v>
      </c>
      <c r="F95" s="21">
        <v>2</v>
      </c>
      <c r="G95" s="21">
        <v>20</v>
      </c>
      <c r="H95" s="94" t="s">
        <v>128</v>
      </c>
      <c r="I95" s="110">
        <v>200754</v>
      </c>
      <c r="J95" s="78">
        <v>0</v>
      </c>
      <c r="K95" s="78">
        <v>200754</v>
      </c>
      <c r="L95" s="78">
        <v>0</v>
      </c>
      <c r="M95" s="78">
        <v>200754</v>
      </c>
      <c r="N95" s="78">
        <v>0</v>
      </c>
      <c r="O95" s="78">
        <v>0</v>
      </c>
      <c r="P95" s="78">
        <v>0</v>
      </c>
      <c r="Q95" s="78">
        <v>0</v>
      </c>
      <c r="R95" s="23">
        <f t="shared" si="27"/>
        <v>1</v>
      </c>
      <c r="S95" s="24">
        <f t="shared" si="28"/>
        <v>0</v>
      </c>
    </row>
    <row r="96" spans="1:19" s="18" customFormat="1" ht="14.25" x14ac:dyDescent="0.2">
      <c r="A96" s="85" t="s">
        <v>173</v>
      </c>
      <c r="B96" s="13">
        <v>2</v>
      </c>
      <c r="C96" s="14">
        <v>0</v>
      </c>
      <c r="D96" s="14">
        <v>4</v>
      </c>
      <c r="E96" s="26">
        <v>11</v>
      </c>
      <c r="F96" s="15"/>
      <c r="G96" s="15"/>
      <c r="H96" s="93" t="s">
        <v>129</v>
      </c>
      <c r="I96" s="109">
        <f>SUM(I97:I97)</f>
        <v>92941442</v>
      </c>
      <c r="J96" s="77">
        <f t="shared" ref="J96:Q96" si="34">SUM(J97:J97)</f>
        <v>0</v>
      </c>
      <c r="K96" s="77">
        <f t="shared" si="34"/>
        <v>85557649</v>
      </c>
      <c r="L96" s="77">
        <f t="shared" si="34"/>
        <v>41157864</v>
      </c>
      <c r="M96" s="77">
        <f t="shared" si="34"/>
        <v>55013749</v>
      </c>
      <c r="N96" s="77">
        <f t="shared" si="34"/>
        <v>14849798</v>
      </c>
      <c r="O96" s="77">
        <f t="shared" si="34"/>
        <v>25479179</v>
      </c>
      <c r="P96" s="77">
        <f t="shared" si="34"/>
        <v>11807316</v>
      </c>
      <c r="Q96" s="77">
        <f t="shared" si="34"/>
        <v>22436697</v>
      </c>
      <c r="R96" s="39">
        <f t="shared" si="27"/>
        <v>0.59191839308884409</v>
      </c>
      <c r="S96" s="28">
        <f t="shared" si="28"/>
        <v>0.27414228197578427</v>
      </c>
    </row>
    <row r="97" spans="1:19" s="25" customFormat="1" ht="14.25" x14ac:dyDescent="0.2">
      <c r="A97" s="86" t="s">
        <v>268</v>
      </c>
      <c r="B97" s="19">
        <v>2</v>
      </c>
      <c r="C97" s="20">
        <v>0</v>
      </c>
      <c r="D97" s="20">
        <v>4</v>
      </c>
      <c r="E97" s="21">
        <v>11</v>
      </c>
      <c r="F97" s="21">
        <v>2</v>
      </c>
      <c r="G97" s="21">
        <v>20</v>
      </c>
      <c r="H97" s="94" t="s">
        <v>130</v>
      </c>
      <c r="I97" s="110">
        <v>92941442</v>
      </c>
      <c r="J97" s="78">
        <v>0</v>
      </c>
      <c r="K97" s="78">
        <v>85557649</v>
      </c>
      <c r="L97" s="78">
        <v>41157864</v>
      </c>
      <c r="M97" s="78">
        <v>55013749</v>
      </c>
      <c r="N97" s="78">
        <v>14849798</v>
      </c>
      <c r="O97" s="78">
        <v>25479179</v>
      </c>
      <c r="P97" s="78">
        <v>11807316</v>
      </c>
      <c r="Q97" s="78">
        <v>22436697</v>
      </c>
      <c r="R97" s="23">
        <f t="shared" si="27"/>
        <v>0.59191839308884409</v>
      </c>
      <c r="S97" s="24">
        <f t="shared" si="28"/>
        <v>0.27414228197578427</v>
      </c>
    </row>
    <row r="98" spans="1:19" s="18" customFormat="1" ht="14.25" x14ac:dyDescent="0.2">
      <c r="A98" s="85" t="s">
        <v>174</v>
      </c>
      <c r="B98" s="13">
        <v>2</v>
      </c>
      <c r="C98" s="14">
        <v>0</v>
      </c>
      <c r="D98" s="14">
        <v>4</v>
      </c>
      <c r="E98" s="26">
        <v>17</v>
      </c>
      <c r="F98" s="15"/>
      <c r="G98" s="15"/>
      <c r="H98" s="93" t="s">
        <v>131</v>
      </c>
      <c r="I98" s="109">
        <f t="shared" ref="I98:S98" si="35">SUM(I99:I100)</f>
        <v>487562</v>
      </c>
      <c r="J98" s="77">
        <f t="shared" si="35"/>
        <v>0</v>
      </c>
      <c r="K98" s="77">
        <f t="shared" si="35"/>
        <v>68926</v>
      </c>
      <c r="L98" s="77">
        <f t="shared" si="35"/>
        <v>0</v>
      </c>
      <c r="M98" s="77">
        <f t="shared" si="35"/>
        <v>68926</v>
      </c>
      <c r="N98" s="77">
        <f t="shared" si="35"/>
        <v>0</v>
      </c>
      <c r="O98" s="77">
        <f t="shared" si="35"/>
        <v>13779</v>
      </c>
      <c r="P98" s="77">
        <f t="shared" si="35"/>
        <v>0</v>
      </c>
      <c r="Q98" s="77">
        <f t="shared" si="35"/>
        <v>13779</v>
      </c>
      <c r="R98" s="40">
        <f t="shared" si="35"/>
        <v>0.2827373749389821</v>
      </c>
      <c r="S98" s="112">
        <f t="shared" si="35"/>
        <v>5.6522042324873553E-2</v>
      </c>
    </row>
    <row r="99" spans="1:19" s="25" customFormat="1" ht="14.25" x14ac:dyDescent="0.2">
      <c r="A99" s="86" t="s">
        <v>269</v>
      </c>
      <c r="B99" s="19">
        <v>2</v>
      </c>
      <c r="C99" s="20">
        <v>0</v>
      </c>
      <c r="D99" s="20">
        <v>4</v>
      </c>
      <c r="E99" s="21">
        <v>17</v>
      </c>
      <c r="F99" s="21">
        <v>1</v>
      </c>
      <c r="G99" s="21">
        <v>20</v>
      </c>
      <c r="H99" s="94" t="s">
        <v>132</v>
      </c>
      <c r="I99" s="110">
        <v>243781</v>
      </c>
      <c r="J99" s="78">
        <v>0</v>
      </c>
      <c r="K99" s="78">
        <v>34463</v>
      </c>
      <c r="L99" s="78">
        <v>0</v>
      </c>
      <c r="M99" s="78">
        <v>34463</v>
      </c>
      <c r="N99" s="78">
        <v>0</v>
      </c>
      <c r="O99" s="78">
        <v>13779</v>
      </c>
      <c r="P99" s="78">
        <v>0</v>
      </c>
      <c r="Q99" s="78">
        <v>13779</v>
      </c>
      <c r="R99" s="23">
        <f t="shared" si="27"/>
        <v>0.14136868746949105</v>
      </c>
      <c r="S99" s="24">
        <f t="shared" si="28"/>
        <v>5.6522042324873553E-2</v>
      </c>
    </row>
    <row r="100" spans="1:19" s="25" customFormat="1" ht="14.25" x14ac:dyDescent="0.2">
      <c r="A100" s="86" t="s">
        <v>270</v>
      </c>
      <c r="B100" s="19">
        <v>2</v>
      </c>
      <c r="C100" s="20">
        <v>0</v>
      </c>
      <c r="D100" s="20">
        <v>4</v>
      </c>
      <c r="E100" s="21">
        <v>17</v>
      </c>
      <c r="F100" s="21">
        <v>2</v>
      </c>
      <c r="G100" s="21">
        <v>20</v>
      </c>
      <c r="H100" s="94" t="s">
        <v>133</v>
      </c>
      <c r="I100" s="110">
        <v>243781</v>
      </c>
      <c r="J100" s="78">
        <v>0</v>
      </c>
      <c r="K100" s="78">
        <v>34463</v>
      </c>
      <c r="L100" s="78">
        <v>0</v>
      </c>
      <c r="M100" s="78">
        <v>34463</v>
      </c>
      <c r="N100" s="78">
        <v>0</v>
      </c>
      <c r="O100" s="78">
        <v>0</v>
      </c>
      <c r="P100" s="78">
        <v>0</v>
      </c>
      <c r="Q100" s="78">
        <v>0</v>
      </c>
      <c r="R100" s="23">
        <f t="shared" si="27"/>
        <v>0.14136868746949105</v>
      </c>
      <c r="S100" s="24">
        <f t="shared" si="28"/>
        <v>0</v>
      </c>
    </row>
    <row r="101" spans="1:19" s="18" customFormat="1" ht="14.25" x14ac:dyDescent="0.2">
      <c r="A101" s="85" t="s">
        <v>175</v>
      </c>
      <c r="B101" s="13">
        <v>2</v>
      </c>
      <c r="C101" s="14">
        <v>0</v>
      </c>
      <c r="D101" s="14">
        <v>4</v>
      </c>
      <c r="E101" s="26">
        <v>21</v>
      </c>
      <c r="F101" s="15"/>
      <c r="G101" s="15"/>
      <c r="H101" s="93" t="s">
        <v>134</v>
      </c>
      <c r="I101" s="109">
        <f>SUM(I102:I105)</f>
        <v>2041888295</v>
      </c>
      <c r="J101" s="77">
        <f t="shared" ref="J101:Q101" si="36">SUM(J102:J105)</f>
        <v>-1990000</v>
      </c>
      <c r="K101" s="77">
        <f t="shared" si="36"/>
        <v>1281465259</v>
      </c>
      <c r="L101" s="77">
        <f t="shared" si="36"/>
        <v>34771360</v>
      </c>
      <c r="M101" s="77">
        <f t="shared" si="36"/>
        <v>1109330239</v>
      </c>
      <c r="N101" s="77">
        <f t="shared" si="36"/>
        <v>53930923</v>
      </c>
      <c r="O101" s="77">
        <f t="shared" si="36"/>
        <v>384363235</v>
      </c>
      <c r="P101" s="77">
        <f t="shared" si="36"/>
        <v>53930923</v>
      </c>
      <c r="Q101" s="77">
        <f t="shared" si="36"/>
        <v>384363235</v>
      </c>
      <c r="R101" s="39">
        <f t="shared" si="27"/>
        <v>0.543286447998371</v>
      </c>
      <c r="S101" s="28">
        <f t="shared" si="28"/>
        <v>0.18823910981868869</v>
      </c>
    </row>
    <row r="102" spans="1:19" s="25" customFormat="1" ht="14.25" x14ac:dyDescent="0.2">
      <c r="A102" s="86" t="s">
        <v>285</v>
      </c>
      <c r="B102" s="19">
        <v>2</v>
      </c>
      <c r="C102" s="20">
        <v>0</v>
      </c>
      <c r="D102" s="20">
        <v>4</v>
      </c>
      <c r="E102" s="21">
        <v>21</v>
      </c>
      <c r="F102" s="21">
        <v>1</v>
      </c>
      <c r="G102" s="21">
        <v>20</v>
      </c>
      <c r="H102" s="94" t="s">
        <v>135</v>
      </c>
      <c r="I102" s="110">
        <v>50000000</v>
      </c>
      <c r="J102" s="78">
        <v>0</v>
      </c>
      <c r="K102" s="78">
        <v>669178</v>
      </c>
      <c r="L102" s="78">
        <v>0</v>
      </c>
      <c r="M102" s="78">
        <v>669178</v>
      </c>
      <c r="N102" s="78">
        <v>0</v>
      </c>
      <c r="O102" s="78">
        <v>374</v>
      </c>
      <c r="P102" s="78">
        <v>0</v>
      </c>
      <c r="Q102" s="78">
        <v>374</v>
      </c>
      <c r="R102" s="23">
        <f t="shared" si="27"/>
        <v>1.3383559999999999E-2</v>
      </c>
      <c r="S102" s="24">
        <f t="shared" si="28"/>
        <v>7.4800000000000004E-6</v>
      </c>
    </row>
    <row r="103" spans="1:19" s="25" customFormat="1" ht="14.25" x14ac:dyDescent="0.2">
      <c r="A103" s="86" t="s">
        <v>271</v>
      </c>
      <c r="B103" s="19">
        <v>2</v>
      </c>
      <c r="C103" s="20">
        <v>0</v>
      </c>
      <c r="D103" s="20">
        <v>4</v>
      </c>
      <c r="E103" s="21">
        <v>21</v>
      </c>
      <c r="F103" s="21">
        <v>4</v>
      </c>
      <c r="G103" s="21">
        <v>20</v>
      </c>
      <c r="H103" s="94" t="s">
        <v>136</v>
      </c>
      <c r="I103" s="110">
        <v>1391888295</v>
      </c>
      <c r="J103" s="78">
        <v>-1990000</v>
      </c>
      <c r="K103" s="78">
        <v>1112721797</v>
      </c>
      <c r="L103" s="78">
        <v>31180000</v>
      </c>
      <c r="M103" s="78">
        <v>940771557</v>
      </c>
      <c r="N103" s="78">
        <v>53924454</v>
      </c>
      <c r="O103" s="78">
        <v>370218244</v>
      </c>
      <c r="P103" s="78">
        <v>53924454</v>
      </c>
      <c r="Q103" s="78">
        <v>370218244</v>
      </c>
      <c r="R103" s="23">
        <f t="shared" si="27"/>
        <v>0.67589587496315573</v>
      </c>
      <c r="S103" s="24">
        <f t="shared" si="28"/>
        <v>0.26598272672448903</v>
      </c>
    </row>
    <row r="104" spans="1:19" s="25" customFormat="1" ht="14.25" x14ac:dyDescent="0.2">
      <c r="A104" s="86" t="s">
        <v>272</v>
      </c>
      <c r="B104" s="19">
        <v>2</v>
      </c>
      <c r="C104" s="20">
        <v>0</v>
      </c>
      <c r="D104" s="20">
        <v>4</v>
      </c>
      <c r="E104" s="21">
        <v>21</v>
      </c>
      <c r="F104" s="21">
        <v>5</v>
      </c>
      <c r="G104" s="21">
        <v>20</v>
      </c>
      <c r="H104" s="94" t="s">
        <v>137</v>
      </c>
      <c r="I104" s="110">
        <v>599553881</v>
      </c>
      <c r="J104" s="78">
        <v>0</v>
      </c>
      <c r="K104" s="78">
        <v>167628165</v>
      </c>
      <c r="L104" s="78">
        <v>3591360</v>
      </c>
      <c r="M104" s="78">
        <v>167443385</v>
      </c>
      <c r="N104" s="78">
        <v>6469</v>
      </c>
      <c r="O104" s="78">
        <v>14144617</v>
      </c>
      <c r="P104" s="78">
        <v>6469</v>
      </c>
      <c r="Q104" s="78">
        <v>14144617</v>
      </c>
      <c r="R104" s="23">
        <f t="shared" si="27"/>
        <v>0.27927996182881853</v>
      </c>
      <c r="S104" s="24">
        <f t="shared" si="28"/>
        <v>2.3591902993619351E-2</v>
      </c>
    </row>
    <row r="105" spans="1:19" s="25" customFormat="1" ht="14.25" x14ac:dyDescent="0.2">
      <c r="A105" s="86" t="s">
        <v>191</v>
      </c>
      <c r="B105" s="19">
        <v>2</v>
      </c>
      <c r="C105" s="20">
        <v>0</v>
      </c>
      <c r="D105" s="20">
        <v>4</v>
      </c>
      <c r="E105" s="21">
        <v>21</v>
      </c>
      <c r="F105" s="21">
        <v>11</v>
      </c>
      <c r="G105" s="21">
        <v>20</v>
      </c>
      <c r="H105" s="94" t="s">
        <v>138</v>
      </c>
      <c r="I105" s="110">
        <v>446119</v>
      </c>
      <c r="J105" s="78">
        <v>0</v>
      </c>
      <c r="K105" s="78">
        <v>446119</v>
      </c>
      <c r="L105" s="78">
        <v>0</v>
      </c>
      <c r="M105" s="78">
        <v>446119</v>
      </c>
      <c r="N105" s="78">
        <v>0</v>
      </c>
      <c r="O105" s="78">
        <v>0</v>
      </c>
      <c r="P105" s="78">
        <v>0</v>
      </c>
      <c r="Q105" s="78">
        <v>0</v>
      </c>
      <c r="R105" s="23">
        <f t="shared" si="27"/>
        <v>1</v>
      </c>
      <c r="S105" s="24">
        <f t="shared" si="28"/>
        <v>0</v>
      </c>
    </row>
    <row r="106" spans="1:19" s="25" customFormat="1" ht="20.25" customHeight="1" x14ac:dyDescent="0.2">
      <c r="A106" s="86" t="s">
        <v>192</v>
      </c>
      <c r="B106" s="19">
        <v>2</v>
      </c>
      <c r="C106" s="20">
        <v>0</v>
      </c>
      <c r="D106" s="20">
        <v>4</v>
      </c>
      <c r="E106" s="21">
        <v>40</v>
      </c>
      <c r="F106" s="22"/>
      <c r="G106" s="21">
        <v>20</v>
      </c>
      <c r="H106" s="94" t="s">
        <v>139</v>
      </c>
      <c r="I106" s="110">
        <v>2145937</v>
      </c>
      <c r="J106" s="78">
        <v>0</v>
      </c>
      <c r="K106" s="78">
        <v>2114876</v>
      </c>
      <c r="L106" s="78">
        <v>0</v>
      </c>
      <c r="M106" s="78">
        <v>2114876</v>
      </c>
      <c r="N106" s="78">
        <v>0</v>
      </c>
      <c r="O106" s="78">
        <v>2000000</v>
      </c>
      <c r="P106" s="78">
        <v>0</v>
      </c>
      <c r="Q106" s="78">
        <v>2000000</v>
      </c>
      <c r="R106" s="23">
        <f t="shared" si="27"/>
        <v>0.9855256701384989</v>
      </c>
      <c r="S106" s="32">
        <f t="shared" si="28"/>
        <v>0.93199380969711598</v>
      </c>
    </row>
    <row r="107" spans="1:19" s="18" customFormat="1" ht="14.25" x14ac:dyDescent="0.2">
      <c r="A107" s="85" t="s">
        <v>176</v>
      </c>
      <c r="B107" s="13">
        <v>2</v>
      </c>
      <c r="C107" s="14">
        <v>0</v>
      </c>
      <c r="D107" s="14">
        <v>4</v>
      </c>
      <c r="E107" s="26">
        <v>41</v>
      </c>
      <c r="F107" s="15"/>
      <c r="G107" s="15"/>
      <c r="H107" s="93" t="s">
        <v>140</v>
      </c>
      <c r="I107" s="109">
        <f t="shared" ref="I107:Q107" si="37">+I108</f>
        <v>2606512391</v>
      </c>
      <c r="J107" s="77">
        <f t="shared" si="37"/>
        <v>-4360000</v>
      </c>
      <c r="K107" s="77">
        <f t="shared" si="37"/>
        <v>2400452513</v>
      </c>
      <c r="L107" s="77">
        <f t="shared" si="37"/>
        <v>38000</v>
      </c>
      <c r="M107" s="77">
        <f t="shared" si="37"/>
        <v>1346452512.8</v>
      </c>
      <c r="N107" s="77">
        <f t="shared" si="37"/>
        <v>160970121</v>
      </c>
      <c r="O107" s="77">
        <f t="shared" si="37"/>
        <v>549877126.03999996</v>
      </c>
      <c r="P107" s="77">
        <f t="shared" si="37"/>
        <v>160970121</v>
      </c>
      <c r="Q107" s="77">
        <f t="shared" si="37"/>
        <v>549877126.03999996</v>
      </c>
      <c r="R107" s="39">
        <f t="shared" si="27"/>
        <v>0.51657245806663032</v>
      </c>
      <c r="S107" s="28">
        <f t="shared" si="28"/>
        <v>0.21096278994823314</v>
      </c>
    </row>
    <row r="108" spans="1:19" s="25" customFormat="1" ht="14.25" x14ac:dyDescent="0.2">
      <c r="A108" s="86" t="s">
        <v>193</v>
      </c>
      <c r="B108" s="19">
        <v>2</v>
      </c>
      <c r="C108" s="20">
        <v>0</v>
      </c>
      <c r="D108" s="20">
        <v>4</v>
      </c>
      <c r="E108" s="21">
        <v>41</v>
      </c>
      <c r="F108" s="21">
        <v>13</v>
      </c>
      <c r="G108" s="21">
        <v>20</v>
      </c>
      <c r="H108" s="94" t="s">
        <v>140</v>
      </c>
      <c r="I108" s="110">
        <v>2606512391</v>
      </c>
      <c r="J108" s="78">
        <v>-4360000</v>
      </c>
      <c r="K108" s="78">
        <v>2400452513</v>
      </c>
      <c r="L108" s="78">
        <v>38000</v>
      </c>
      <c r="M108" s="78">
        <v>1346452512.8</v>
      </c>
      <c r="N108" s="78">
        <v>160970121</v>
      </c>
      <c r="O108" s="78">
        <v>549877126.03999996</v>
      </c>
      <c r="P108" s="78">
        <v>160970121</v>
      </c>
      <c r="Q108" s="78">
        <v>549877126.03999996</v>
      </c>
      <c r="R108" s="23">
        <f t="shared" si="27"/>
        <v>0.51657245806663032</v>
      </c>
      <c r="S108" s="32">
        <f t="shared" si="28"/>
        <v>0.21096278994823314</v>
      </c>
    </row>
    <row r="109" spans="1:19" s="18" customFormat="1" ht="14.25" x14ac:dyDescent="0.2">
      <c r="A109" s="85" t="s">
        <v>194</v>
      </c>
      <c r="B109" s="13">
        <v>3</v>
      </c>
      <c r="C109" s="14"/>
      <c r="D109" s="14"/>
      <c r="E109" s="15"/>
      <c r="F109" s="15"/>
      <c r="G109" s="26">
        <v>20</v>
      </c>
      <c r="H109" s="93" t="s">
        <v>141</v>
      </c>
      <c r="I109" s="109">
        <f>+I111+I117</f>
        <v>5394160000</v>
      </c>
      <c r="J109" s="77">
        <f t="shared" ref="J109:Q109" si="38">+J111+J117</f>
        <v>0</v>
      </c>
      <c r="K109" s="77">
        <f t="shared" si="38"/>
        <v>1424364960</v>
      </c>
      <c r="L109" s="77">
        <f t="shared" si="38"/>
        <v>0</v>
      </c>
      <c r="M109" s="77">
        <f t="shared" si="38"/>
        <v>1424364960</v>
      </c>
      <c r="N109" s="77">
        <f t="shared" si="38"/>
        <v>0</v>
      </c>
      <c r="O109" s="77">
        <f t="shared" si="38"/>
        <v>0</v>
      </c>
      <c r="P109" s="77">
        <f t="shared" si="38"/>
        <v>0</v>
      </c>
      <c r="Q109" s="77">
        <f t="shared" si="38"/>
        <v>0</v>
      </c>
      <c r="R109" s="39">
        <f t="shared" si="27"/>
        <v>0.26405686149465346</v>
      </c>
      <c r="S109" s="28">
        <f t="shared" si="28"/>
        <v>0</v>
      </c>
    </row>
    <row r="110" spans="1:19" s="18" customFormat="1" ht="14.25" x14ac:dyDescent="0.2">
      <c r="A110" s="85" t="s">
        <v>194</v>
      </c>
      <c r="B110" s="13">
        <v>3</v>
      </c>
      <c r="C110" s="14"/>
      <c r="D110" s="14"/>
      <c r="E110" s="15"/>
      <c r="F110" s="15"/>
      <c r="G110" s="26">
        <v>21</v>
      </c>
      <c r="H110" s="93" t="s">
        <v>141</v>
      </c>
      <c r="I110" s="109">
        <f>+I116</f>
        <v>170190000000</v>
      </c>
      <c r="J110" s="77">
        <f t="shared" ref="J110:Q110" si="39">+J116</f>
        <v>0</v>
      </c>
      <c r="K110" s="77">
        <f t="shared" si="39"/>
        <v>1021300000</v>
      </c>
      <c r="L110" s="77">
        <f t="shared" si="39"/>
        <v>0</v>
      </c>
      <c r="M110" s="77">
        <f t="shared" si="39"/>
        <v>1021300000</v>
      </c>
      <c r="N110" s="77">
        <f t="shared" si="39"/>
        <v>0</v>
      </c>
      <c r="O110" s="77">
        <f t="shared" si="39"/>
        <v>160000</v>
      </c>
      <c r="P110" s="77">
        <f t="shared" si="39"/>
        <v>0</v>
      </c>
      <c r="Q110" s="77">
        <f t="shared" si="39"/>
        <v>160000</v>
      </c>
      <c r="R110" s="39">
        <f t="shared" si="27"/>
        <v>6.0009401257418177E-3</v>
      </c>
      <c r="S110" s="28">
        <f t="shared" si="28"/>
        <v>9.4012574181796817E-7</v>
      </c>
    </row>
    <row r="111" spans="1:19" s="18" customFormat="1" ht="14.25" x14ac:dyDescent="0.2">
      <c r="A111" s="85" t="s">
        <v>195</v>
      </c>
      <c r="B111" s="13">
        <v>3</v>
      </c>
      <c r="C111" s="14">
        <v>2</v>
      </c>
      <c r="D111" s="14"/>
      <c r="E111" s="15"/>
      <c r="F111" s="15"/>
      <c r="G111" s="41">
        <v>20</v>
      </c>
      <c r="H111" s="93" t="s">
        <v>142</v>
      </c>
      <c r="I111" s="109">
        <f>+I113</f>
        <v>2268060000</v>
      </c>
      <c r="J111" s="77">
        <f t="shared" ref="J111:Q114" si="40">+J113</f>
        <v>0</v>
      </c>
      <c r="K111" s="77">
        <f t="shared" si="40"/>
        <v>13608360</v>
      </c>
      <c r="L111" s="77">
        <f t="shared" si="40"/>
        <v>0</v>
      </c>
      <c r="M111" s="77">
        <f t="shared" si="40"/>
        <v>13608360</v>
      </c>
      <c r="N111" s="77">
        <f t="shared" si="40"/>
        <v>0</v>
      </c>
      <c r="O111" s="77">
        <f t="shared" si="40"/>
        <v>0</v>
      </c>
      <c r="P111" s="77">
        <f t="shared" si="40"/>
        <v>0</v>
      </c>
      <c r="Q111" s="77">
        <f t="shared" si="40"/>
        <v>0</v>
      </c>
      <c r="R111" s="39">
        <f t="shared" si="27"/>
        <v>6.0000000000000001E-3</v>
      </c>
      <c r="S111" s="28">
        <f t="shared" si="28"/>
        <v>0</v>
      </c>
    </row>
    <row r="112" spans="1:19" s="18" customFormat="1" ht="14.25" x14ac:dyDescent="0.2">
      <c r="A112" s="85" t="s">
        <v>195</v>
      </c>
      <c r="B112" s="13">
        <v>3</v>
      </c>
      <c r="C112" s="14">
        <v>2</v>
      </c>
      <c r="D112" s="14"/>
      <c r="E112" s="15"/>
      <c r="F112" s="15"/>
      <c r="G112" s="41">
        <v>21</v>
      </c>
      <c r="H112" s="93" t="s">
        <v>142</v>
      </c>
      <c r="I112" s="109">
        <f>+I114</f>
        <v>170190000000</v>
      </c>
      <c r="J112" s="77">
        <f t="shared" si="40"/>
        <v>0</v>
      </c>
      <c r="K112" s="77">
        <f t="shared" si="40"/>
        <v>1021300000</v>
      </c>
      <c r="L112" s="77">
        <f t="shared" si="40"/>
        <v>0</v>
      </c>
      <c r="M112" s="77">
        <f t="shared" si="40"/>
        <v>1021300000</v>
      </c>
      <c r="N112" s="77">
        <f t="shared" si="40"/>
        <v>0</v>
      </c>
      <c r="O112" s="77">
        <f t="shared" si="40"/>
        <v>160000</v>
      </c>
      <c r="P112" s="77">
        <f t="shared" si="40"/>
        <v>0</v>
      </c>
      <c r="Q112" s="77">
        <f t="shared" si="40"/>
        <v>160000</v>
      </c>
      <c r="R112" s="39">
        <f t="shared" si="27"/>
        <v>6.0009401257418177E-3</v>
      </c>
      <c r="S112" s="28">
        <f t="shared" si="28"/>
        <v>9.4012574181796817E-7</v>
      </c>
    </row>
    <row r="113" spans="1:19" s="18" customFormat="1" ht="14.25" x14ac:dyDescent="0.2">
      <c r="A113" s="85" t="s">
        <v>177</v>
      </c>
      <c r="B113" s="13">
        <v>3</v>
      </c>
      <c r="C113" s="14">
        <v>2</v>
      </c>
      <c r="D113" s="14">
        <v>1</v>
      </c>
      <c r="E113" s="42"/>
      <c r="F113" s="42"/>
      <c r="G113" s="41">
        <v>20</v>
      </c>
      <c r="H113" s="98" t="s">
        <v>143</v>
      </c>
      <c r="I113" s="113">
        <f>+I115</f>
        <v>2268060000</v>
      </c>
      <c r="J113" s="80">
        <f t="shared" si="40"/>
        <v>0</v>
      </c>
      <c r="K113" s="80">
        <f t="shared" si="40"/>
        <v>13608360</v>
      </c>
      <c r="L113" s="80">
        <f t="shared" si="40"/>
        <v>0</v>
      </c>
      <c r="M113" s="80">
        <f t="shared" si="40"/>
        <v>13608360</v>
      </c>
      <c r="N113" s="80">
        <f t="shared" si="40"/>
        <v>0</v>
      </c>
      <c r="O113" s="80">
        <f t="shared" si="40"/>
        <v>0</v>
      </c>
      <c r="P113" s="80">
        <f t="shared" si="40"/>
        <v>0</v>
      </c>
      <c r="Q113" s="80">
        <f t="shared" si="40"/>
        <v>0</v>
      </c>
      <c r="R113" s="16">
        <f t="shared" si="27"/>
        <v>6.0000000000000001E-3</v>
      </c>
      <c r="S113" s="28">
        <f t="shared" si="28"/>
        <v>0</v>
      </c>
    </row>
    <row r="114" spans="1:19" s="18" customFormat="1" ht="14.25" x14ac:dyDescent="0.2">
      <c r="A114" s="85" t="s">
        <v>177</v>
      </c>
      <c r="B114" s="13">
        <v>3</v>
      </c>
      <c r="C114" s="14">
        <v>2</v>
      </c>
      <c r="D114" s="14">
        <v>1</v>
      </c>
      <c r="E114" s="42"/>
      <c r="F114" s="42"/>
      <c r="G114" s="41">
        <v>21</v>
      </c>
      <c r="H114" s="98" t="s">
        <v>143</v>
      </c>
      <c r="I114" s="113">
        <f>+I116</f>
        <v>170190000000</v>
      </c>
      <c r="J114" s="80">
        <f t="shared" si="40"/>
        <v>0</v>
      </c>
      <c r="K114" s="80">
        <f t="shared" si="40"/>
        <v>1021300000</v>
      </c>
      <c r="L114" s="80">
        <f t="shared" si="40"/>
        <v>0</v>
      </c>
      <c r="M114" s="80">
        <f t="shared" si="40"/>
        <v>1021300000</v>
      </c>
      <c r="N114" s="80">
        <f t="shared" si="40"/>
        <v>0</v>
      </c>
      <c r="O114" s="80">
        <f t="shared" si="40"/>
        <v>160000</v>
      </c>
      <c r="P114" s="80">
        <f t="shared" si="40"/>
        <v>0</v>
      </c>
      <c r="Q114" s="80">
        <f t="shared" si="40"/>
        <v>160000</v>
      </c>
      <c r="R114" s="16">
        <f t="shared" si="27"/>
        <v>6.0009401257418177E-3</v>
      </c>
      <c r="S114" s="28">
        <f t="shared" si="28"/>
        <v>9.4012574181796817E-7</v>
      </c>
    </row>
    <row r="115" spans="1:19" s="25" customFormat="1" ht="14.25" x14ac:dyDescent="0.2">
      <c r="A115" s="86" t="s">
        <v>273</v>
      </c>
      <c r="B115" s="43">
        <v>3</v>
      </c>
      <c r="C115" s="21">
        <v>2</v>
      </c>
      <c r="D115" s="21">
        <v>1</v>
      </c>
      <c r="E115" s="21">
        <v>1</v>
      </c>
      <c r="F115" s="44" t="s">
        <v>144</v>
      </c>
      <c r="G115" s="21">
        <v>20</v>
      </c>
      <c r="H115" s="99" t="s">
        <v>145</v>
      </c>
      <c r="I115" s="110">
        <v>2268060000</v>
      </c>
      <c r="J115" s="78">
        <v>0</v>
      </c>
      <c r="K115" s="78">
        <v>13608360</v>
      </c>
      <c r="L115" s="78">
        <v>0</v>
      </c>
      <c r="M115" s="78">
        <v>13608360</v>
      </c>
      <c r="N115" s="78">
        <v>0</v>
      </c>
      <c r="O115" s="78">
        <v>0</v>
      </c>
      <c r="P115" s="78">
        <v>0</v>
      </c>
      <c r="Q115" s="78">
        <v>0</v>
      </c>
      <c r="R115" s="23">
        <f t="shared" si="27"/>
        <v>6.0000000000000001E-3</v>
      </c>
      <c r="S115" s="24">
        <f t="shared" si="28"/>
        <v>0</v>
      </c>
    </row>
    <row r="116" spans="1:19" s="38" customFormat="1" ht="14.25" x14ac:dyDescent="0.2">
      <c r="A116" s="86" t="s">
        <v>274</v>
      </c>
      <c r="B116" s="45">
        <v>3</v>
      </c>
      <c r="C116" s="35">
        <v>2</v>
      </c>
      <c r="D116" s="35">
        <v>1</v>
      </c>
      <c r="E116" s="46">
        <v>17</v>
      </c>
      <c r="F116" s="46" t="s">
        <v>144</v>
      </c>
      <c r="G116" s="47">
        <v>21</v>
      </c>
      <c r="H116" s="100" t="s">
        <v>146</v>
      </c>
      <c r="I116" s="110">
        <v>170190000000</v>
      </c>
      <c r="J116" s="78">
        <v>0</v>
      </c>
      <c r="K116" s="78">
        <v>1021300000</v>
      </c>
      <c r="L116" s="78">
        <v>0</v>
      </c>
      <c r="M116" s="78">
        <v>1021300000</v>
      </c>
      <c r="N116" s="78">
        <v>0</v>
      </c>
      <c r="O116" s="78">
        <v>160000</v>
      </c>
      <c r="P116" s="78">
        <v>0</v>
      </c>
      <c r="Q116" s="78">
        <v>160000</v>
      </c>
      <c r="R116" s="36">
        <f t="shared" si="27"/>
        <v>6.0009401257418177E-3</v>
      </c>
      <c r="S116" s="37">
        <f t="shared" si="28"/>
        <v>9.4012574181796817E-7</v>
      </c>
    </row>
    <row r="117" spans="1:19" s="18" customFormat="1" ht="14.25" x14ac:dyDescent="0.2">
      <c r="A117" s="85" t="s">
        <v>196</v>
      </c>
      <c r="B117" s="48">
        <v>3</v>
      </c>
      <c r="C117" s="26">
        <v>6</v>
      </c>
      <c r="D117" s="14"/>
      <c r="E117" s="15"/>
      <c r="F117" s="15"/>
      <c r="G117" s="41">
        <v>20</v>
      </c>
      <c r="H117" s="93" t="s">
        <v>147</v>
      </c>
      <c r="I117" s="109">
        <f>+I118</f>
        <v>3126100000</v>
      </c>
      <c r="J117" s="77">
        <f t="shared" ref="J117:Q117" si="41">+J118</f>
        <v>0</v>
      </c>
      <c r="K117" s="77">
        <f t="shared" si="41"/>
        <v>1410756600</v>
      </c>
      <c r="L117" s="77">
        <f t="shared" si="41"/>
        <v>0</v>
      </c>
      <c r="M117" s="77">
        <f t="shared" si="41"/>
        <v>1410756600</v>
      </c>
      <c r="N117" s="77">
        <f t="shared" si="41"/>
        <v>0</v>
      </c>
      <c r="O117" s="77">
        <f t="shared" si="41"/>
        <v>0</v>
      </c>
      <c r="P117" s="77">
        <f t="shared" si="41"/>
        <v>0</v>
      </c>
      <c r="Q117" s="77">
        <f t="shared" si="41"/>
        <v>0</v>
      </c>
      <c r="R117" s="39">
        <f t="shared" si="27"/>
        <v>0.45128326029237709</v>
      </c>
      <c r="S117" s="28">
        <f t="shared" si="28"/>
        <v>0</v>
      </c>
    </row>
    <row r="118" spans="1:19" s="18" customFormat="1" ht="14.25" x14ac:dyDescent="0.2">
      <c r="A118" s="85" t="s">
        <v>197</v>
      </c>
      <c r="B118" s="48">
        <v>3</v>
      </c>
      <c r="C118" s="26">
        <v>6</v>
      </c>
      <c r="D118" s="14">
        <v>1</v>
      </c>
      <c r="E118" s="15"/>
      <c r="F118" s="15"/>
      <c r="G118" s="41">
        <v>20</v>
      </c>
      <c r="H118" s="93" t="s">
        <v>148</v>
      </c>
      <c r="I118" s="109">
        <f t="shared" ref="I118:Q118" si="42">+I119</f>
        <v>3126100000</v>
      </c>
      <c r="J118" s="77">
        <f t="shared" si="42"/>
        <v>0</v>
      </c>
      <c r="K118" s="77">
        <f t="shared" si="42"/>
        <v>1410756600</v>
      </c>
      <c r="L118" s="77">
        <f t="shared" si="42"/>
        <v>0</v>
      </c>
      <c r="M118" s="77">
        <f t="shared" si="42"/>
        <v>1410756600</v>
      </c>
      <c r="N118" s="77">
        <f t="shared" si="42"/>
        <v>0</v>
      </c>
      <c r="O118" s="77">
        <f t="shared" si="42"/>
        <v>0</v>
      </c>
      <c r="P118" s="77">
        <f t="shared" si="42"/>
        <v>0</v>
      </c>
      <c r="Q118" s="77">
        <f t="shared" si="42"/>
        <v>0</v>
      </c>
      <c r="R118" s="39">
        <f t="shared" si="27"/>
        <v>0.45128326029237709</v>
      </c>
      <c r="S118" s="28">
        <f t="shared" si="28"/>
        <v>0</v>
      </c>
    </row>
    <row r="119" spans="1:19" s="18" customFormat="1" ht="14.25" x14ac:dyDescent="0.2">
      <c r="A119" s="85" t="s">
        <v>275</v>
      </c>
      <c r="B119" s="19">
        <v>3</v>
      </c>
      <c r="C119" s="20">
        <v>6</v>
      </c>
      <c r="D119" s="20">
        <v>1</v>
      </c>
      <c r="E119" s="21">
        <v>1</v>
      </c>
      <c r="F119" s="15"/>
      <c r="G119" s="41">
        <v>20</v>
      </c>
      <c r="H119" s="94" t="s">
        <v>148</v>
      </c>
      <c r="I119" s="110">
        <v>3126100000</v>
      </c>
      <c r="J119" s="78">
        <v>0</v>
      </c>
      <c r="K119" s="78">
        <v>1410756600</v>
      </c>
      <c r="L119" s="78">
        <v>0</v>
      </c>
      <c r="M119" s="78">
        <v>1410756600</v>
      </c>
      <c r="N119" s="78">
        <v>0</v>
      </c>
      <c r="O119" s="78">
        <v>0</v>
      </c>
      <c r="P119" s="78">
        <v>0</v>
      </c>
      <c r="Q119" s="78">
        <v>0</v>
      </c>
      <c r="R119" s="23">
        <f t="shared" si="27"/>
        <v>0.45128326029237709</v>
      </c>
      <c r="S119" s="24">
        <f t="shared" si="28"/>
        <v>0</v>
      </c>
    </row>
    <row r="120" spans="1:19" s="18" customFormat="1" ht="24" x14ac:dyDescent="0.2">
      <c r="A120" s="85" t="s">
        <v>178</v>
      </c>
      <c r="B120" s="13">
        <v>5</v>
      </c>
      <c r="C120" s="14"/>
      <c r="D120" s="14"/>
      <c r="E120" s="42"/>
      <c r="F120" s="42"/>
      <c r="G120" s="41"/>
      <c r="H120" s="98" t="s">
        <v>22</v>
      </c>
      <c r="I120" s="109">
        <f t="shared" ref="I120:Q122" si="43">+I121</f>
        <v>46872000000</v>
      </c>
      <c r="J120" s="77">
        <f t="shared" si="43"/>
        <v>6243596305</v>
      </c>
      <c r="K120" s="77">
        <f t="shared" si="43"/>
        <v>28401468440</v>
      </c>
      <c r="L120" s="77">
        <f t="shared" si="43"/>
        <v>3617856542.3400002</v>
      </c>
      <c r="M120" s="77">
        <f t="shared" si="43"/>
        <v>18289024173.43</v>
      </c>
      <c r="N120" s="77">
        <f t="shared" si="43"/>
        <v>1929722317</v>
      </c>
      <c r="O120" s="77">
        <f t="shared" si="43"/>
        <v>6043320895</v>
      </c>
      <c r="P120" s="77">
        <f t="shared" si="43"/>
        <v>2252574746</v>
      </c>
      <c r="Q120" s="77">
        <f t="shared" si="43"/>
        <v>6041548690</v>
      </c>
      <c r="R120" s="39">
        <f t="shared" si="27"/>
        <v>0.39019082124573307</v>
      </c>
      <c r="S120" s="28">
        <f t="shared" si="28"/>
        <v>0.12893243076890254</v>
      </c>
    </row>
    <row r="121" spans="1:19" s="18" customFormat="1" ht="14.25" x14ac:dyDescent="0.2">
      <c r="A121" s="85" t="s">
        <v>179</v>
      </c>
      <c r="B121" s="48">
        <v>5</v>
      </c>
      <c r="C121" s="26">
        <v>1</v>
      </c>
      <c r="D121" s="14"/>
      <c r="E121" s="42"/>
      <c r="F121" s="42"/>
      <c r="G121" s="49"/>
      <c r="H121" s="101" t="s">
        <v>23</v>
      </c>
      <c r="I121" s="109">
        <f t="shared" si="43"/>
        <v>46872000000</v>
      </c>
      <c r="J121" s="77">
        <f t="shared" si="43"/>
        <v>6243596305</v>
      </c>
      <c r="K121" s="77">
        <f t="shared" si="43"/>
        <v>28401468440</v>
      </c>
      <c r="L121" s="77">
        <f t="shared" si="43"/>
        <v>3617856542.3400002</v>
      </c>
      <c r="M121" s="77">
        <f t="shared" si="43"/>
        <v>18289024173.43</v>
      </c>
      <c r="N121" s="77">
        <f t="shared" si="43"/>
        <v>1929722317</v>
      </c>
      <c r="O121" s="77">
        <f t="shared" si="43"/>
        <v>6043320895</v>
      </c>
      <c r="P121" s="77">
        <f t="shared" si="43"/>
        <v>2252574746</v>
      </c>
      <c r="Q121" s="77">
        <f t="shared" si="43"/>
        <v>6041548690</v>
      </c>
      <c r="R121" s="39">
        <f t="shared" si="27"/>
        <v>0.39019082124573307</v>
      </c>
      <c r="S121" s="28">
        <f t="shared" si="28"/>
        <v>0.12893243076890254</v>
      </c>
    </row>
    <row r="122" spans="1:19" s="25" customFormat="1" ht="14.25" x14ac:dyDescent="0.2">
      <c r="A122" s="86" t="s">
        <v>198</v>
      </c>
      <c r="B122" s="19">
        <v>5</v>
      </c>
      <c r="C122" s="20">
        <v>1</v>
      </c>
      <c r="D122" s="20">
        <v>2</v>
      </c>
      <c r="E122" s="44"/>
      <c r="F122" s="44"/>
      <c r="G122" s="50">
        <v>20</v>
      </c>
      <c r="H122" s="101" t="s">
        <v>24</v>
      </c>
      <c r="I122" s="109">
        <f t="shared" si="43"/>
        <v>46872000000</v>
      </c>
      <c r="J122" s="77">
        <f t="shared" si="43"/>
        <v>6243596305</v>
      </c>
      <c r="K122" s="77">
        <f t="shared" si="43"/>
        <v>28401468440</v>
      </c>
      <c r="L122" s="77">
        <f t="shared" si="43"/>
        <v>3617856542.3400002</v>
      </c>
      <c r="M122" s="77">
        <f t="shared" si="43"/>
        <v>18289024173.43</v>
      </c>
      <c r="N122" s="77">
        <f t="shared" si="43"/>
        <v>1929722317</v>
      </c>
      <c r="O122" s="77">
        <f t="shared" si="43"/>
        <v>6043320895</v>
      </c>
      <c r="P122" s="77">
        <f t="shared" si="43"/>
        <v>2252574746</v>
      </c>
      <c r="Q122" s="77">
        <f t="shared" si="43"/>
        <v>6041548690</v>
      </c>
      <c r="R122" s="39">
        <f t="shared" si="27"/>
        <v>0.39019082124573307</v>
      </c>
      <c r="S122" s="28">
        <f t="shared" si="28"/>
        <v>0.12893243076890254</v>
      </c>
    </row>
    <row r="123" spans="1:19" s="25" customFormat="1" ht="14.25" x14ac:dyDescent="0.2">
      <c r="A123" s="86" t="s">
        <v>199</v>
      </c>
      <c r="B123" s="19">
        <v>5</v>
      </c>
      <c r="C123" s="20">
        <v>1</v>
      </c>
      <c r="D123" s="20">
        <v>2</v>
      </c>
      <c r="E123" s="44">
        <v>1</v>
      </c>
      <c r="F123" s="44"/>
      <c r="G123" s="50">
        <v>20</v>
      </c>
      <c r="H123" s="101" t="s">
        <v>24</v>
      </c>
      <c r="I123" s="109">
        <f t="shared" ref="I123:Q123" si="44">SUM(I124:I130)</f>
        <v>46872000000</v>
      </c>
      <c r="J123" s="77">
        <f t="shared" si="44"/>
        <v>6243596305</v>
      </c>
      <c r="K123" s="77">
        <f t="shared" si="44"/>
        <v>28401468440</v>
      </c>
      <c r="L123" s="77">
        <f t="shared" si="44"/>
        <v>3617856542.3400002</v>
      </c>
      <c r="M123" s="77">
        <f t="shared" si="44"/>
        <v>18289024173.43</v>
      </c>
      <c r="N123" s="77">
        <f t="shared" si="44"/>
        <v>1929722317</v>
      </c>
      <c r="O123" s="77">
        <f t="shared" si="44"/>
        <v>6043320895</v>
      </c>
      <c r="P123" s="77">
        <f t="shared" si="44"/>
        <v>2252574746</v>
      </c>
      <c r="Q123" s="77">
        <f t="shared" si="44"/>
        <v>6041548690</v>
      </c>
      <c r="R123" s="39">
        <f t="shared" si="27"/>
        <v>0.39019082124573307</v>
      </c>
      <c r="S123" s="28">
        <f t="shared" si="28"/>
        <v>0.12893243076890254</v>
      </c>
    </row>
    <row r="124" spans="1:19" s="25" customFormat="1" ht="14.25" x14ac:dyDescent="0.2">
      <c r="A124" s="86" t="s">
        <v>276</v>
      </c>
      <c r="B124" s="19">
        <v>5</v>
      </c>
      <c r="C124" s="20">
        <v>1</v>
      </c>
      <c r="D124" s="20">
        <v>2</v>
      </c>
      <c r="E124" s="44">
        <v>1</v>
      </c>
      <c r="F124" s="44">
        <v>4</v>
      </c>
      <c r="G124" s="50">
        <v>20</v>
      </c>
      <c r="H124" s="102" t="s">
        <v>149</v>
      </c>
      <c r="I124" s="110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23">
        <f t="shared" si="27"/>
        <v>0</v>
      </c>
      <c r="S124" s="24">
        <f t="shared" si="28"/>
        <v>0</v>
      </c>
    </row>
    <row r="125" spans="1:19" s="25" customFormat="1" ht="14.25" x14ac:dyDescent="0.2">
      <c r="A125" s="86" t="s">
        <v>277</v>
      </c>
      <c r="B125" s="19">
        <v>5</v>
      </c>
      <c r="C125" s="20">
        <v>1</v>
      </c>
      <c r="D125" s="20">
        <v>2</v>
      </c>
      <c r="E125" s="44">
        <v>1</v>
      </c>
      <c r="F125" s="44">
        <v>6</v>
      </c>
      <c r="G125" s="50">
        <v>20</v>
      </c>
      <c r="H125" s="102" t="s">
        <v>19</v>
      </c>
      <c r="I125" s="110">
        <v>27388457516</v>
      </c>
      <c r="J125" s="78">
        <v>6243596305</v>
      </c>
      <c r="K125" s="78">
        <v>18267007801</v>
      </c>
      <c r="L125" s="78">
        <v>0</v>
      </c>
      <c r="M125" s="78">
        <v>10603260529.09</v>
      </c>
      <c r="N125" s="78">
        <v>1351024068</v>
      </c>
      <c r="O125" s="78">
        <v>3787406098</v>
      </c>
      <c r="P125" s="78">
        <v>1364397199</v>
      </c>
      <c r="Q125" s="78">
        <v>3787406098</v>
      </c>
      <c r="R125" s="23">
        <f t="shared" si="27"/>
        <v>0.38714339874363884</v>
      </c>
      <c r="S125" s="24">
        <f t="shared" si="28"/>
        <v>0.13828475356041661</v>
      </c>
    </row>
    <row r="126" spans="1:19" s="25" customFormat="1" ht="18" customHeight="1" x14ac:dyDescent="0.2">
      <c r="A126" s="86" t="s">
        <v>278</v>
      </c>
      <c r="B126" s="19">
        <v>5</v>
      </c>
      <c r="C126" s="20">
        <v>1</v>
      </c>
      <c r="D126" s="20">
        <v>2</v>
      </c>
      <c r="E126" s="44">
        <v>1</v>
      </c>
      <c r="F126" s="44">
        <v>7</v>
      </c>
      <c r="G126" s="50">
        <v>20</v>
      </c>
      <c r="H126" s="102" t="s">
        <v>150</v>
      </c>
      <c r="I126" s="110">
        <v>18506884033</v>
      </c>
      <c r="J126" s="78">
        <v>0</v>
      </c>
      <c r="K126" s="78">
        <v>9322894482</v>
      </c>
      <c r="L126" s="78">
        <v>3372729364.3400002</v>
      </c>
      <c r="M126" s="78">
        <v>7187973148.3400002</v>
      </c>
      <c r="N126" s="78">
        <v>551575947</v>
      </c>
      <c r="O126" s="78">
        <v>2159520630</v>
      </c>
      <c r="P126" s="78">
        <v>862827450</v>
      </c>
      <c r="Q126" s="78">
        <v>2159520630</v>
      </c>
      <c r="R126" s="23">
        <f t="shared" si="27"/>
        <v>0.38839456364037184</v>
      </c>
      <c r="S126" s="24">
        <f t="shared" si="28"/>
        <v>0.116687424320016</v>
      </c>
    </row>
    <row r="127" spans="1:19" s="25" customFormat="1" ht="18" customHeight="1" x14ac:dyDescent="0.2">
      <c r="A127" s="86" t="s">
        <v>279</v>
      </c>
      <c r="B127" s="19">
        <v>5</v>
      </c>
      <c r="C127" s="20">
        <v>1</v>
      </c>
      <c r="D127" s="20">
        <v>2</v>
      </c>
      <c r="E127" s="44">
        <v>1</v>
      </c>
      <c r="F127" s="44">
        <v>11</v>
      </c>
      <c r="G127" s="50"/>
      <c r="H127" s="102" t="s">
        <v>21</v>
      </c>
      <c r="I127" s="110">
        <v>100800000</v>
      </c>
      <c r="J127" s="78">
        <v>0</v>
      </c>
      <c r="K127" s="78">
        <v>100353881</v>
      </c>
      <c r="L127" s="78">
        <v>0</v>
      </c>
      <c r="M127" s="78">
        <v>4353881</v>
      </c>
      <c r="N127" s="78">
        <v>119657</v>
      </c>
      <c r="O127" s="78">
        <v>400148</v>
      </c>
      <c r="P127" s="78">
        <v>119657</v>
      </c>
      <c r="Q127" s="78">
        <v>400148</v>
      </c>
      <c r="R127" s="23"/>
      <c r="S127" s="24"/>
    </row>
    <row r="128" spans="1:19" s="25" customFormat="1" ht="14.25" x14ac:dyDescent="0.2">
      <c r="A128" s="86" t="s">
        <v>280</v>
      </c>
      <c r="B128" s="19">
        <v>5</v>
      </c>
      <c r="C128" s="20">
        <v>1</v>
      </c>
      <c r="D128" s="20">
        <v>2</v>
      </c>
      <c r="E128" s="44">
        <v>1</v>
      </c>
      <c r="F128" s="44">
        <v>12</v>
      </c>
      <c r="G128" s="50"/>
      <c r="H128" s="102" t="s">
        <v>151</v>
      </c>
      <c r="I128" s="110">
        <v>182715316</v>
      </c>
      <c r="J128" s="78">
        <v>0</v>
      </c>
      <c r="K128" s="78">
        <v>182715316</v>
      </c>
      <c r="L128" s="78">
        <v>0</v>
      </c>
      <c r="M128" s="78">
        <v>182715316</v>
      </c>
      <c r="N128" s="78">
        <v>20301700</v>
      </c>
      <c r="O128" s="78">
        <v>60907356</v>
      </c>
      <c r="P128" s="78">
        <v>20301700</v>
      </c>
      <c r="Q128" s="78">
        <v>60907356</v>
      </c>
      <c r="R128" s="23"/>
      <c r="S128" s="24"/>
    </row>
    <row r="129" spans="1:19" s="25" customFormat="1" ht="14.25" x14ac:dyDescent="0.2">
      <c r="A129" s="86" t="s">
        <v>281</v>
      </c>
      <c r="B129" s="19">
        <v>5</v>
      </c>
      <c r="C129" s="20">
        <v>1</v>
      </c>
      <c r="D129" s="20">
        <v>2</v>
      </c>
      <c r="E129" s="44">
        <v>1</v>
      </c>
      <c r="F129" s="44">
        <v>21</v>
      </c>
      <c r="G129" s="50">
        <v>20</v>
      </c>
      <c r="H129" s="102" t="s">
        <v>93</v>
      </c>
      <c r="I129" s="110">
        <v>115873135</v>
      </c>
      <c r="J129" s="78">
        <v>0</v>
      </c>
      <c r="K129" s="78">
        <v>2100000</v>
      </c>
      <c r="L129" s="78">
        <v>0</v>
      </c>
      <c r="M129" s="78">
        <v>2100000</v>
      </c>
      <c r="N129" s="78">
        <v>0</v>
      </c>
      <c r="O129" s="78">
        <v>0</v>
      </c>
      <c r="P129" s="78">
        <v>0</v>
      </c>
      <c r="Q129" s="78">
        <v>0</v>
      </c>
      <c r="R129" s="23">
        <f t="shared" si="27"/>
        <v>1.812326903902272E-2</v>
      </c>
      <c r="S129" s="24">
        <f t="shared" si="28"/>
        <v>0</v>
      </c>
    </row>
    <row r="130" spans="1:19" s="25" customFormat="1" ht="14.25" x14ac:dyDescent="0.2">
      <c r="A130" s="86" t="s">
        <v>282</v>
      </c>
      <c r="B130" s="19">
        <v>5</v>
      </c>
      <c r="C130" s="20">
        <v>1</v>
      </c>
      <c r="D130" s="20">
        <v>2</v>
      </c>
      <c r="E130" s="44">
        <v>1</v>
      </c>
      <c r="F130" s="44">
        <v>24</v>
      </c>
      <c r="G130" s="50">
        <v>20</v>
      </c>
      <c r="H130" s="102" t="s">
        <v>152</v>
      </c>
      <c r="I130" s="110">
        <v>577270000</v>
      </c>
      <c r="J130" s="78">
        <v>0</v>
      </c>
      <c r="K130" s="78">
        <v>526396960</v>
      </c>
      <c r="L130" s="78">
        <v>245127178</v>
      </c>
      <c r="M130" s="78">
        <v>308621299</v>
      </c>
      <c r="N130" s="78">
        <v>6700945</v>
      </c>
      <c r="O130" s="78">
        <v>35086663</v>
      </c>
      <c r="P130" s="78">
        <v>4928740</v>
      </c>
      <c r="Q130" s="78">
        <v>33314458</v>
      </c>
      <c r="R130" s="23">
        <f t="shared" si="27"/>
        <v>0.53462209884456147</v>
      </c>
      <c r="S130" s="24">
        <f t="shared" si="28"/>
        <v>6.0780333292913193E-2</v>
      </c>
    </row>
    <row r="131" spans="1:19" s="53" customFormat="1" ht="14.25" x14ac:dyDescent="0.2">
      <c r="A131" s="88" t="s">
        <v>287</v>
      </c>
      <c r="B131" s="130" t="s">
        <v>25</v>
      </c>
      <c r="C131" s="131"/>
      <c r="D131" s="131"/>
      <c r="E131" s="131"/>
      <c r="F131" s="131"/>
      <c r="G131" s="131"/>
      <c r="H131" s="131"/>
      <c r="I131" s="114">
        <f>I132+I135+I138+I142</f>
        <v>284536000000</v>
      </c>
      <c r="J131" s="114">
        <f t="shared" ref="J131:Q131" si="45">J132+J135+J138+J142</f>
        <v>42099400000</v>
      </c>
      <c r="K131" s="114">
        <f t="shared" si="45"/>
        <v>228505715616</v>
      </c>
      <c r="L131" s="114">
        <f t="shared" si="45"/>
        <v>456458278</v>
      </c>
      <c r="M131" s="114">
        <f t="shared" si="45"/>
        <v>28199626963</v>
      </c>
      <c r="N131" s="114">
        <f t="shared" si="45"/>
        <v>4920323452.3999996</v>
      </c>
      <c r="O131" s="114">
        <f t="shared" si="45"/>
        <v>13837766761.200001</v>
      </c>
      <c r="P131" s="114">
        <f t="shared" si="45"/>
        <v>4899176385</v>
      </c>
      <c r="Q131" s="114">
        <f t="shared" si="45"/>
        <v>13803086072.200001</v>
      </c>
      <c r="R131" s="51">
        <f t="shared" si="27"/>
        <v>9.910741334312706E-2</v>
      </c>
      <c r="S131" s="52">
        <f t="shared" si="28"/>
        <v>4.863274510501308E-2</v>
      </c>
    </row>
    <row r="132" spans="1:19" s="31" customFormat="1" ht="49.5" customHeight="1" x14ac:dyDescent="0.25">
      <c r="A132" s="87" t="s">
        <v>180</v>
      </c>
      <c r="B132" s="13">
        <v>213</v>
      </c>
      <c r="C132" s="14"/>
      <c r="D132" s="14"/>
      <c r="E132" s="42"/>
      <c r="F132" s="42"/>
      <c r="G132" s="41"/>
      <c r="H132" s="103" t="s">
        <v>26</v>
      </c>
      <c r="I132" s="111">
        <f>I133</f>
        <v>6000000000</v>
      </c>
      <c r="J132" s="79">
        <f t="shared" ref="J132:Q132" si="46">J133</f>
        <v>0</v>
      </c>
      <c r="K132" s="79">
        <f t="shared" si="46"/>
        <v>218683273</v>
      </c>
      <c r="L132" s="79">
        <f t="shared" si="46"/>
        <v>0</v>
      </c>
      <c r="M132" s="79">
        <f t="shared" si="46"/>
        <v>123785657</v>
      </c>
      <c r="N132" s="79">
        <f t="shared" si="46"/>
        <v>7054654</v>
      </c>
      <c r="O132" s="79">
        <f t="shared" si="46"/>
        <v>14094244</v>
      </c>
      <c r="P132" s="79">
        <f t="shared" si="46"/>
        <v>7054654</v>
      </c>
      <c r="Q132" s="79">
        <f t="shared" si="46"/>
        <v>14094244</v>
      </c>
      <c r="R132" s="57">
        <f t="shared" si="27"/>
        <v>2.0630942833333332E-2</v>
      </c>
      <c r="S132" s="34">
        <f t="shared" si="28"/>
        <v>2.3490406666666665E-3</v>
      </c>
    </row>
    <row r="133" spans="1:19" s="31" customFormat="1" ht="24" x14ac:dyDescent="0.25">
      <c r="A133" s="87" t="s">
        <v>181</v>
      </c>
      <c r="B133" s="13">
        <v>213</v>
      </c>
      <c r="C133" s="26">
        <v>506</v>
      </c>
      <c r="D133" s="14"/>
      <c r="E133" s="42"/>
      <c r="F133" s="42"/>
      <c r="G133" s="41"/>
      <c r="H133" s="103" t="s">
        <v>27</v>
      </c>
      <c r="I133" s="111">
        <f>+I134</f>
        <v>6000000000</v>
      </c>
      <c r="J133" s="79">
        <f t="shared" ref="J133:Q133" si="47">+J134</f>
        <v>0</v>
      </c>
      <c r="K133" s="79">
        <f t="shared" si="47"/>
        <v>218683273</v>
      </c>
      <c r="L133" s="79">
        <f t="shared" si="47"/>
        <v>0</v>
      </c>
      <c r="M133" s="79">
        <f t="shared" si="47"/>
        <v>123785657</v>
      </c>
      <c r="N133" s="79">
        <f t="shared" si="47"/>
        <v>7054654</v>
      </c>
      <c r="O133" s="79">
        <f t="shared" si="47"/>
        <v>14094244</v>
      </c>
      <c r="P133" s="79">
        <f t="shared" si="47"/>
        <v>7054654</v>
      </c>
      <c r="Q133" s="79">
        <f t="shared" si="47"/>
        <v>14094244</v>
      </c>
      <c r="R133" s="57">
        <f t="shared" ref="R133:R144" si="48">IFERROR((M133/I133),0)</f>
        <v>2.0630942833333332E-2</v>
      </c>
      <c r="S133" s="34">
        <f t="shared" ref="S133:S144" si="49">IFERROR((O133/I133),0)</f>
        <v>2.3490406666666665E-3</v>
      </c>
    </row>
    <row r="134" spans="1:19" s="56" customFormat="1" ht="36" x14ac:dyDescent="0.2">
      <c r="A134" s="89" t="s">
        <v>200</v>
      </c>
      <c r="B134" s="19">
        <v>213</v>
      </c>
      <c r="C134" s="21">
        <v>506</v>
      </c>
      <c r="D134" s="21">
        <v>1</v>
      </c>
      <c r="E134" s="44"/>
      <c r="F134" s="44"/>
      <c r="G134" s="54">
        <v>20</v>
      </c>
      <c r="H134" s="104" t="s">
        <v>28</v>
      </c>
      <c r="I134" s="110">
        <v>6000000000</v>
      </c>
      <c r="J134" s="78">
        <v>0</v>
      </c>
      <c r="K134" s="78">
        <v>218683273</v>
      </c>
      <c r="L134" s="78">
        <v>0</v>
      </c>
      <c r="M134" s="78">
        <v>123785657</v>
      </c>
      <c r="N134" s="78">
        <v>7054654</v>
      </c>
      <c r="O134" s="78">
        <v>14094244</v>
      </c>
      <c r="P134" s="78">
        <v>7054654</v>
      </c>
      <c r="Q134" s="78">
        <v>14094244</v>
      </c>
      <c r="R134" s="55">
        <f t="shared" si="48"/>
        <v>2.0630942833333332E-2</v>
      </c>
      <c r="S134" s="58">
        <f t="shared" si="49"/>
        <v>2.3490406666666665E-3</v>
      </c>
    </row>
    <row r="135" spans="1:19" s="31" customFormat="1" ht="18" customHeight="1" x14ac:dyDescent="0.25">
      <c r="A135" s="87" t="s">
        <v>182</v>
      </c>
      <c r="B135" s="48">
        <v>310</v>
      </c>
      <c r="C135" s="14"/>
      <c r="D135" s="14"/>
      <c r="E135" s="42"/>
      <c r="F135" s="42"/>
      <c r="G135" s="41"/>
      <c r="H135" s="103" t="s">
        <v>29</v>
      </c>
      <c r="I135" s="111">
        <f t="shared" ref="I135:Q135" si="50">I136</f>
        <v>7800000000</v>
      </c>
      <c r="J135" s="79">
        <f t="shared" si="50"/>
        <v>-11600000</v>
      </c>
      <c r="K135" s="79">
        <f t="shared" si="50"/>
        <v>6701587663</v>
      </c>
      <c r="L135" s="79">
        <f t="shared" si="50"/>
        <v>201164299</v>
      </c>
      <c r="M135" s="79">
        <f t="shared" si="50"/>
        <v>6147373554</v>
      </c>
      <c r="N135" s="79">
        <f t="shared" si="50"/>
        <v>644139056.39999998</v>
      </c>
      <c r="O135" s="79">
        <f t="shared" si="50"/>
        <v>2839386861.1999998</v>
      </c>
      <c r="P135" s="79">
        <f t="shared" si="50"/>
        <v>636448748</v>
      </c>
      <c r="Q135" s="79">
        <f t="shared" si="50"/>
        <v>2819747407.1999998</v>
      </c>
      <c r="R135" s="29">
        <f t="shared" si="48"/>
        <v>0.78812481461538464</v>
      </c>
      <c r="S135" s="30">
        <f t="shared" si="49"/>
        <v>0.36402395656410252</v>
      </c>
    </row>
    <row r="136" spans="1:19" s="31" customFormat="1" ht="24" x14ac:dyDescent="0.25">
      <c r="A136" s="87" t="s">
        <v>183</v>
      </c>
      <c r="B136" s="48">
        <v>310</v>
      </c>
      <c r="C136" s="26">
        <v>506</v>
      </c>
      <c r="D136" s="14"/>
      <c r="E136" s="42"/>
      <c r="F136" s="42"/>
      <c r="G136" s="41"/>
      <c r="H136" s="103" t="s">
        <v>27</v>
      </c>
      <c r="I136" s="111">
        <f>+I137</f>
        <v>7800000000</v>
      </c>
      <c r="J136" s="79">
        <f t="shared" ref="J136:Q136" si="51">+J137</f>
        <v>-11600000</v>
      </c>
      <c r="K136" s="79">
        <f t="shared" si="51"/>
        <v>6701587663</v>
      </c>
      <c r="L136" s="79">
        <f t="shared" si="51"/>
        <v>201164299</v>
      </c>
      <c r="M136" s="79">
        <f t="shared" si="51"/>
        <v>6147373554</v>
      </c>
      <c r="N136" s="79">
        <f t="shared" si="51"/>
        <v>644139056.39999998</v>
      </c>
      <c r="O136" s="79">
        <f t="shared" si="51"/>
        <v>2839386861.1999998</v>
      </c>
      <c r="P136" s="79">
        <f t="shared" si="51"/>
        <v>636448748</v>
      </c>
      <c r="Q136" s="79">
        <f t="shared" si="51"/>
        <v>2819747407.1999998</v>
      </c>
      <c r="R136" s="29">
        <f t="shared" si="48"/>
        <v>0.78812481461538464</v>
      </c>
      <c r="S136" s="30">
        <f t="shared" si="49"/>
        <v>0.36402395656410252</v>
      </c>
    </row>
    <row r="137" spans="1:19" s="56" customFormat="1" ht="27.75" customHeight="1" x14ac:dyDescent="0.2">
      <c r="A137" s="89" t="s">
        <v>201</v>
      </c>
      <c r="B137" s="43">
        <v>310</v>
      </c>
      <c r="C137" s="21">
        <v>506</v>
      </c>
      <c r="D137" s="21">
        <v>1</v>
      </c>
      <c r="E137" s="44"/>
      <c r="F137" s="44"/>
      <c r="G137" s="54">
        <v>20</v>
      </c>
      <c r="H137" s="104" t="s">
        <v>30</v>
      </c>
      <c r="I137" s="110">
        <v>7800000000</v>
      </c>
      <c r="J137" s="78">
        <v>-11600000</v>
      </c>
      <c r="K137" s="78">
        <v>6701587663</v>
      </c>
      <c r="L137" s="78">
        <v>201164299</v>
      </c>
      <c r="M137" s="78">
        <v>6147373554</v>
      </c>
      <c r="N137" s="78">
        <v>644139056.39999998</v>
      </c>
      <c r="O137" s="78">
        <v>2839386861.1999998</v>
      </c>
      <c r="P137" s="78">
        <v>636448748</v>
      </c>
      <c r="Q137" s="78">
        <v>2819747407.1999998</v>
      </c>
      <c r="R137" s="55">
        <f t="shared" si="48"/>
        <v>0.78812481461538464</v>
      </c>
      <c r="S137" s="58">
        <f t="shared" si="49"/>
        <v>0.36402395656410252</v>
      </c>
    </row>
    <row r="138" spans="1:19" s="31" customFormat="1" ht="33.75" customHeight="1" x14ac:dyDescent="0.25">
      <c r="A138" s="87" t="s">
        <v>184</v>
      </c>
      <c r="B138" s="48">
        <v>410</v>
      </c>
      <c r="C138" s="14"/>
      <c r="D138" s="15"/>
      <c r="E138" s="15"/>
      <c r="F138" s="15"/>
      <c r="G138" s="15"/>
      <c r="H138" s="96" t="s">
        <v>31</v>
      </c>
      <c r="I138" s="111">
        <f>+I139</f>
        <v>265888000000</v>
      </c>
      <c r="J138" s="79">
        <f t="shared" ref="J138:Q138" si="52">+J139</f>
        <v>42111000000</v>
      </c>
      <c r="K138" s="79">
        <f t="shared" si="52"/>
        <v>221566129939</v>
      </c>
      <c r="L138" s="79">
        <f t="shared" si="52"/>
        <v>255293979</v>
      </c>
      <c r="M138" s="79">
        <f t="shared" si="52"/>
        <v>21909153011</v>
      </c>
      <c r="N138" s="79">
        <f t="shared" si="52"/>
        <v>4269129742</v>
      </c>
      <c r="O138" s="79">
        <f t="shared" si="52"/>
        <v>10984285656</v>
      </c>
      <c r="P138" s="79">
        <f t="shared" si="52"/>
        <v>4255672983</v>
      </c>
      <c r="Q138" s="79">
        <f t="shared" si="52"/>
        <v>10969244421</v>
      </c>
      <c r="R138" s="57">
        <f t="shared" si="48"/>
        <v>8.2399931591497166E-2</v>
      </c>
      <c r="S138" s="34">
        <f t="shared" si="49"/>
        <v>4.1311701378023827E-2</v>
      </c>
    </row>
    <row r="139" spans="1:19" s="31" customFormat="1" ht="24" x14ac:dyDescent="0.25">
      <c r="A139" s="87" t="s">
        <v>185</v>
      </c>
      <c r="B139" s="48">
        <v>410</v>
      </c>
      <c r="C139" s="26">
        <v>506</v>
      </c>
      <c r="D139" s="15"/>
      <c r="E139" s="15"/>
      <c r="F139" s="15"/>
      <c r="G139" s="15"/>
      <c r="H139" s="103" t="s">
        <v>27</v>
      </c>
      <c r="I139" s="111">
        <f>+I140+I141</f>
        <v>265888000000</v>
      </c>
      <c r="J139" s="79">
        <f t="shared" ref="J139:Q139" si="53">+J140+J141</f>
        <v>42111000000</v>
      </c>
      <c r="K139" s="79">
        <f t="shared" si="53"/>
        <v>221566129939</v>
      </c>
      <c r="L139" s="79">
        <f t="shared" si="53"/>
        <v>255293979</v>
      </c>
      <c r="M139" s="79">
        <f t="shared" si="53"/>
        <v>21909153011</v>
      </c>
      <c r="N139" s="79">
        <f t="shared" si="53"/>
        <v>4269129742</v>
      </c>
      <c r="O139" s="79">
        <f t="shared" si="53"/>
        <v>10984285656</v>
      </c>
      <c r="P139" s="79">
        <f t="shared" si="53"/>
        <v>4255672983</v>
      </c>
      <c r="Q139" s="79">
        <f t="shared" si="53"/>
        <v>10969244421</v>
      </c>
      <c r="R139" s="57">
        <f t="shared" si="48"/>
        <v>8.2399931591497166E-2</v>
      </c>
      <c r="S139" s="34">
        <f t="shared" si="49"/>
        <v>4.1311701378023827E-2</v>
      </c>
    </row>
    <row r="140" spans="1:19" s="56" customFormat="1" ht="24" x14ac:dyDescent="0.2">
      <c r="A140" s="89" t="s">
        <v>202</v>
      </c>
      <c r="B140" s="21">
        <v>410</v>
      </c>
      <c r="C140" s="21">
        <v>506</v>
      </c>
      <c r="D140" s="21">
        <v>1</v>
      </c>
      <c r="E140" s="22"/>
      <c r="F140" s="22"/>
      <c r="G140" s="22">
        <v>20</v>
      </c>
      <c r="H140" s="105" t="s">
        <v>32</v>
      </c>
      <c r="I140" s="110">
        <v>245888000000</v>
      </c>
      <c r="J140" s="78">
        <v>42111000000</v>
      </c>
      <c r="K140" s="78">
        <v>213070024847</v>
      </c>
      <c r="L140" s="78">
        <v>179402685</v>
      </c>
      <c r="M140" s="78">
        <v>13462325325</v>
      </c>
      <c r="N140" s="78">
        <v>401516608</v>
      </c>
      <c r="O140" s="78">
        <v>3663943193</v>
      </c>
      <c r="P140" s="78">
        <v>392132507</v>
      </c>
      <c r="Q140" s="78">
        <v>3652974616</v>
      </c>
      <c r="R140" s="55">
        <f t="shared" si="48"/>
        <v>5.4749826445373503E-2</v>
      </c>
      <c r="S140" s="58">
        <f t="shared" si="49"/>
        <v>1.4900862152687402E-2</v>
      </c>
    </row>
    <row r="141" spans="1:19" s="56" customFormat="1" ht="14.25" x14ac:dyDescent="0.2">
      <c r="A141" s="89" t="s">
        <v>203</v>
      </c>
      <c r="B141" s="21">
        <v>410</v>
      </c>
      <c r="C141" s="21">
        <v>506</v>
      </c>
      <c r="D141" s="21">
        <v>3</v>
      </c>
      <c r="E141" s="22"/>
      <c r="F141" s="22"/>
      <c r="G141" s="22">
        <v>20</v>
      </c>
      <c r="H141" s="105" t="s">
        <v>153</v>
      </c>
      <c r="I141" s="110">
        <v>20000000000</v>
      </c>
      <c r="J141" s="78">
        <v>0</v>
      </c>
      <c r="K141" s="78">
        <v>8496105092</v>
      </c>
      <c r="L141" s="78">
        <v>75891294</v>
      </c>
      <c r="M141" s="78">
        <v>8446827686</v>
      </c>
      <c r="N141" s="78">
        <v>3867613134</v>
      </c>
      <c r="O141" s="78">
        <v>7320342463</v>
      </c>
      <c r="P141" s="78">
        <v>3863540476</v>
      </c>
      <c r="Q141" s="78">
        <v>7316269805</v>
      </c>
      <c r="R141" s="55">
        <f t="shared" si="48"/>
        <v>0.42234138430000001</v>
      </c>
      <c r="S141" s="58">
        <f t="shared" si="49"/>
        <v>0.36601712315000001</v>
      </c>
    </row>
    <row r="142" spans="1:19" s="56" customFormat="1" ht="14.25" x14ac:dyDescent="0.25">
      <c r="A142" s="89" t="s">
        <v>186</v>
      </c>
      <c r="B142" s="59">
        <v>460</v>
      </c>
      <c r="C142" s="60">
        <v>506</v>
      </c>
      <c r="D142" s="61"/>
      <c r="E142" s="61"/>
      <c r="F142" s="61"/>
      <c r="G142" s="61"/>
      <c r="H142" s="106" t="s">
        <v>154</v>
      </c>
      <c r="I142" s="111">
        <f>+I143</f>
        <v>4848000000</v>
      </c>
      <c r="J142" s="79">
        <f>+J143</f>
        <v>0</v>
      </c>
      <c r="K142" s="79">
        <f t="shared" ref="K142:Q142" si="54">+K143</f>
        <v>19314741</v>
      </c>
      <c r="L142" s="79">
        <f t="shared" si="54"/>
        <v>0</v>
      </c>
      <c r="M142" s="79">
        <f t="shared" si="54"/>
        <v>19314741</v>
      </c>
      <c r="N142" s="79">
        <f t="shared" si="54"/>
        <v>0</v>
      </c>
      <c r="O142" s="79">
        <f t="shared" si="54"/>
        <v>0</v>
      </c>
      <c r="P142" s="79">
        <f t="shared" si="54"/>
        <v>0</v>
      </c>
      <c r="Q142" s="79">
        <f t="shared" si="54"/>
        <v>0</v>
      </c>
      <c r="R142" s="57">
        <f t="shared" si="48"/>
        <v>3.9840637376237628E-3</v>
      </c>
      <c r="S142" s="30">
        <f t="shared" si="49"/>
        <v>0</v>
      </c>
    </row>
    <row r="143" spans="1:19" s="56" customFormat="1" thickBot="1" x14ac:dyDescent="0.25">
      <c r="A143" s="89" t="s">
        <v>204</v>
      </c>
      <c r="B143" s="62">
        <v>460</v>
      </c>
      <c r="C143" s="63">
        <v>506</v>
      </c>
      <c r="D143" s="62">
        <v>1</v>
      </c>
      <c r="E143" s="64"/>
      <c r="F143" s="64"/>
      <c r="G143" s="64" t="s">
        <v>18</v>
      </c>
      <c r="H143" s="107" t="s">
        <v>154</v>
      </c>
      <c r="I143" s="115">
        <v>4848000000</v>
      </c>
      <c r="J143" s="116">
        <v>0</v>
      </c>
      <c r="K143" s="116">
        <v>19314741</v>
      </c>
      <c r="L143" s="116">
        <v>0</v>
      </c>
      <c r="M143" s="116">
        <v>19314741</v>
      </c>
      <c r="N143" s="116">
        <v>0</v>
      </c>
      <c r="O143" s="116">
        <v>0</v>
      </c>
      <c r="P143" s="116">
        <v>0</v>
      </c>
      <c r="Q143" s="116">
        <v>0</v>
      </c>
      <c r="R143" s="117">
        <f t="shared" si="48"/>
        <v>3.9840637376237628E-3</v>
      </c>
      <c r="S143" s="118">
        <f t="shared" si="49"/>
        <v>0</v>
      </c>
    </row>
    <row r="144" spans="1:19" s="67" customFormat="1" ht="15.75" thickBot="1" x14ac:dyDescent="0.3">
      <c r="A144" s="90"/>
      <c r="B144" s="132" t="s">
        <v>33</v>
      </c>
      <c r="C144" s="133"/>
      <c r="D144" s="133"/>
      <c r="E144" s="133"/>
      <c r="F144" s="133"/>
      <c r="G144" s="133"/>
      <c r="H144" s="134"/>
      <c r="I144" s="81">
        <f t="shared" ref="I144:Q144" si="55">I8+I131</f>
        <v>542580294000</v>
      </c>
      <c r="J144" s="81" t="e">
        <f t="shared" ca="1" si="55"/>
        <v>#NAME?</v>
      </c>
      <c r="K144" s="81">
        <f t="shared" si="55"/>
        <v>286079837647</v>
      </c>
      <c r="L144" s="81">
        <f t="shared" si="55"/>
        <v>5553759170.3400002</v>
      </c>
      <c r="M144" s="81">
        <f t="shared" si="55"/>
        <v>60287357333.229996</v>
      </c>
      <c r="N144" s="81">
        <f t="shared" si="55"/>
        <v>8631837988.3400002</v>
      </c>
      <c r="O144" s="81">
        <f t="shared" si="55"/>
        <v>27255810073.029999</v>
      </c>
      <c r="P144" s="81">
        <f t="shared" si="55"/>
        <v>8919127853.2600002</v>
      </c>
      <c r="Q144" s="81">
        <f t="shared" si="55"/>
        <v>27204941682.349998</v>
      </c>
      <c r="R144" s="65">
        <f t="shared" si="48"/>
        <v>0.11111232383465441</v>
      </c>
      <c r="S144" s="66">
        <f t="shared" si="49"/>
        <v>5.0233689602132876E-2</v>
      </c>
    </row>
    <row r="148" spans="9:17" x14ac:dyDescent="0.2">
      <c r="I148" s="71"/>
      <c r="J148" s="72"/>
      <c r="K148" s="71"/>
      <c r="L148" s="71"/>
      <c r="M148" s="71"/>
      <c r="N148" s="71"/>
      <c r="O148" s="71"/>
      <c r="P148" s="71"/>
      <c r="Q148" s="71"/>
    </row>
    <row r="149" spans="9:17" x14ac:dyDescent="0.2"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9:17" x14ac:dyDescent="0.2"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9:17" x14ac:dyDescent="0.2"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9:17" x14ac:dyDescent="0.2"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9:17" x14ac:dyDescent="0.2">
      <c r="I153" s="71"/>
      <c r="J153" s="71"/>
      <c r="K153" s="71"/>
      <c r="L153" s="71"/>
      <c r="M153" s="71"/>
      <c r="N153" s="71"/>
      <c r="O153" s="71"/>
      <c r="P153" s="71"/>
      <c r="Q153" s="71"/>
    </row>
    <row r="154" spans="9:17" x14ac:dyDescent="0.2">
      <c r="I154" s="71"/>
      <c r="J154" s="71"/>
      <c r="K154" s="71"/>
      <c r="L154" s="71"/>
      <c r="M154" s="71"/>
      <c r="N154" s="71"/>
      <c r="O154" s="71"/>
      <c r="P154" s="71"/>
      <c r="Q154" s="71"/>
    </row>
    <row r="155" spans="9:17" x14ac:dyDescent="0.2"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9:17" x14ac:dyDescent="0.2"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9:17" x14ac:dyDescent="0.2"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9:17" x14ac:dyDescent="0.2"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9:17" x14ac:dyDescent="0.2"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9:17" x14ac:dyDescent="0.2">
      <c r="I160" s="71"/>
      <c r="J160" s="71"/>
      <c r="K160" s="71"/>
      <c r="L160" s="71"/>
      <c r="M160" s="71"/>
      <c r="N160" s="71"/>
      <c r="O160" s="71"/>
      <c r="P160" s="71"/>
      <c r="Q160" s="71"/>
    </row>
  </sheetData>
  <mergeCells count="23">
    <mergeCell ref="B131:H131"/>
    <mergeCell ref="B144:H144"/>
    <mergeCell ref="N4:N7"/>
    <mergeCell ref="O4:O7"/>
    <mergeCell ref="P4:P7"/>
    <mergeCell ref="B4:H4"/>
    <mergeCell ref="I4:I7"/>
    <mergeCell ref="J4:J7"/>
    <mergeCell ref="K4:K7"/>
    <mergeCell ref="L4:L7"/>
    <mergeCell ref="M4:M7"/>
    <mergeCell ref="H5:H7"/>
    <mergeCell ref="B6:B7"/>
    <mergeCell ref="C6:C7"/>
    <mergeCell ref="D6:D7"/>
    <mergeCell ref="B1:S1"/>
    <mergeCell ref="B2:S2"/>
    <mergeCell ref="B3:S3"/>
    <mergeCell ref="E6:E7"/>
    <mergeCell ref="B8:H8"/>
    <mergeCell ref="Q4:Q7"/>
    <mergeCell ref="R4:R7"/>
    <mergeCell ref="S4:S7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ignoredErrors>
    <ignoredError sqref="I101:Q101" formulaRange="1"/>
    <ignoredError sqref="I15:R15 I142:R142 R16:R1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4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2849E-040C-41DE-8F74-9E4221EA9D4F}"/>
</file>

<file path=customXml/itemProps2.xml><?xml version="1.0" encoding="utf-8"?>
<ds:datastoreItem xmlns:ds="http://schemas.openxmlformats.org/officeDocument/2006/customXml" ds:itemID="{9C42625F-D2A4-48F1-BF55-39704DC92BA9}"/>
</file>

<file path=customXml/itemProps3.xml><?xml version="1.0" encoding="utf-8"?>
<ds:datastoreItem xmlns:ds="http://schemas.openxmlformats.org/officeDocument/2006/customXml" ds:itemID="{5E2E0903-948C-4D52-A4F9-48C6263D6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Abril (Gastos)</dc:title>
  <dc:creator>Windows User</dc:creator>
  <cp:lastModifiedBy>JANIER.CUERVO</cp:lastModifiedBy>
  <dcterms:created xsi:type="dcterms:W3CDTF">2014-01-22T22:03:49Z</dcterms:created>
  <dcterms:modified xsi:type="dcterms:W3CDTF">2014-05-23T13:16:05Z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3500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