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7520" windowHeight="5220" tabRatio="400" firstSheet="4" activeTab="4"/>
  </bookViews>
  <sheets>
    <sheet name="EJEC RESERV" sheetId="1" state="hidden" r:id="rId1"/>
    <sheet name="RESERVA" sheetId="2" state="hidden" r:id="rId2"/>
    <sheet name="EJEC CXP" sheetId="3" state="hidden" r:id="rId3"/>
    <sheet name="CXP" sheetId="4" state="hidden" r:id="rId4"/>
    <sheet name="VIGENCIA SIIF" sheetId="5" r:id="rId5"/>
  </sheets>
  <definedNames>
    <definedName name="_xlfn.IFERROR" hidden="1">#NAME?</definedName>
    <definedName name="_xlnm.Print_Area" localSheetId="3">'CXP'!$A$1:$M$42</definedName>
    <definedName name="_xlnm.Print_Area" localSheetId="1">'RESERVA'!#REF!</definedName>
    <definedName name="_xlnm.Print_Area" localSheetId="4">'VIGENCIA SIIF'!$A$1:$R$153</definedName>
    <definedName name="MAESTRO" localSheetId="2">'EJEC CXP'!$A$14:$M$64</definedName>
    <definedName name="MAESTRO" localSheetId="0">'EJEC RESERV'!$A$14:$O$14</definedName>
    <definedName name="MAESTRO_19" localSheetId="0">'EJEC RESERV'!$A$14:$O$144</definedName>
    <definedName name="MAESTRO_32" localSheetId="2">'EJEC CXP'!$A$14:$M$14</definedName>
    <definedName name="_xlnm.Print_Titles" localSheetId="3">'CXP'!$2:$11</definedName>
    <definedName name="_xlnm.Print_Titles" localSheetId="4">'VIGENCIA SIIF'!$1:$7</definedName>
  </definedNames>
  <calcPr fullCalcOnLoad="1"/>
</workbook>
</file>

<file path=xl/sharedStrings.xml><?xml version="1.0" encoding="utf-8"?>
<sst xmlns="http://schemas.openxmlformats.org/spreadsheetml/2006/main" count="1895" uniqueCount="450">
  <si>
    <t>REPUBLICA DE COLOMBIA</t>
  </si>
  <si>
    <t>VIGENCIA FISCAL:</t>
  </si>
  <si>
    <t>FECHA: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</si>
  <si>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</si>
  <si>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</si>
  <si>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</si>
  <si>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</si>
  <si>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</si>
  <si>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</si>
  <si>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</si>
  <si>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</si>
  <si>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</si>
  <si>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</si>
  <si>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</si>
  <si>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</si>
  <si>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</si>
  <si>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</si>
  <si>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</si>
  <si>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</si>
  <si>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</si>
  <si>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</si>
  <si>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</si>
  <si>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</si>
  <si>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</si>
  <si>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</si>
  <si>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</si>
  <si>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</si>
  <si>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</si>
  <si>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</si>
  <si>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</si>
  <si>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</si>
  <si>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</si>
  <si>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</si>
  <si>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</si>
  <si>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</si>
  <si>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</si>
  <si>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</si>
  <si>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</si>
  <si>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</si>
  <si>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</si>
  <si>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</si>
  <si>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</si>
  <si>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</si>
  <si>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</si>
  <si>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</si>
  <si>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</si>
  <si>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</si>
  <si>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</si>
  <si>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</si>
  <si>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</si>
  <si>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</si>
  <si>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</si>
  <si>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</si>
  <si>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</si>
  <si>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</si>
  <si>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</si>
  <si>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</si>
  <si>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</si>
  <si>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</si>
  <si>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RECURSOS ADIMINISTRADOS ( X )    ó     RECURSOS NACION: ()</t>
  </si>
  <si>
    <t>JEFE DE PRESUPUESTO</t>
  </si>
  <si>
    <t>MINISTERIO DE HACIENDA Y CRÉDITO PÚBLICO</t>
  </si>
  <si>
    <t>SECCION:2111</t>
  </si>
  <si>
    <t>OTRAS TRANSFERENCIAS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</si>
  <si>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</si>
  <si>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</si>
  <si>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</si>
  <si>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</si>
  <si>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</si>
  <si>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</si>
  <si>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</si>
  <si>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</si>
  <si>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</si>
  <si>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</si>
  <si>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</si>
  <si>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</si>
  <si>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</si>
  <si>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</si>
  <si>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</si>
  <si>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</si>
  <si>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</si>
  <si>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</si>
  <si>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</si>
  <si>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</si>
  <si>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</si>
  <si>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</si>
  <si>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</si>
  <si>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</si>
  <si>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</si>
  <si>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</si>
  <si>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Gastos de Personal</t>
  </si>
  <si>
    <t>Horas Extras</t>
  </si>
  <si>
    <t>Indemnización por Vacaciones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</si>
  <si>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</si>
  <si>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</si>
  <si>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</si>
  <si>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</si>
  <si>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</si>
  <si>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</si>
  <si>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</si>
  <si>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</si>
  <si>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</si>
  <si>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</si>
  <si>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</si>
  <si>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</si>
  <si>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</si>
  <si>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</si>
  <si>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</si>
  <si>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</si>
  <si>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</si>
  <si>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</si>
  <si>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</si>
  <si>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Productos de Aseo y Limpieza</t>
  </si>
  <si>
    <t>Otros Materiales y Suministros</t>
  </si>
  <si>
    <t>21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</si>
  <si>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</si>
  <si>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</si>
  <si>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</si>
  <si>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</si>
  <si>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</si>
  <si>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</si>
  <si>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</si>
  <si>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</si>
  <si>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</si>
  <si>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</si>
  <si>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</si>
  <si>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</si>
  <si>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</si>
  <si>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</si>
  <si>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</si>
  <si>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</si>
  <si>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</si>
  <si>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</si>
  <si>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</si>
  <si>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</si>
  <si>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</si>
  <si>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</si>
  <si>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</si>
  <si>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</si>
  <si>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</si>
  <si>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</si>
  <si>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</si>
  <si>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</si>
  <si>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</si>
  <si>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</si>
  <si>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</si>
  <si>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</si>
  <si>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</si>
  <si>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</si>
  <si>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</si>
  <si>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</si>
  <si>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</si>
  <si>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</si>
  <si>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</si>
  <si>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</si>
  <si>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</si>
  <si>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</si>
  <si>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</si>
  <si>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</si>
  <si>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</si>
  <si>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</si>
  <si>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</si>
  <si>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</si>
  <si>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</si>
  <si>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Gastos Imprevistos</t>
  </si>
  <si>
    <t>Gastos Imprevistos Bienes</t>
  </si>
  <si>
    <t>Gastos Imprevistos Servicios</t>
  </si>
  <si>
    <t>EXCEDENTES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</si>
  <si>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</si>
  <si>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</si>
  <si>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</si>
  <si>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</si>
  <si>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</si>
  <si>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</si>
  <si>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</si>
  <si>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</si>
  <si>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</si>
  <si>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</si>
  <si>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</si>
  <si>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</si>
  <si>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</si>
  <si>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SECCIÓN  2111</t>
  </si>
  <si>
    <t>CODIFICACIÓN</t>
  </si>
  <si>
    <t>PRESUPUESTAL</t>
  </si>
  <si>
    <t>ACUMULADAS</t>
  </si>
  <si>
    <t>orgmes</t>
  </si>
  <si>
    <t>orgacum</t>
  </si>
  <si>
    <t>girmes</t>
  </si>
  <si>
    <t>giracum</t>
  </si>
  <si>
    <t>A</t>
  </si>
  <si>
    <t>102</t>
  </si>
  <si>
    <t>HONORARIOS</t>
  </si>
  <si>
    <t>10212</t>
  </si>
  <si>
    <t>REMUNERACION SERVICIOS TECNICOS</t>
  </si>
  <si>
    <t>10214</t>
  </si>
  <si>
    <t>ADQUISICION DE BIENES Y SERVICIOS</t>
  </si>
  <si>
    <t>204</t>
  </si>
  <si>
    <t>COMPRA DE EQUIPO</t>
  </si>
  <si>
    <t>20401</t>
  </si>
  <si>
    <t>SOFTWARE</t>
  </si>
  <si>
    <t>2040108</t>
  </si>
  <si>
    <t>MATERIALES Y SUMINISTROS</t>
  </si>
  <si>
    <t>20404</t>
  </si>
  <si>
    <t>COMBUSTIBLES Y LUBRICANTES</t>
  </si>
  <si>
    <t>PAPELERIA, UTILES DE ESCRITORIO Y OFICINA</t>
  </si>
  <si>
    <t>2040415</t>
  </si>
  <si>
    <t>PRODUCTOS DE ASEO Y LIMPIEZA</t>
  </si>
  <si>
    <t>PRODUCTOS DE CAFETERIA Y RESTAURANTE</t>
  </si>
  <si>
    <t>MANTENIMIENTO</t>
  </si>
  <si>
    <t>20405</t>
  </si>
  <si>
    <t>MANTENIMIENTO DE BIENES INMUEBLES</t>
  </si>
  <si>
    <t>MANTENIMIENTO EQUIPO COMUNICACIÓN Y COMPUTACIÓN</t>
  </si>
  <si>
    <t>MANTENIMIENTO EQUIPO DE NAVEGACION Y TRANSPORTE</t>
  </si>
  <si>
    <t>2040506</t>
  </si>
  <si>
    <t>SERVICIO DE ASEO</t>
  </si>
  <si>
    <t>SERVICIO DE CAFETERIA Y RESTAURANTE</t>
  </si>
  <si>
    <t>SERVICIO DE SEGURIDAD Y VIGILANCIA</t>
  </si>
  <si>
    <t>MANTENIMIENTO DE OTROS BIENES</t>
  </si>
  <si>
    <t>2040512</t>
  </si>
  <si>
    <t>COMUNICACIONES Y TRANSPORTES</t>
  </si>
  <si>
    <t>CORREO</t>
  </si>
  <si>
    <t>SERVICIOS DE TRANSMISION DE INFORMACION</t>
  </si>
  <si>
    <t>IMPRESOS Y PUBLICACIONES</t>
  </si>
  <si>
    <t>20407</t>
  </si>
  <si>
    <t>SUSCRIPCIONES</t>
  </si>
  <si>
    <t>2040705</t>
  </si>
  <si>
    <t>OTROS GASTOS POR IMPRESOS Y PUBLICACIONES</t>
  </si>
  <si>
    <t>SERVICIOS PÚBLICOS</t>
  </si>
  <si>
    <t>20408</t>
  </si>
  <si>
    <t>ACUEDUCTO ALCANTARILLADO Y ASEO</t>
  </si>
  <si>
    <t>ENERGIA</t>
  </si>
  <si>
    <t>TELEFONÍA MÓVIL CELULAR</t>
  </si>
  <si>
    <t>TELÉFONO, FAX Y OTROS</t>
  </si>
  <si>
    <t>2040806</t>
  </si>
  <si>
    <t>SEGUROS</t>
  </si>
  <si>
    <t>OTROS SEGUROS</t>
  </si>
  <si>
    <t>ARRENDAMIENTOS</t>
  </si>
  <si>
    <t>ARRENDAMIENTOS BIENES MUEBLES</t>
  </si>
  <si>
    <t>CAPACITACIÓN, BIENESTAR SOCIAL Y ESTÍMULOS</t>
  </si>
  <si>
    <t>SERVICIOS DE BIENESTAR SOCIAL</t>
  </si>
  <si>
    <t>OTROS GASTOS POR ADQUISICION DE SERVICIOS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</si>
  <si>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</si>
  <si>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</si>
  <si>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</si>
  <si>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</si>
  <si>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</si>
  <si>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</si>
  <si>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</si>
  <si>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CONSTRUCCIÓN Y DOTACIÓN DE LA INFRAESTRUCTURA PARA LAS SEDES DE LA ANH-BIP LITOTECA NACIONAL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</si>
  <si>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</si>
  <si>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</si>
  <si>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</si>
  <si>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</si>
  <si>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</si>
  <si>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</si>
  <si>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</si>
  <si>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</si>
  <si>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</si>
  <si>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</si>
  <si>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</si>
  <si>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</si>
  <si>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</si>
  <si>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</si>
  <si>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</si>
  <si>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</si>
  <si>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</si>
  <si>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</si>
  <si>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</si>
  <si>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</si>
  <si>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</si>
  <si>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</si>
  <si>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</si>
  <si>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</si>
  <si>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</si>
  <si>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</si>
  <si>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</si>
  <si>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</si>
  <si>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</si>
  <si>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</si>
  <si>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</si>
  <si>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</si>
  <si>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</si>
  <si>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</si>
  <si>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</si>
  <si>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</si>
  <si>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</si>
  <si>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</si>
  <si>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</si>
  <si>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</si>
  <si>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</si>
  <si>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</si>
  <si>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</si>
  <si>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</si>
  <si>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</si>
  <si>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</si>
  <si>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</si>
  <si>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</si>
  <si>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</si>
  <si>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</si>
  <si>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</si>
  <si>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</si>
  <si>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</si>
  <si>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</si>
  <si>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</si>
  <si>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</si>
  <si>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</si>
  <si>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</si>
  <si>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</si>
  <si>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</si>
  <si>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</si>
  <si>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</si>
  <si>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</si>
  <si>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</si>
  <si>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</si>
  <si>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</si>
  <si>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</si>
  <si>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</si>
  <si>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</si>
  <si>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</si>
  <si>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</si>
  <si>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</si>
  <si>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</si>
  <si>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</si>
  <si>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</si>
  <si>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</si>
  <si>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</si>
  <si>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</si>
  <si>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</si>
  <si>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</si>
  <si>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</si>
  <si>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</si>
  <si>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</si>
  <si>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</si>
  <si>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</si>
  <si>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</si>
  <si>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</si>
  <si>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</si>
  <si>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</si>
  <si>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</si>
  <si>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</si>
  <si>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</si>
  <si>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</si>
  <si>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</si>
  <si>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</si>
  <si>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</si>
  <si>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</si>
  <si>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</si>
  <si>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</si>
  <si>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</si>
  <si>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</si>
  <si>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</si>
  <si>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PROGRAMA-SOPORTE PARA EL BANCO DE INFORMACION PETROLERA</t>
  </si>
  <si>
    <t>PROGRAMA-INTERVENTORIAS, AUDITORIAS Y EVALUACION DE PLANES Y PROGRAMAS</t>
  </si>
  <si>
    <t>PROMOCION Y ASISTENCIA AL INVERSIONISTA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</si>
  <si>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</si>
  <si>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</si>
  <si>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</si>
  <si>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</si>
  <si>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</si>
  <si>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</si>
  <si>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</si>
  <si>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</si>
  <si>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</si>
  <si>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</si>
  <si>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</si>
  <si>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</si>
  <si>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</si>
  <si>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</si>
  <si>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</si>
  <si>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</si>
  <si>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</si>
  <si>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</si>
  <si>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</si>
  <si>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</si>
  <si>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</si>
  <si>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</si>
  <si>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</si>
  <si>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</si>
  <si>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</si>
  <si>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</si>
  <si>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</si>
  <si>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</si>
  <si>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</si>
  <si>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</si>
  <si>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</si>
  <si>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</si>
  <si>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</si>
  <si>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</si>
  <si>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</si>
  <si>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</si>
  <si>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</si>
  <si>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</si>
  <si>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</si>
  <si>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</si>
  <si>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</si>
  <si>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</si>
  <si>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</si>
  <si>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</si>
  <si>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</si>
  <si>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</si>
  <si>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</si>
  <si>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</si>
  <si>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</si>
  <si>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</si>
  <si>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</si>
  <si>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</si>
  <si>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</si>
  <si>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</si>
  <si>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</si>
  <si>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</si>
  <si>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</si>
  <si>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</si>
  <si>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</si>
  <si>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</si>
  <si>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</si>
  <si>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</si>
  <si>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</si>
  <si>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</si>
  <si>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</si>
  <si>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</si>
  <si>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</si>
  <si>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</si>
  <si>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</si>
  <si>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</si>
  <si>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</si>
  <si>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</si>
  <si>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</si>
  <si>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</si>
  <si>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</si>
  <si>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</si>
  <si>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</si>
  <si>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SENTENCIAS Y CONCILIACIONES</t>
  </si>
  <si>
    <t>Fondos Administradores de Pensiones Publicos</t>
  </si>
  <si>
    <t>Vehiculos</t>
  </si>
  <si>
    <t>Bonificacion de direccion</t>
  </si>
  <si>
    <t>Gas</t>
  </si>
  <si>
    <t>Equipos</t>
  </si>
  <si>
    <t>FORMACION DEL CAPITAL HUMANO</t>
  </si>
  <si>
    <t>% EJE 
RP / APROP.VIG</t>
  </si>
  <si>
    <t>% EJECUCION 
OBLIG / APR.VIG</t>
  </si>
  <si>
    <t>APROPIACION VIGENTE</t>
  </si>
  <si>
    <t>CDP MES</t>
  </si>
  <si>
    <t>CDP ACUMULADOS</t>
  </si>
  <si>
    <t>COMPROMISOS MES</t>
  </si>
  <si>
    <t>OBLIGACIONES MES</t>
  </si>
  <si>
    <t>OBLIGACIONES ACUMULADAS</t>
  </si>
  <si>
    <t>PAGOS MES</t>
  </si>
  <si>
    <t>COMPROMISOS ACUMULADOS</t>
  </si>
  <si>
    <t>AGOSTO</t>
  </si>
  <si>
    <t>EJECUCION PRESUPUESTAL VIGENCIA 2013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</si>
</sst>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mmmm\-yy"/>
    <numFmt numFmtId="168" formatCode="_-* #,##0.00\ _P_t_s_-;\-* #,##0.00\ _P_t_s_-;_-* &quot;-&quot;??\ _P_t_s_-;_-@_-"/>
    <numFmt numFmtId="169" formatCode="_-* #,##0\ _P_t_s_-;\-* #,##0\ _P_t_s_-;_-* &quot;-&quot;??\ _P_t_s_-;_-@_-"/>
    <numFmt numFmtId="170" formatCode="dd/mm/yyyy;@"/>
    <numFmt numFmtId="171" formatCode="General_)"/>
    <numFmt numFmtId="172" formatCode="_-* #,##0_-;\-* #,##0_-;_-* &quot;-&quot;??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2"/>
    </font>
    <font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2" borderId="1" applyNumberFormat="0" applyAlignment="0" applyProtection="0"/>
    <xf numFmtId="0" fontId="19" fillId="13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3" borderId="1" applyNumberFormat="0" applyAlignment="0" applyProtection="0"/>
    <xf numFmtId="0" fontId="23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5" fillId="2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0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0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40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3" fontId="9" fillId="0" borderId="0" xfId="48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wrapText="1"/>
    </xf>
    <xf numFmtId="40" fontId="8" fillId="0" borderId="13" xfId="0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0" fillId="0" borderId="18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38" fontId="11" fillId="0" borderId="20" xfId="0" applyNumberFormat="1" applyFont="1" applyFill="1" applyBorder="1" applyAlignment="1">
      <alignment/>
    </xf>
    <xf numFmtId="38" fontId="11" fillId="0" borderId="11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1" fillId="0" borderId="11" xfId="0" applyNumberFormat="1" applyFont="1" applyFill="1" applyBorder="1" applyAlignment="1">
      <alignment/>
    </xf>
    <xf numFmtId="38" fontId="11" fillId="0" borderId="21" xfId="0" applyNumberFormat="1" applyFont="1" applyFill="1" applyBorder="1" applyAlignment="1">
      <alignment/>
    </xf>
    <xf numFmtId="38" fontId="11" fillId="0" borderId="11" xfId="0" applyNumberFormat="1" applyFont="1" applyFill="1" applyBorder="1" applyAlignment="1">
      <alignment horizontal="right"/>
    </xf>
    <xf numFmtId="38" fontId="11" fillId="0" borderId="22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53" applyFont="1">
      <alignment/>
      <protection/>
    </xf>
    <xf numFmtId="168" fontId="8" fillId="0" borderId="0" xfId="49" applyFont="1" applyBorder="1" applyAlignment="1">
      <alignment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right"/>
      <protection/>
    </xf>
    <xf numFmtId="168" fontId="8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3" fillId="0" borderId="0" xfId="53" applyFont="1" applyFill="1" applyAlignment="1">
      <alignment horizontal="center"/>
      <protection/>
    </xf>
    <xf numFmtId="49" fontId="8" fillId="0" borderId="12" xfId="53" applyNumberFormat="1" applyFont="1" applyBorder="1" applyAlignment="1">
      <alignment/>
      <protection/>
    </xf>
    <xf numFmtId="49" fontId="8" fillId="0" borderId="23" xfId="53" applyNumberFormat="1" applyFont="1" applyBorder="1">
      <alignment/>
      <protection/>
    </xf>
    <xf numFmtId="0" fontId="8" fillId="0" borderId="13" xfId="53" applyFont="1" applyBorder="1" quotePrefix="1">
      <alignment/>
      <protection/>
    </xf>
    <xf numFmtId="0" fontId="8" fillId="0" borderId="13" xfId="53" applyFont="1" applyBorder="1" applyAlignment="1" quotePrefix="1">
      <alignment horizontal="right"/>
      <protection/>
    </xf>
    <xf numFmtId="0" fontId="8" fillId="0" borderId="13" xfId="53" applyFont="1" applyBorder="1" applyAlignment="1">
      <alignment horizontal="right"/>
      <protection/>
    </xf>
    <xf numFmtId="0" fontId="8" fillId="0" borderId="13" xfId="53" applyFont="1" applyBorder="1">
      <alignment/>
      <protection/>
    </xf>
    <xf numFmtId="168" fontId="8" fillId="0" borderId="13" xfId="49" applyFont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11" fillId="0" borderId="0" xfId="53" applyFont="1" applyBorder="1" applyAlignment="1">
      <alignment horizontal="left"/>
      <protection/>
    </xf>
    <xf numFmtId="0" fontId="11" fillId="0" borderId="0" xfId="53" applyFont="1" applyBorder="1" applyAlignment="1">
      <alignment horizontal="right"/>
      <protection/>
    </xf>
    <xf numFmtId="0" fontId="14" fillId="0" borderId="0" xfId="53" applyFont="1" applyBorder="1" applyAlignment="1">
      <alignment horizontal="right"/>
      <protection/>
    </xf>
    <xf numFmtId="17" fontId="11" fillId="0" borderId="0" xfId="49" applyNumberFormat="1" applyFont="1" applyBorder="1" applyAlignment="1">
      <alignment horizontal="center"/>
    </xf>
    <xf numFmtId="167" fontId="11" fillId="0" borderId="0" xfId="49" applyNumberFormat="1" applyFont="1" applyBorder="1" applyAlignment="1">
      <alignment horizontal="right"/>
    </xf>
    <xf numFmtId="169" fontId="11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11" fillId="0" borderId="0" xfId="49" applyNumberFormat="1" applyFont="1" applyBorder="1" applyAlignment="1">
      <alignment horizontal="center"/>
    </xf>
    <xf numFmtId="1" fontId="11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0" fontId="11" fillId="0" borderId="0" xfId="49" applyNumberFormat="1" applyFont="1" applyBorder="1" applyAlignment="1">
      <alignment horizontal="right"/>
    </xf>
    <xf numFmtId="10" fontId="11" fillId="0" borderId="24" xfId="0" applyNumberFormat="1" applyFont="1" applyFill="1" applyBorder="1" applyAlignment="1">
      <alignment/>
    </xf>
    <xf numFmtId="10" fontId="11" fillId="0" borderId="25" xfId="0" applyNumberFormat="1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10" fontId="11" fillId="0" borderId="25" xfId="0" applyNumberFormat="1" applyFont="1" applyFill="1" applyBorder="1" applyAlignment="1">
      <alignment/>
    </xf>
    <xf numFmtId="10" fontId="11" fillId="0" borderId="25" xfId="0" applyNumberFormat="1" applyFont="1" applyFill="1" applyBorder="1" applyAlignment="1">
      <alignment horizontal="right"/>
    </xf>
    <xf numFmtId="10" fontId="11" fillId="0" borderId="26" xfId="0" applyNumberFormat="1" applyFont="1" applyFill="1" applyBorder="1" applyAlignment="1">
      <alignment/>
    </xf>
    <xf numFmtId="10" fontId="11" fillId="0" borderId="22" xfId="0" applyNumberFormat="1" applyFont="1" applyFill="1" applyBorder="1" applyAlignment="1">
      <alignment horizontal="right"/>
    </xf>
    <xf numFmtId="10" fontId="8" fillId="0" borderId="27" xfId="0" applyNumberFormat="1" applyFont="1" applyFill="1" applyBorder="1" applyAlignment="1">
      <alignment/>
    </xf>
    <xf numFmtId="10" fontId="9" fillId="0" borderId="27" xfId="48" applyNumberFormat="1" applyFont="1" applyFill="1" applyBorder="1" applyAlignment="1">
      <alignment/>
    </xf>
    <xf numFmtId="10" fontId="9" fillId="0" borderId="27" xfId="0" applyNumberFormat="1" applyFont="1" applyFill="1" applyBorder="1" applyAlignment="1">
      <alignment/>
    </xf>
    <xf numFmtId="10" fontId="8" fillId="0" borderId="28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8" fillId="0" borderId="0" xfId="53" applyFont="1" applyBorder="1">
      <alignment/>
      <protection/>
    </xf>
    <xf numFmtId="10" fontId="8" fillId="0" borderId="27" xfId="53" applyNumberFormat="1" applyFont="1" applyBorder="1">
      <alignment/>
      <protection/>
    </xf>
    <xf numFmtId="10" fontId="0" fillId="0" borderId="27" xfId="53" applyNumberFormat="1" applyFont="1" applyBorder="1">
      <alignment/>
      <protection/>
    </xf>
    <xf numFmtId="168" fontId="8" fillId="0" borderId="13" xfId="49" applyFont="1" applyBorder="1" applyAlignment="1">
      <alignment/>
    </xf>
    <xf numFmtId="10" fontId="8" fillId="0" borderId="28" xfId="53" applyNumberFormat="1" applyFont="1" applyBorder="1">
      <alignment/>
      <protection/>
    </xf>
    <xf numFmtId="40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9" fontId="6" fillId="0" borderId="29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170" fontId="11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4" fillId="0" borderId="17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/>
    </xf>
    <xf numFmtId="4" fontId="8" fillId="0" borderId="0" xfId="0" applyNumberFormat="1" applyFont="1" applyFill="1" applyAlignment="1">
      <alignment/>
    </xf>
    <xf numFmtId="38" fontId="0" fillId="0" borderId="21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164" fontId="11" fillId="0" borderId="0" xfId="46" applyFont="1" applyAlignment="1">
      <alignment/>
    </xf>
    <xf numFmtId="164" fontId="0" fillId="0" borderId="0" xfId="46" applyFont="1" applyAlignment="1">
      <alignment/>
    </xf>
    <xf numFmtId="1" fontId="0" fillId="7" borderId="17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38" fontId="0" fillId="7" borderId="11" xfId="0" applyNumberFormat="1" applyFont="1" applyFill="1" applyBorder="1" applyAlignment="1">
      <alignment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wrapText="1"/>
    </xf>
    <xf numFmtId="40" fontId="6" fillId="7" borderId="11" xfId="0" applyNumberFormat="1" applyFont="1" applyFill="1" applyBorder="1" applyAlignment="1">
      <alignment/>
    </xf>
    <xf numFmtId="49" fontId="6" fillId="7" borderId="29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4" fontId="13" fillId="0" borderId="38" xfId="0" applyNumberFormat="1" applyFont="1" applyBorder="1" applyAlignment="1">
      <alignment/>
    </xf>
    <xf numFmtId="49" fontId="6" fillId="7" borderId="10" xfId="0" applyNumberFormat="1" applyFont="1" applyFill="1" applyBorder="1" applyAlignment="1">
      <alignment wrapText="1"/>
    </xf>
    <xf numFmtId="10" fontId="0" fillId="7" borderId="25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6" fillId="7" borderId="11" xfId="0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11" fillId="7" borderId="25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wrapText="1"/>
    </xf>
    <xf numFmtId="4" fontId="13" fillId="0" borderId="25" xfId="0" applyNumberFormat="1" applyFont="1" applyBorder="1" applyAlignment="1">
      <alignment/>
    </xf>
    <xf numFmtId="4" fontId="13" fillId="0" borderId="26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10" fontId="0" fillId="0" borderId="39" xfId="0" applyNumberFormat="1" applyFont="1" applyFill="1" applyBorder="1" applyAlignment="1">
      <alignment/>
    </xf>
    <xf numFmtId="10" fontId="11" fillId="0" borderId="2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1" fillId="0" borderId="40" xfId="0" applyNumberFormat="1" applyFont="1" applyFill="1" applyBorder="1" applyAlignment="1">
      <alignment/>
    </xf>
    <xf numFmtId="1" fontId="11" fillId="0" borderId="4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wrapText="1"/>
    </xf>
    <xf numFmtId="1" fontId="0" fillId="0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left" wrapText="1"/>
    </xf>
    <xf numFmtId="0" fontId="11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42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 vertical="center"/>
    </xf>
    <xf numFmtId="1" fontId="32" fillId="0" borderId="19" xfId="0" applyNumberFormat="1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Alignment="1">
      <alignment/>
    </xf>
    <xf numFmtId="10" fontId="0" fillId="0" borderId="11" xfId="0" applyNumberFormat="1" applyFont="1" applyFill="1" applyBorder="1" applyAlignment="1">
      <alignment horizontal="right"/>
    </xf>
    <xf numFmtId="10" fontId="11" fillId="0" borderId="11" xfId="0" applyNumberFormat="1" applyFont="1" applyFill="1" applyBorder="1" applyAlignment="1">
      <alignment horizontal="right"/>
    </xf>
    <xf numFmtId="10" fontId="0" fillId="0" borderId="25" xfId="0" applyNumberFormat="1" applyFont="1" applyFill="1" applyBorder="1" applyAlignment="1">
      <alignment horizontal="right"/>
    </xf>
    <xf numFmtId="10" fontId="11" fillId="0" borderId="43" xfId="0" applyNumberFormat="1" applyFont="1" applyFill="1" applyBorder="1" applyAlignment="1">
      <alignment horizontal="right"/>
    </xf>
    <xf numFmtId="10" fontId="11" fillId="0" borderId="20" xfId="55" applyNumberFormat="1" applyFont="1" applyFill="1" applyBorder="1" applyAlignment="1">
      <alignment/>
    </xf>
    <xf numFmtId="10" fontId="11" fillId="0" borderId="24" xfId="55" applyNumberFormat="1" applyFont="1" applyFill="1" applyBorder="1" applyAlignment="1">
      <alignment/>
    </xf>
    <xf numFmtId="10" fontId="11" fillId="0" borderId="11" xfId="55" applyNumberFormat="1" applyFont="1" applyFill="1" applyBorder="1" applyAlignment="1">
      <alignment/>
    </xf>
    <xf numFmtId="10" fontId="11" fillId="0" borderId="25" xfId="55" applyNumberFormat="1" applyFont="1" applyFill="1" applyBorder="1" applyAlignment="1">
      <alignment/>
    </xf>
    <xf numFmtId="10" fontId="0" fillId="0" borderId="25" xfId="55" applyNumberFormat="1" applyFont="1" applyFill="1" applyBorder="1" applyAlignment="1">
      <alignment/>
    </xf>
    <xf numFmtId="10" fontId="11" fillId="0" borderId="11" xfId="0" applyNumberFormat="1" applyFont="1" applyFill="1" applyBorder="1" applyAlignment="1">
      <alignment/>
    </xf>
    <xf numFmtId="10" fontId="11" fillId="0" borderId="25" xfId="55" applyNumberFormat="1" applyFont="1" applyFill="1" applyBorder="1" applyAlignment="1">
      <alignment/>
    </xf>
    <xf numFmtId="10" fontId="11" fillId="0" borderId="11" xfId="55" applyNumberFormat="1" applyFont="1" applyFill="1" applyBorder="1" applyAlignment="1">
      <alignment/>
    </xf>
    <xf numFmtId="10" fontId="11" fillId="0" borderId="11" xfId="55" applyNumberFormat="1" applyFont="1" applyFill="1" applyBorder="1" applyAlignment="1">
      <alignment horizontal="right"/>
    </xf>
    <xf numFmtId="10" fontId="11" fillId="0" borderId="25" xfId="55" applyNumberFormat="1" applyFont="1" applyFill="1" applyBorder="1" applyAlignment="1">
      <alignment horizontal="right"/>
    </xf>
    <xf numFmtId="10" fontId="11" fillId="0" borderId="40" xfId="55" applyNumberFormat="1" applyFont="1" applyFill="1" applyBorder="1" applyAlignment="1">
      <alignment/>
    </xf>
    <xf numFmtId="172" fontId="33" fillId="0" borderId="0" xfId="46" applyNumberFormat="1" applyFont="1" applyFill="1" applyBorder="1" applyAlignment="1">
      <alignment/>
    </xf>
    <xf numFmtId="172" fontId="33" fillId="0" borderId="0" xfId="46" applyNumberFormat="1" applyFont="1" applyFill="1" applyBorder="1" applyAlignment="1">
      <alignment/>
    </xf>
    <xf numFmtId="9" fontId="33" fillId="0" borderId="0" xfId="55" applyFont="1" applyFill="1" applyBorder="1" applyAlignment="1">
      <alignment/>
    </xf>
    <xf numFmtId="1" fontId="32" fillId="0" borderId="14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38" fontId="11" fillId="0" borderId="11" xfId="0" applyNumberFormat="1" applyFont="1" applyFill="1" applyBorder="1" applyAlignment="1">
      <alignment vertical="center"/>
    </xf>
    <xf numFmtId="10" fontId="11" fillId="0" borderId="11" xfId="0" applyNumberFormat="1" applyFont="1" applyFill="1" applyBorder="1" applyAlignment="1">
      <alignment vertical="center"/>
    </xf>
    <xf numFmtId="10" fontId="11" fillId="0" borderId="25" xfId="55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13" fillId="0" borderId="11" xfId="0" applyNumberFormat="1" applyFont="1" applyFill="1" applyBorder="1" applyAlignment="1">
      <alignment wrapText="1"/>
    </xf>
    <xf numFmtId="49" fontId="32" fillId="0" borderId="15" xfId="0" applyNumberFormat="1" applyFont="1" applyFill="1" applyBorder="1" applyAlignment="1">
      <alignment horizontal="center" vertical="center"/>
    </xf>
    <xf numFmtId="49" fontId="32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0" fontId="0" fillId="0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38" fontId="0" fillId="0" borderId="41" xfId="0" applyNumberFormat="1" applyFont="1" applyFill="1" applyBorder="1" applyAlignment="1">
      <alignment/>
    </xf>
    <xf numFmtId="49" fontId="8" fillId="0" borderId="2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45" xfId="0" applyNumberFormat="1" applyFont="1" applyFill="1" applyBorder="1" applyAlignment="1">
      <alignment horizontal="center" wrapText="1"/>
    </xf>
    <xf numFmtId="49" fontId="4" fillId="0" borderId="46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right" wrapText="1"/>
    </xf>
    <xf numFmtId="0" fontId="4" fillId="0" borderId="47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43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10" fillId="0" borderId="30" xfId="53" applyFont="1" applyBorder="1" applyAlignment="1">
      <alignment horizontal="center"/>
      <protection/>
    </xf>
    <xf numFmtId="0" fontId="10" fillId="0" borderId="19" xfId="53" applyFont="1" applyBorder="1" applyAlignment="1">
      <alignment horizontal="center"/>
      <protection/>
    </xf>
    <xf numFmtId="0" fontId="10" fillId="0" borderId="50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10" fillId="0" borderId="27" xfId="53" applyFont="1" applyBorder="1" applyAlignment="1">
      <alignment horizontal="center"/>
      <protection/>
    </xf>
    <xf numFmtId="0" fontId="11" fillId="18" borderId="14" xfId="53" applyFont="1" applyFill="1" applyBorder="1" applyAlignment="1">
      <alignment horizontal="center" vertical="justify"/>
      <protection/>
    </xf>
    <xf numFmtId="0" fontId="11" fillId="18" borderId="15" xfId="53" applyFont="1" applyFill="1" applyBorder="1" applyAlignment="1">
      <alignment horizontal="center" vertical="justify"/>
      <protection/>
    </xf>
    <xf numFmtId="0" fontId="11" fillId="18" borderId="16" xfId="53" applyFont="1" applyFill="1" applyBorder="1" applyAlignment="1">
      <alignment horizontal="center" vertical="justify"/>
      <protection/>
    </xf>
    <xf numFmtId="0" fontId="11" fillId="0" borderId="14" xfId="53" applyFont="1" applyFill="1" applyBorder="1" applyAlignment="1">
      <alignment horizontal="center" vertical="justify"/>
      <protection/>
    </xf>
    <xf numFmtId="0" fontId="11" fillId="0" borderId="15" xfId="53" applyFont="1" applyFill="1" applyBorder="1" applyAlignment="1">
      <alignment horizontal="center" vertical="justify"/>
      <protection/>
    </xf>
    <xf numFmtId="0" fontId="11" fillId="0" borderId="16" xfId="53" applyFont="1" applyFill="1" applyBorder="1" applyAlignment="1">
      <alignment horizontal="center" vertical="justify"/>
      <protection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10" fontId="11" fillId="0" borderId="14" xfId="53" applyNumberFormat="1" applyFont="1" applyFill="1" applyBorder="1" applyAlignment="1">
      <alignment horizontal="center" vertical="justify"/>
      <protection/>
    </xf>
    <xf numFmtId="10" fontId="11" fillId="0" borderId="15" xfId="53" applyNumberFormat="1" applyFont="1" applyFill="1" applyBorder="1" applyAlignment="1">
      <alignment horizontal="center" vertical="justify"/>
      <protection/>
    </xf>
    <xf numFmtId="10" fontId="11" fillId="0" borderId="16" xfId="53" applyNumberFormat="1" applyFont="1" applyFill="1" applyBorder="1" applyAlignment="1">
      <alignment horizontal="center" vertical="justify"/>
      <protection/>
    </xf>
    <xf numFmtId="40" fontId="10" fillId="0" borderId="0" xfId="0" applyNumberFormat="1" applyFont="1" applyFill="1" applyBorder="1" applyAlignment="1">
      <alignment horizontal="center"/>
    </xf>
    <xf numFmtId="40" fontId="10" fillId="0" borderId="27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" fontId="11" fillId="0" borderId="43" xfId="0" applyNumberFormat="1" applyFont="1" applyFill="1" applyBorder="1" applyAlignment="1">
      <alignment horizontal="center" vertical="center"/>
    </xf>
    <xf numFmtId="1" fontId="11" fillId="0" borderId="48" xfId="0" applyNumberFormat="1" applyFont="1" applyFill="1" applyBorder="1" applyAlignment="1">
      <alignment horizontal="center" vertical="center"/>
    </xf>
    <xf numFmtId="1" fontId="11" fillId="0" borderId="4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51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5" fontId="11" fillId="0" borderId="30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 vertical="center"/>
    </xf>
    <xf numFmtId="165" fontId="11" fillId="0" borderId="53" xfId="0" applyNumberFormat="1" applyFont="1" applyFill="1" applyBorder="1" applyAlignment="1">
      <alignment horizontal="center" vertical="center" wrapText="1"/>
    </xf>
    <xf numFmtId="165" fontId="11" fillId="0" borderId="42" xfId="0" applyNumberFormat="1" applyFont="1" applyFill="1" applyBorder="1" applyAlignment="1">
      <alignment horizontal="center" vertical="center" wrapText="1"/>
    </xf>
    <xf numFmtId="165" fontId="11" fillId="0" borderId="5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49" fontId="32" fillId="0" borderId="15" xfId="0" applyNumberFormat="1" applyFont="1" applyFill="1" applyBorder="1" applyAlignment="1">
      <alignment horizontal="center" vertical="center"/>
    </xf>
    <xf numFmtId="49" fontId="32" fillId="0" borderId="16" xfId="0" applyNumberFormat="1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49" fontId="32" fillId="0" borderId="23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36</xdr:row>
      <xdr:rowOff>85725</xdr:rowOff>
    </xdr:from>
    <xdr:ext cx="171450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1704975" y="38766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41</xdr:row>
      <xdr:rowOff>0</xdr:rowOff>
    </xdr:from>
    <xdr:ext cx="171450" cy="457200"/>
    <xdr:sp fLocksText="0">
      <xdr:nvSpPr>
        <xdr:cNvPr id="2" name="Text Box 3"/>
        <xdr:cNvSpPr txBox="1">
          <a:spLocks noChangeArrowheads="1"/>
        </xdr:cNvSpPr>
      </xdr:nvSpPr>
      <xdr:spPr>
        <a:xfrm>
          <a:off x="1704975" y="4400550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36</xdr:row>
      <xdr:rowOff>85725</xdr:rowOff>
    </xdr:from>
    <xdr:ext cx="171450" cy="266700"/>
    <xdr:sp fLocksText="0">
      <xdr:nvSpPr>
        <xdr:cNvPr id="3" name="Text Box 5"/>
        <xdr:cNvSpPr txBox="1">
          <a:spLocks noChangeArrowheads="1"/>
        </xdr:cNvSpPr>
      </xdr:nvSpPr>
      <xdr:spPr>
        <a:xfrm>
          <a:off x="1704975" y="38766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41</xdr:row>
      <xdr:rowOff>0</xdr:rowOff>
    </xdr:from>
    <xdr:ext cx="171450" cy="457200"/>
    <xdr:sp fLocksText="0">
      <xdr:nvSpPr>
        <xdr:cNvPr id="4" name="Text Box 6"/>
        <xdr:cNvSpPr txBox="1">
          <a:spLocks noChangeArrowheads="1"/>
        </xdr:cNvSpPr>
      </xdr:nvSpPr>
      <xdr:spPr>
        <a:xfrm>
          <a:off x="1704975" y="4400550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36</xdr:row>
      <xdr:rowOff>85725</xdr:rowOff>
    </xdr:from>
    <xdr:ext cx="171450" cy="266700"/>
    <xdr:sp fLocksText="0">
      <xdr:nvSpPr>
        <xdr:cNvPr id="5" name="Text Box 8"/>
        <xdr:cNvSpPr txBox="1">
          <a:spLocks noChangeArrowheads="1"/>
        </xdr:cNvSpPr>
      </xdr:nvSpPr>
      <xdr:spPr>
        <a:xfrm>
          <a:off x="1704975" y="38766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41</xdr:row>
      <xdr:rowOff>0</xdr:rowOff>
    </xdr:from>
    <xdr:ext cx="171450" cy="457200"/>
    <xdr:sp fLocksText="0">
      <xdr:nvSpPr>
        <xdr:cNvPr id="6" name="Text Box 9"/>
        <xdr:cNvSpPr txBox="1">
          <a:spLocks noChangeArrowheads="1"/>
        </xdr:cNvSpPr>
      </xdr:nvSpPr>
      <xdr:spPr>
        <a:xfrm>
          <a:off x="1704975" y="4400550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36</xdr:row>
      <xdr:rowOff>85725</xdr:rowOff>
    </xdr:from>
    <xdr:ext cx="171450" cy="266700"/>
    <xdr:sp fLocksText="0">
      <xdr:nvSpPr>
        <xdr:cNvPr id="7" name="Text Box 11"/>
        <xdr:cNvSpPr txBox="1">
          <a:spLocks noChangeArrowheads="1"/>
        </xdr:cNvSpPr>
      </xdr:nvSpPr>
      <xdr:spPr>
        <a:xfrm>
          <a:off x="1704975" y="38766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41</xdr:row>
      <xdr:rowOff>0</xdr:rowOff>
    </xdr:from>
    <xdr:ext cx="171450" cy="457200"/>
    <xdr:sp fLocksText="0">
      <xdr:nvSpPr>
        <xdr:cNvPr id="8" name="Text Box 12"/>
        <xdr:cNvSpPr txBox="1">
          <a:spLocks noChangeArrowheads="1"/>
        </xdr:cNvSpPr>
      </xdr:nvSpPr>
      <xdr:spPr>
        <a:xfrm>
          <a:off x="1704975" y="4400550"/>
          <a:ext cx="171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32" customWidth="1"/>
    <col min="2" max="2" width="8.8515625" style="132" bestFit="1" customWidth="1"/>
    <col min="3" max="3" width="81.140625" style="132" customWidth="1"/>
    <col min="4" max="4" width="17.57421875" style="132" customWidth="1"/>
    <col min="5" max="8" width="16.57421875" style="132" customWidth="1"/>
    <col min="9" max="9" width="17.57421875" style="132" customWidth="1"/>
    <col min="10" max="10" width="9.8515625" style="132" customWidth="1"/>
    <col min="11" max="11" width="14.421875" style="132" customWidth="1"/>
    <col min="12" max="12" width="81.140625" style="132" customWidth="1"/>
    <col min="13" max="13" width="7.421875" style="132" bestFit="1" customWidth="1"/>
    <col min="14" max="14" width="81.140625" style="132" customWidth="1"/>
    <col min="15" max="15" width="10.8515625" style="132" bestFit="1" customWidth="1"/>
    <col min="16" max="16" width="14.8515625" style="132" bestFit="1" customWidth="1"/>
    <col min="17" max="17" width="9.8515625" style="132" bestFit="1" customWidth="1"/>
    <col min="18" max="18" width="13.140625" style="132" bestFit="1" customWidth="1"/>
    <col min="19" max="19" width="44.7109375" style="132" bestFit="1" customWidth="1"/>
    <col min="20" max="20" width="7.421875" style="132" bestFit="1" customWidth="1"/>
    <col min="21" max="21" width="44.7109375" style="132" bestFit="1" customWidth="1"/>
    <col min="22" max="22" width="10.8515625" style="132" bestFit="1" customWidth="1"/>
    <col min="23" max="16384" width="11.421875" style="132" customWidth="1"/>
  </cols>
  <sheetData>
    <row r="1" spans="1:8" s="143" customFormat="1" ht="12">
      <c r="A1" s="142" t="s">
        <v>178</v>
      </c>
      <c r="B1" s="142"/>
      <c r="C1" s="142"/>
      <c r="D1" s="142"/>
      <c r="E1" s="142"/>
      <c r="F1" s="142"/>
      <c r="G1" s="142"/>
      <c r="H1" s="142"/>
    </row>
    <row r="2" spans="1:8" s="143" customFormat="1" ht="12">
      <c r="A2" s="142" t="s">
        <v>179</v>
      </c>
      <c r="B2" s="142"/>
      <c r="C2" s="142"/>
      <c r="D2" s="142"/>
      <c r="E2" s="142"/>
      <c r="F2" s="142"/>
      <c r="G2" s="142"/>
      <c r="H2" s="142"/>
    </row>
    <row r="3" spans="1:8" s="143" customFormat="1" ht="12">
      <c r="A3" s="142" t="s">
        <v>180</v>
      </c>
      <c r="B3" s="142"/>
      <c r="C3" s="142"/>
      <c r="D3" s="142"/>
      <c r="E3" s="142"/>
      <c r="F3" s="142"/>
      <c r="G3" s="142"/>
      <c r="H3" s="142"/>
    </row>
    <row r="4" spans="1:8" s="143" customFormat="1" ht="12">
      <c r="A4" s="142" t="s">
        <v>329</v>
      </c>
      <c r="B4" s="142"/>
      <c r="C4" s="142"/>
      <c r="D4" s="142"/>
      <c r="E4" s="142"/>
      <c r="F4" s="142"/>
      <c r="G4" s="142"/>
      <c r="H4" s="142"/>
    </row>
    <row r="5" spans="1:8" s="143" customFormat="1" ht="12">
      <c r="A5" s="142"/>
      <c r="B5" s="142"/>
      <c r="C5" s="142"/>
      <c r="D5" s="142"/>
      <c r="E5" s="142"/>
      <c r="F5" s="142"/>
      <c r="G5" s="142"/>
      <c r="H5" s="142"/>
    </row>
    <row r="6" spans="1:7" s="143" customFormat="1" ht="12">
      <c r="A6" s="143" t="s">
        <v>58</v>
      </c>
      <c r="G6" s="143" t="s">
        <v>330</v>
      </c>
    </row>
    <row r="7" spans="1:7" s="143" customFormat="1" ht="12">
      <c r="A7" s="143" t="s">
        <v>181</v>
      </c>
      <c r="G7" s="143" t="s">
        <v>360</v>
      </c>
    </row>
    <row r="8" spans="1:7" s="143" customFormat="1" ht="12">
      <c r="A8" s="143" t="s">
        <v>331</v>
      </c>
      <c r="G8" s="143" t="s">
        <v>332</v>
      </c>
    </row>
    <row r="9" ht="13.5" thickBot="1"/>
    <row r="10" spans="1:8" ht="12.75" customHeight="1">
      <c r="A10" s="144" t="s">
        <v>182</v>
      </c>
      <c r="B10" s="145"/>
      <c r="C10" s="146" t="s">
        <v>333</v>
      </c>
      <c r="D10" s="146" t="s">
        <v>334</v>
      </c>
      <c r="E10" s="146" t="s">
        <v>3</v>
      </c>
      <c r="F10" s="146" t="s">
        <v>3</v>
      </c>
      <c r="G10" s="146" t="s">
        <v>4</v>
      </c>
      <c r="H10" s="147" t="s">
        <v>5</v>
      </c>
    </row>
    <row r="11" spans="1:8" ht="12.75">
      <c r="A11" s="148" t="s">
        <v>183</v>
      </c>
      <c r="B11" s="149"/>
      <c r="C11" s="149"/>
      <c r="D11" s="150">
        <v>2004</v>
      </c>
      <c r="E11" s="150" t="s">
        <v>17</v>
      </c>
      <c r="F11" s="150" t="s">
        <v>184</v>
      </c>
      <c r="G11" s="150" t="s">
        <v>17</v>
      </c>
      <c r="H11" s="151" t="s">
        <v>18</v>
      </c>
    </row>
    <row r="12" spans="1:8" ht="12.75" customHeight="1">
      <c r="A12" s="152"/>
      <c r="B12" s="153"/>
      <c r="C12" s="154"/>
      <c r="D12" s="154"/>
      <c r="E12" s="154"/>
      <c r="F12" s="154"/>
      <c r="G12" s="154"/>
      <c r="H12" s="155"/>
    </row>
    <row r="13" spans="1:8" ht="12.75">
      <c r="A13" s="156"/>
      <c r="B13" s="157"/>
      <c r="C13" s="157" t="s">
        <v>335</v>
      </c>
      <c r="D13" s="158" t="e">
        <f>D14+D24+D28</f>
        <v>#VALUE!</v>
      </c>
      <c r="E13" s="158" t="e">
        <f>E14+E24+E28</f>
        <v>#VALUE!</v>
      </c>
      <c r="F13" s="158" t="e">
        <f>F14+F24+F28</f>
        <v>#VALUE!</v>
      </c>
      <c r="G13" s="158" t="e">
        <f>G14+G24+G28</f>
        <v>#VALUE!</v>
      </c>
      <c r="H13" s="167" t="e">
        <f>H14+H24+H28</f>
        <v>#VALUE!</v>
      </c>
    </row>
    <row r="14" spans="1:15" ht="12.75">
      <c r="A14" s="131" t="s">
        <v>169</v>
      </c>
      <c r="B14" s="131" t="s">
        <v>171</v>
      </c>
      <c r="C14" s="131" t="s">
        <v>170</v>
      </c>
      <c r="D14" s="131" t="s">
        <v>258</v>
      </c>
      <c r="E14" s="131" t="s">
        <v>185</v>
      </c>
      <c r="F14" s="131" t="s">
        <v>186</v>
      </c>
      <c r="G14" s="131" t="s">
        <v>187</v>
      </c>
      <c r="H14" s="131" t="s">
        <v>188</v>
      </c>
      <c r="I14" s="131" t="s">
        <v>259</v>
      </c>
      <c r="J14" s="131" t="s">
        <v>172</v>
      </c>
      <c r="K14" s="131" t="s">
        <v>173</v>
      </c>
      <c r="L14" s="131" t="s">
        <v>174</v>
      </c>
      <c r="M14" s="131" t="s">
        <v>175</v>
      </c>
      <c r="N14" s="131" t="s">
        <v>176</v>
      </c>
      <c r="O14" s="131" t="s">
        <v>177</v>
      </c>
    </row>
    <row r="15" spans="1:15" ht="12.75">
      <c r="A15" s="132" t="s">
        <v>189</v>
      </c>
      <c r="B15" s="132" t="s">
        <v>260</v>
      </c>
      <c r="C15" s="132" t="s">
        <v>261</v>
      </c>
      <c r="D15" s="132">
        <v>6289444338.34</v>
      </c>
      <c r="E15" s="132">
        <v>2160646831</v>
      </c>
      <c r="F15" s="132">
        <v>2986665290</v>
      </c>
      <c r="G15" s="132">
        <v>1370904237</v>
      </c>
      <c r="H15" s="132">
        <v>2179306098</v>
      </c>
      <c r="I15" s="132">
        <v>3302779048.34</v>
      </c>
      <c r="J15" s="132" t="s">
        <v>350</v>
      </c>
      <c r="K15" s="132" t="s">
        <v>189</v>
      </c>
      <c r="L15" s="132" t="s">
        <v>261</v>
      </c>
      <c r="M15" s="132" t="s">
        <v>189</v>
      </c>
      <c r="N15" s="132" t="s">
        <v>261</v>
      </c>
      <c r="O15" s="132">
        <v>1</v>
      </c>
    </row>
    <row r="16" spans="1:15" ht="12.75">
      <c r="A16" s="132" t="s">
        <v>262</v>
      </c>
      <c r="B16" s="132" t="s">
        <v>260</v>
      </c>
      <c r="C16" s="132" t="s">
        <v>21</v>
      </c>
      <c r="D16" s="132">
        <v>124266130.42</v>
      </c>
      <c r="E16" s="132">
        <v>9075200</v>
      </c>
      <c r="F16" s="132">
        <v>49001200</v>
      </c>
      <c r="G16" s="132">
        <v>9075200</v>
      </c>
      <c r="H16" s="132">
        <v>49001200</v>
      </c>
      <c r="I16" s="132">
        <v>75264930.42</v>
      </c>
      <c r="J16" s="132" t="s">
        <v>350</v>
      </c>
      <c r="K16" s="132" t="s">
        <v>262</v>
      </c>
      <c r="L16" s="132" t="s">
        <v>21</v>
      </c>
      <c r="M16" s="132" t="s">
        <v>189</v>
      </c>
      <c r="N16" s="132" t="s">
        <v>21</v>
      </c>
      <c r="O16" s="132">
        <v>2</v>
      </c>
    </row>
    <row r="17" spans="1:15" ht="12.75">
      <c r="A17" s="132" t="s">
        <v>263</v>
      </c>
      <c r="B17" s="132" t="s">
        <v>260</v>
      </c>
      <c r="C17" s="132" t="s">
        <v>28</v>
      </c>
      <c r="D17" s="132">
        <v>124266130.42</v>
      </c>
      <c r="E17" s="132">
        <v>9075200</v>
      </c>
      <c r="F17" s="132">
        <v>49001200</v>
      </c>
      <c r="G17" s="132">
        <v>9075200</v>
      </c>
      <c r="H17" s="132">
        <v>49001200</v>
      </c>
      <c r="I17" s="132">
        <v>75264930.42</v>
      </c>
      <c r="J17" s="132" t="s">
        <v>350</v>
      </c>
      <c r="K17" s="132" t="s">
        <v>263</v>
      </c>
      <c r="L17" s="132" t="s">
        <v>28</v>
      </c>
      <c r="M17" s="132" t="s">
        <v>189</v>
      </c>
      <c r="N17" s="132" t="s">
        <v>28</v>
      </c>
      <c r="O17" s="132">
        <v>3</v>
      </c>
    </row>
    <row r="18" spans="1:15" ht="12.75">
      <c r="A18" s="132" t="s">
        <v>264</v>
      </c>
      <c r="B18" s="132" t="s">
        <v>260</v>
      </c>
      <c r="C18" s="132" t="s">
        <v>191</v>
      </c>
      <c r="D18" s="132">
        <v>116993848.5</v>
      </c>
      <c r="E18" s="132">
        <v>9048000</v>
      </c>
      <c r="F18" s="132">
        <v>42262000</v>
      </c>
      <c r="G18" s="132">
        <v>9048000</v>
      </c>
      <c r="H18" s="132">
        <v>42262000</v>
      </c>
      <c r="I18" s="132">
        <v>74731848.5</v>
      </c>
      <c r="J18" s="132" t="s">
        <v>350</v>
      </c>
      <c r="K18" s="132" t="s">
        <v>264</v>
      </c>
      <c r="L18" s="132" t="s">
        <v>191</v>
      </c>
      <c r="M18" s="132" t="s">
        <v>189</v>
      </c>
      <c r="N18" s="132" t="s">
        <v>191</v>
      </c>
      <c r="O18" s="132">
        <v>4</v>
      </c>
    </row>
    <row r="19" spans="1:15" ht="12.75">
      <c r="A19" s="132" t="s">
        <v>265</v>
      </c>
      <c r="B19" s="132" t="s">
        <v>260</v>
      </c>
      <c r="C19" s="132" t="s">
        <v>193</v>
      </c>
      <c r="D19" s="132">
        <v>7272281.92</v>
      </c>
      <c r="E19" s="132">
        <v>27200</v>
      </c>
      <c r="F19" s="132">
        <v>6739200</v>
      </c>
      <c r="G19" s="132">
        <v>27200</v>
      </c>
      <c r="H19" s="132">
        <v>6739200</v>
      </c>
      <c r="I19" s="132">
        <v>533081.92</v>
      </c>
      <c r="J19" s="132" t="s">
        <v>350</v>
      </c>
      <c r="K19" s="132" t="s">
        <v>265</v>
      </c>
      <c r="L19" s="132" t="s">
        <v>193</v>
      </c>
      <c r="M19" s="132" t="s">
        <v>189</v>
      </c>
      <c r="N19" s="132" t="s">
        <v>193</v>
      </c>
      <c r="O19" s="132">
        <v>4</v>
      </c>
    </row>
    <row r="20" spans="1:15" ht="12.75">
      <c r="A20" s="132" t="s">
        <v>266</v>
      </c>
      <c r="B20" s="132" t="s">
        <v>260</v>
      </c>
      <c r="C20" s="132" t="s">
        <v>32</v>
      </c>
      <c r="D20" s="132">
        <v>943699133.75</v>
      </c>
      <c r="E20" s="132">
        <v>192136427</v>
      </c>
      <c r="F20" s="132">
        <v>488771480</v>
      </c>
      <c r="G20" s="132">
        <v>190134910</v>
      </c>
      <c r="H20" s="132">
        <v>469153365</v>
      </c>
      <c r="I20" s="132">
        <v>454927653.75</v>
      </c>
      <c r="J20" s="132" t="s">
        <v>350</v>
      </c>
      <c r="K20" s="132" t="s">
        <v>266</v>
      </c>
      <c r="L20" s="132" t="s">
        <v>32</v>
      </c>
      <c r="M20" s="132" t="s">
        <v>189</v>
      </c>
      <c r="N20" s="132" t="s">
        <v>32</v>
      </c>
      <c r="O20" s="132">
        <v>2</v>
      </c>
    </row>
    <row r="21" spans="1:15" ht="12.75">
      <c r="A21" s="132" t="s">
        <v>267</v>
      </c>
      <c r="B21" s="132" t="s">
        <v>260</v>
      </c>
      <c r="C21" s="132" t="s">
        <v>195</v>
      </c>
      <c r="D21" s="132">
        <v>943699133.75</v>
      </c>
      <c r="E21" s="132">
        <v>192136427</v>
      </c>
      <c r="F21" s="132">
        <v>488771480</v>
      </c>
      <c r="G21" s="132">
        <v>190134910</v>
      </c>
      <c r="H21" s="132">
        <v>469153365</v>
      </c>
      <c r="I21" s="132">
        <v>454927653.75</v>
      </c>
      <c r="J21" s="132" t="s">
        <v>350</v>
      </c>
      <c r="K21" s="132" t="s">
        <v>267</v>
      </c>
      <c r="L21" s="132" t="s">
        <v>195</v>
      </c>
      <c r="M21" s="132" t="s">
        <v>189</v>
      </c>
      <c r="N21" s="132" t="s">
        <v>195</v>
      </c>
      <c r="O21" s="132">
        <v>3</v>
      </c>
    </row>
    <row r="22" spans="1:15" ht="12.75">
      <c r="A22" s="132" t="s">
        <v>361</v>
      </c>
      <c r="B22" s="132" t="s">
        <v>260</v>
      </c>
      <c r="C22" s="132" t="s">
        <v>197</v>
      </c>
      <c r="D22" s="132">
        <v>61155.62</v>
      </c>
      <c r="E22" s="132">
        <v>0</v>
      </c>
      <c r="F22" s="132">
        <v>0</v>
      </c>
      <c r="G22" s="132">
        <v>0</v>
      </c>
      <c r="H22" s="132">
        <v>0</v>
      </c>
      <c r="I22" s="132">
        <v>61155.62</v>
      </c>
      <c r="J22" s="132" t="s">
        <v>350</v>
      </c>
      <c r="K22" s="132" t="s">
        <v>361</v>
      </c>
      <c r="L22" s="132" t="s">
        <v>197</v>
      </c>
      <c r="M22" s="132" t="s">
        <v>189</v>
      </c>
      <c r="N22" s="132" t="s">
        <v>197</v>
      </c>
      <c r="O22" s="132">
        <v>4</v>
      </c>
    </row>
    <row r="23" spans="1:15" ht="12.75">
      <c r="A23" s="132" t="s">
        <v>362</v>
      </c>
      <c r="B23" s="132" t="s">
        <v>260</v>
      </c>
      <c r="C23" s="132" t="s">
        <v>199</v>
      </c>
      <c r="D23" s="132">
        <v>61155.62</v>
      </c>
      <c r="E23" s="132">
        <v>0</v>
      </c>
      <c r="F23" s="132">
        <v>0</v>
      </c>
      <c r="G23" s="132">
        <v>0</v>
      </c>
      <c r="H23" s="132">
        <v>0</v>
      </c>
      <c r="I23" s="132">
        <v>61155.62</v>
      </c>
      <c r="J23" s="132" t="s">
        <v>350</v>
      </c>
      <c r="K23" s="132" t="s">
        <v>362</v>
      </c>
      <c r="L23" s="132" t="s">
        <v>199</v>
      </c>
      <c r="M23" s="132" t="s">
        <v>189</v>
      </c>
      <c r="N23" s="132" t="s">
        <v>199</v>
      </c>
      <c r="O23" s="132">
        <v>5</v>
      </c>
    </row>
    <row r="24" spans="1:15" ht="12.75">
      <c r="A24" s="132" t="s">
        <v>268</v>
      </c>
      <c r="B24" s="132" t="s">
        <v>260</v>
      </c>
      <c r="C24" s="132" t="s">
        <v>201</v>
      </c>
      <c r="D24" s="132">
        <v>144271615.13</v>
      </c>
      <c r="E24" s="132">
        <v>19588705</v>
      </c>
      <c r="F24" s="132">
        <v>38164738</v>
      </c>
      <c r="G24" s="132">
        <v>11656975</v>
      </c>
      <c r="H24" s="132">
        <v>28352309</v>
      </c>
      <c r="I24" s="132">
        <v>106106877.13</v>
      </c>
      <c r="J24" s="132" t="s">
        <v>350</v>
      </c>
      <c r="K24" s="132" t="s">
        <v>268</v>
      </c>
      <c r="L24" s="132" t="s">
        <v>201</v>
      </c>
      <c r="M24" s="132" t="s">
        <v>189</v>
      </c>
      <c r="N24" s="132" t="s">
        <v>201</v>
      </c>
      <c r="O24" s="132">
        <v>4</v>
      </c>
    </row>
    <row r="25" spans="1:15" ht="12.75">
      <c r="A25" s="132" t="s">
        <v>269</v>
      </c>
      <c r="B25" s="132" t="s">
        <v>260</v>
      </c>
      <c r="C25" s="132" t="s">
        <v>203</v>
      </c>
      <c r="D25" s="132">
        <v>42292628.53</v>
      </c>
      <c r="E25" s="132">
        <v>3138325</v>
      </c>
      <c r="F25" s="132">
        <v>4449001</v>
      </c>
      <c r="G25" s="132">
        <v>3138325</v>
      </c>
      <c r="H25" s="132">
        <v>4449001</v>
      </c>
      <c r="I25" s="132">
        <v>37843627.53</v>
      </c>
      <c r="J25" s="132" t="s">
        <v>350</v>
      </c>
      <c r="K25" s="132" t="s">
        <v>269</v>
      </c>
      <c r="L25" s="132" t="s">
        <v>203</v>
      </c>
      <c r="M25" s="132" t="s">
        <v>189</v>
      </c>
      <c r="N25" s="132" t="s">
        <v>203</v>
      </c>
      <c r="O25" s="132">
        <v>5</v>
      </c>
    </row>
    <row r="26" spans="1:15" ht="12.75">
      <c r="A26" s="132" t="s">
        <v>270</v>
      </c>
      <c r="B26" s="132" t="s">
        <v>260</v>
      </c>
      <c r="C26" s="132" t="s">
        <v>204</v>
      </c>
      <c r="D26" s="132">
        <v>68206203.68</v>
      </c>
      <c r="E26" s="132">
        <v>2636376</v>
      </c>
      <c r="F26" s="132">
        <v>11772157</v>
      </c>
      <c r="G26" s="132">
        <v>1880699</v>
      </c>
      <c r="H26" s="132">
        <v>9135781</v>
      </c>
      <c r="I26" s="132">
        <v>56434046.68</v>
      </c>
      <c r="J26" s="132" t="s">
        <v>350</v>
      </c>
      <c r="K26" s="132" t="s">
        <v>270</v>
      </c>
      <c r="L26" s="132" t="s">
        <v>204</v>
      </c>
      <c r="M26" s="132" t="s">
        <v>189</v>
      </c>
      <c r="N26" s="132" t="s">
        <v>204</v>
      </c>
      <c r="O26" s="132">
        <v>5</v>
      </c>
    </row>
    <row r="27" spans="1:15" ht="12.75">
      <c r="A27" s="132" t="s">
        <v>271</v>
      </c>
      <c r="B27" s="132" t="s">
        <v>260</v>
      </c>
      <c r="C27" s="132" t="s">
        <v>206</v>
      </c>
      <c r="D27" s="132">
        <v>24615155.35</v>
      </c>
      <c r="E27" s="132">
        <v>6793282</v>
      </c>
      <c r="F27" s="132">
        <v>14922858</v>
      </c>
      <c r="G27" s="132">
        <v>3244592</v>
      </c>
      <c r="H27" s="132">
        <v>11374168</v>
      </c>
      <c r="I27" s="132">
        <v>9692297.35</v>
      </c>
      <c r="J27" s="132" t="s">
        <v>350</v>
      </c>
      <c r="K27" s="132" t="s">
        <v>271</v>
      </c>
      <c r="L27" s="132" t="s">
        <v>206</v>
      </c>
      <c r="M27" s="132" t="s">
        <v>189</v>
      </c>
      <c r="N27" s="132" t="s">
        <v>206</v>
      </c>
      <c r="O27" s="132">
        <v>5</v>
      </c>
    </row>
    <row r="28" spans="1:15" ht="12.75">
      <c r="A28" s="132" t="s">
        <v>272</v>
      </c>
      <c r="B28" s="132" t="s">
        <v>260</v>
      </c>
      <c r="C28" s="132" t="s">
        <v>207</v>
      </c>
      <c r="D28" s="132">
        <v>9157627.57</v>
      </c>
      <c r="E28" s="132">
        <v>7020722</v>
      </c>
      <c r="F28" s="132">
        <v>7020722</v>
      </c>
      <c r="G28" s="132">
        <v>3393359</v>
      </c>
      <c r="H28" s="132">
        <v>3393359</v>
      </c>
      <c r="I28" s="132">
        <v>2136905.57</v>
      </c>
      <c r="J28" s="132" t="s">
        <v>350</v>
      </c>
      <c r="K28" s="132" t="s">
        <v>272</v>
      </c>
      <c r="L28" s="132" t="s">
        <v>207</v>
      </c>
      <c r="M28" s="132" t="s">
        <v>189</v>
      </c>
      <c r="N28" s="132" t="s">
        <v>207</v>
      </c>
      <c r="O28" s="132">
        <v>5</v>
      </c>
    </row>
    <row r="29" spans="1:15" ht="12.75">
      <c r="A29" s="132" t="s">
        <v>273</v>
      </c>
      <c r="B29" s="132" t="s">
        <v>260</v>
      </c>
      <c r="C29" s="132" t="s">
        <v>208</v>
      </c>
      <c r="D29" s="132">
        <v>137992937.96</v>
      </c>
      <c r="E29" s="132">
        <v>32967397</v>
      </c>
      <c r="F29" s="132">
        <v>107399543</v>
      </c>
      <c r="G29" s="132">
        <v>31315597</v>
      </c>
      <c r="H29" s="132">
        <v>105747743</v>
      </c>
      <c r="I29" s="132">
        <v>30593394.96</v>
      </c>
      <c r="J29" s="132" t="s">
        <v>350</v>
      </c>
      <c r="K29" s="132" t="s">
        <v>273</v>
      </c>
      <c r="L29" s="132" t="s">
        <v>208</v>
      </c>
      <c r="M29" s="132" t="s">
        <v>189</v>
      </c>
      <c r="N29" s="132" t="s">
        <v>208</v>
      </c>
      <c r="O29" s="132">
        <v>4</v>
      </c>
    </row>
    <row r="30" spans="1:15" ht="12.75">
      <c r="A30" s="132" t="s">
        <v>363</v>
      </c>
      <c r="B30" s="132" t="s">
        <v>260</v>
      </c>
      <c r="C30" s="132" t="s">
        <v>210</v>
      </c>
      <c r="D30" s="132">
        <v>28939346.2</v>
      </c>
      <c r="E30" s="132">
        <v>0</v>
      </c>
      <c r="F30" s="132">
        <v>28824050</v>
      </c>
      <c r="G30" s="132">
        <v>0</v>
      </c>
      <c r="H30" s="132">
        <v>28824050</v>
      </c>
      <c r="I30" s="132">
        <v>115296.2</v>
      </c>
      <c r="J30" s="132" t="s">
        <v>350</v>
      </c>
      <c r="K30" s="132" t="s">
        <v>363</v>
      </c>
      <c r="L30" s="132" t="s">
        <v>210</v>
      </c>
      <c r="M30" s="132" t="s">
        <v>189</v>
      </c>
      <c r="N30" s="132" t="s">
        <v>210</v>
      </c>
      <c r="O30" s="132">
        <v>5</v>
      </c>
    </row>
    <row r="31" spans="1:15" ht="12.75">
      <c r="A31" s="132" t="s">
        <v>274</v>
      </c>
      <c r="B31" s="132" t="s">
        <v>260</v>
      </c>
      <c r="C31" s="132" t="s">
        <v>211</v>
      </c>
      <c r="D31" s="132">
        <v>13825080</v>
      </c>
      <c r="E31" s="132">
        <v>3060000</v>
      </c>
      <c r="F31" s="132">
        <v>4590000</v>
      </c>
      <c r="G31" s="132">
        <v>1530000</v>
      </c>
      <c r="H31" s="132">
        <v>3060000</v>
      </c>
      <c r="I31" s="132">
        <v>9235080</v>
      </c>
      <c r="J31" s="132" t="s">
        <v>350</v>
      </c>
      <c r="K31" s="132" t="s">
        <v>274</v>
      </c>
      <c r="L31" s="132" t="s">
        <v>211</v>
      </c>
      <c r="M31" s="132" t="s">
        <v>189</v>
      </c>
      <c r="N31" s="132" t="s">
        <v>211</v>
      </c>
      <c r="O31" s="132">
        <v>5</v>
      </c>
    </row>
    <row r="32" spans="1:15" ht="12.75">
      <c r="A32" s="132" t="s">
        <v>275</v>
      </c>
      <c r="B32" s="132" t="s">
        <v>260</v>
      </c>
      <c r="C32" s="132" t="s">
        <v>212</v>
      </c>
      <c r="D32" s="132">
        <v>23069601.23</v>
      </c>
      <c r="E32" s="132">
        <v>1467666</v>
      </c>
      <c r="F32" s="132">
        <v>2114688</v>
      </c>
      <c r="G32" s="132">
        <v>1345866</v>
      </c>
      <c r="H32" s="132">
        <v>1992888</v>
      </c>
      <c r="I32" s="132">
        <v>20954913.23</v>
      </c>
      <c r="J32" s="132" t="s">
        <v>350</v>
      </c>
      <c r="K32" s="132" t="s">
        <v>275</v>
      </c>
      <c r="L32" s="132" t="s">
        <v>212</v>
      </c>
      <c r="M32" s="132" t="s">
        <v>189</v>
      </c>
      <c r="N32" s="132" t="s">
        <v>212</v>
      </c>
      <c r="O32" s="132">
        <v>5</v>
      </c>
    </row>
    <row r="33" spans="1:15" ht="12.75">
      <c r="A33" s="132" t="s">
        <v>276</v>
      </c>
      <c r="B33" s="132" t="s">
        <v>260</v>
      </c>
      <c r="C33" s="132" t="s">
        <v>214</v>
      </c>
      <c r="D33" s="132">
        <v>4166853.01</v>
      </c>
      <c r="E33" s="132">
        <v>119947.75</v>
      </c>
      <c r="F33" s="132">
        <v>4150225</v>
      </c>
      <c r="G33" s="132">
        <v>119947.75</v>
      </c>
      <c r="H33" s="132">
        <v>4150225</v>
      </c>
      <c r="I33" s="132">
        <v>16628.01</v>
      </c>
      <c r="J33" s="132" t="s">
        <v>350</v>
      </c>
      <c r="K33" s="132" t="s">
        <v>276</v>
      </c>
      <c r="L33" s="132" t="s">
        <v>214</v>
      </c>
      <c r="M33" s="132" t="s">
        <v>189</v>
      </c>
      <c r="N33" s="132" t="s">
        <v>214</v>
      </c>
      <c r="O33" s="132">
        <v>5</v>
      </c>
    </row>
    <row r="34" spans="1:15" ht="12.75">
      <c r="A34" s="132" t="s">
        <v>277</v>
      </c>
      <c r="B34" s="132" t="s">
        <v>260</v>
      </c>
      <c r="C34" s="132" t="s">
        <v>215</v>
      </c>
      <c r="D34" s="132">
        <v>2289678.22</v>
      </c>
      <c r="E34" s="132">
        <v>937130.25</v>
      </c>
      <c r="F34" s="132">
        <v>2280556</v>
      </c>
      <c r="G34" s="132">
        <v>937130.25</v>
      </c>
      <c r="H34" s="132">
        <v>2280556</v>
      </c>
      <c r="I34" s="132">
        <v>9122.22</v>
      </c>
      <c r="J34" s="132" t="s">
        <v>350</v>
      </c>
      <c r="K34" s="132" t="s">
        <v>277</v>
      </c>
      <c r="L34" s="132" t="s">
        <v>215</v>
      </c>
      <c r="M34" s="132" t="s">
        <v>189</v>
      </c>
      <c r="N34" s="132" t="s">
        <v>215</v>
      </c>
      <c r="O34" s="132">
        <v>5</v>
      </c>
    </row>
    <row r="35" spans="1:15" ht="12.75">
      <c r="A35" s="132" t="s">
        <v>278</v>
      </c>
      <c r="B35" s="132" t="s">
        <v>260</v>
      </c>
      <c r="C35" s="132" t="s">
        <v>216</v>
      </c>
      <c r="D35" s="132">
        <v>65701784.1</v>
      </c>
      <c r="E35" s="132">
        <v>27382653</v>
      </c>
      <c r="F35" s="132">
        <v>65440024</v>
      </c>
      <c r="G35" s="132">
        <v>27382653</v>
      </c>
      <c r="H35" s="132">
        <v>65440024</v>
      </c>
      <c r="I35" s="132">
        <v>261760.1</v>
      </c>
      <c r="J35" s="132" t="s">
        <v>350</v>
      </c>
      <c r="K35" s="132" t="s">
        <v>278</v>
      </c>
      <c r="L35" s="132" t="s">
        <v>216</v>
      </c>
      <c r="M35" s="132" t="s">
        <v>189</v>
      </c>
      <c r="N35" s="132" t="s">
        <v>216</v>
      </c>
      <c r="O35" s="132">
        <v>5</v>
      </c>
    </row>
    <row r="36" spans="1:15" ht="12.75">
      <c r="A36" s="132" t="s">
        <v>364</v>
      </c>
      <c r="B36" s="132" t="s">
        <v>260</v>
      </c>
      <c r="C36" s="132" t="s">
        <v>217</v>
      </c>
      <c r="D36" s="132">
        <v>595.2</v>
      </c>
      <c r="E36" s="132">
        <v>0</v>
      </c>
      <c r="F36" s="132">
        <v>0</v>
      </c>
      <c r="G36" s="132">
        <v>0</v>
      </c>
      <c r="H36" s="132">
        <v>0</v>
      </c>
      <c r="I36" s="132">
        <v>595.2</v>
      </c>
      <c r="J36" s="132" t="s">
        <v>350</v>
      </c>
      <c r="K36" s="132" t="s">
        <v>364</v>
      </c>
      <c r="L36" s="132" t="s">
        <v>217</v>
      </c>
      <c r="M36" s="132" t="s">
        <v>189</v>
      </c>
      <c r="N36" s="132" t="s">
        <v>217</v>
      </c>
      <c r="O36" s="132">
        <v>5</v>
      </c>
    </row>
    <row r="37" spans="1:15" ht="12.75">
      <c r="A37" s="132" t="s">
        <v>279</v>
      </c>
      <c r="B37" s="132" t="s">
        <v>260</v>
      </c>
      <c r="C37" s="132" t="s">
        <v>219</v>
      </c>
      <c r="D37" s="132">
        <v>79417199.18</v>
      </c>
      <c r="E37" s="132">
        <v>3980300</v>
      </c>
      <c r="F37" s="132">
        <v>8626200</v>
      </c>
      <c r="G37" s="132">
        <v>4645900</v>
      </c>
      <c r="H37" s="132">
        <v>4645900</v>
      </c>
      <c r="I37" s="132">
        <v>70790999.18</v>
      </c>
      <c r="J37" s="132" t="s">
        <v>350</v>
      </c>
      <c r="K37" s="132" t="s">
        <v>279</v>
      </c>
      <c r="L37" s="132" t="s">
        <v>219</v>
      </c>
      <c r="M37" s="132" t="s">
        <v>189</v>
      </c>
      <c r="N37" s="132" t="s">
        <v>219</v>
      </c>
      <c r="O37" s="132">
        <v>4</v>
      </c>
    </row>
    <row r="38" spans="1:15" ht="12.75">
      <c r="A38" s="132" t="s">
        <v>280</v>
      </c>
      <c r="B38" s="132" t="s">
        <v>260</v>
      </c>
      <c r="C38" s="132" t="s">
        <v>220</v>
      </c>
      <c r="D38" s="132">
        <v>44833370</v>
      </c>
      <c r="E38" s="132">
        <v>3980300</v>
      </c>
      <c r="F38" s="132">
        <v>8626200</v>
      </c>
      <c r="G38" s="132">
        <v>4645900</v>
      </c>
      <c r="H38" s="132">
        <v>4645900</v>
      </c>
      <c r="I38" s="132">
        <v>36207170</v>
      </c>
      <c r="J38" s="132" t="s">
        <v>350</v>
      </c>
      <c r="K38" s="132" t="s">
        <v>280</v>
      </c>
      <c r="L38" s="132" t="s">
        <v>220</v>
      </c>
      <c r="M38" s="132" t="s">
        <v>189</v>
      </c>
      <c r="N38" s="132" t="s">
        <v>220</v>
      </c>
      <c r="O38" s="132">
        <v>5</v>
      </c>
    </row>
    <row r="39" spans="1:15" ht="12.75">
      <c r="A39" s="132" t="s">
        <v>281</v>
      </c>
      <c r="B39" s="132" t="s">
        <v>260</v>
      </c>
      <c r="C39" s="132" t="s">
        <v>221</v>
      </c>
      <c r="D39" s="132">
        <v>34583829.18</v>
      </c>
      <c r="E39" s="132">
        <v>0</v>
      </c>
      <c r="F39" s="132">
        <v>0</v>
      </c>
      <c r="G39" s="132">
        <v>0</v>
      </c>
      <c r="H39" s="132">
        <v>0</v>
      </c>
      <c r="I39" s="132">
        <v>34583829.18</v>
      </c>
      <c r="J39" s="132" t="s">
        <v>350</v>
      </c>
      <c r="K39" s="132" t="s">
        <v>281</v>
      </c>
      <c r="L39" s="132" t="s">
        <v>221</v>
      </c>
      <c r="M39" s="132" t="s">
        <v>189</v>
      </c>
      <c r="N39" s="132" t="s">
        <v>221</v>
      </c>
      <c r="O39" s="132">
        <v>5</v>
      </c>
    </row>
    <row r="40" spans="1:15" ht="12.75">
      <c r="A40" s="132" t="s">
        <v>282</v>
      </c>
      <c r="B40" s="132" t="s">
        <v>260</v>
      </c>
      <c r="C40" s="132" t="s">
        <v>222</v>
      </c>
      <c r="D40" s="132">
        <v>21577152.92</v>
      </c>
      <c r="E40" s="132">
        <v>2584240</v>
      </c>
      <c r="F40" s="132">
        <v>7483514</v>
      </c>
      <c r="G40" s="132">
        <v>480000</v>
      </c>
      <c r="H40" s="132">
        <v>4899274</v>
      </c>
      <c r="I40" s="132">
        <v>14093638.92</v>
      </c>
      <c r="J40" s="132" t="s">
        <v>350</v>
      </c>
      <c r="K40" s="132" t="s">
        <v>282</v>
      </c>
      <c r="L40" s="132" t="s">
        <v>222</v>
      </c>
      <c r="M40" s="132" t="s">
        <v>189</v>
      </c>
      <c r="N40" s="132" t="s">
        <v>222</v>
      </c>
      <c r="O40" s="132">
        <v>4</v>
      </c>
    </row>
    <row r="41" spans="1:15" ht="12.75">
      <c r="A41" s="132" t="s">
        <v>365</v>
      </c>
      <c r="B41" s="132" t="s">
        <v>260</v>
      </c>
      <c r="C41" s="132" t="s">
        <v>224</v>
      </c>
      <c r="D41" s="132">
        <v>486863.86</v>
      </c>
      <c r="E41" s="132">
        <v>0</v>
      </c>
      <c r="F41" s="132">
        <v>480000</v>
      </c>
      <c r="G41" s="132">
        <v>480000</v>
      </c>
      <c r="H41" s="132">
        <v>480000</v>
      </c>
      <c r="I41" s="132">
        <v>6863.86</v>
      </c>
      <c r="J41" s="132" t="s">
        <v>350</v>
      </c>
      <c r="K41" s="132" t="s">
        <v>365</v>
      </c>
      <c r="L41" s="132" t="s">
        <v>224</v>
      </c>
      <c r="M41" s="132" t="s">
        <v>189</v>
      </c>
      <c r="N41" s="132" t="s">
        <v>224</v>
      </c>
      <c r="O41" s="132">
        <v>5</v>
      </c>
    </row>
    <row r="42" spans="1:15" ht="12.75">
      <c r="A42" s="132" t="s">
        <v>283</v>
      </c>
      <c r="B42" s="132" t="s">
        <v>260</v>
      </c>
      <c r="C42" s="132" t="s">
        <v>226</v>
      </c>
      <c r="D42" s="132">
        <v>21090289.06</v>
      </c>
      <c r="E42" s="132">
        <v>2584240</v>
      </c>
      <c r="F42" s="132">
        <v>7003514</v>
      </c>
      <c r="G42" s="132">
        <v>0</v>
      </c>
      <c r="H42" s="132">
        <v>4419274</v>
      </c>
      <c r="I42" s="132">
        <v>14086775.06</v>
      </c>
      <c r="J42" s="132" t="s">
        <v>350</v>
      </c>
      <c r="K42" s="132" t="s">
        <v>283</v>
      </c>
      <c r="L42" s="132" t="s">
        <v>226</v>
      </c>
      <c r="M42" s="132" t="s">
        <v>189</v>
      </c>
      <c r="N42" s="132" t="s">
        <v>226</v>
      </c>
      <c r="O42" s="132">
        <v>5</v>
      </c>
    </row>
    <row r="43" spans="1:15" ht="12.75">
      <c r="A43" s="132" t="s">
        <v>284</v>
      </c>
      <c r="B43" s="132" t="s">
        <v>260</v>
      </c>
      <c r="C43" s="132" t="s">
        <v>227</v>
      </c>
      <c r="D43" s="132">
        <v>122518467.45</v>
      </c>
      <c r="E43" s="132">
        <v>11090882</v>
      </c>
      <c r="F43" s="132">
        <v>58458484</v>
      </c>
      <c r="G43" s="132">
        <v>11090882</v>
      </c>
      <c r="H43" s="132">
        <v>58458484</v>
      </c>
      <c r="I43" s="132">
        <v>64059983.45</v>
      </c>
      <c r="J43" s="132" t="s">
        <v>350</v>
      </c>
      <c r="K43" s="132" t="s">
        <v>284</v>
      </c>
      <c r="L43" s="132" t="s">
        <v>227</v>
      </c>
      <c r="M43" s="132" t="s">
        <v>189</v>
      </c>
      <c r="N43" s="132" t="s">
        <v>227</v>
      </c>
      <c r="O43" s="132">
        <v>4</v>
      </c>
    </row>
    <row r="44" spans="1:15" ht="12.75">
      <c r="A44" s="132" t="s">
        <v>285</v>
      </c>
      <c r="B44" s="132" t="s">
        <v>260</v>
      </c>
      <c r="C44" s="132" t="s">
        <v>229</v>
      </c>
      <c r="D44" s="132">
        <v>3741098.78</v>
      </c>
      <c r="E44" s="132">
        <v>0</v>
      </c>
      <c r="F44" s="132">
        <v>0</v>
      </c>
      <c r="G44" s="132">
        <v>0</v>
      </c>
      <c r="H44" s="132">
        <v>0</v>
      </c>
      <c r="I44" s="132">
        <v>3741098.78</v>
      </c>
      <c r="J44" s="132" t="s">
        <v>350</v>
      </c>
      <c r="K44" s="132" t="s">
        <v>285</v>
      </c>
      <c r="L44" s="132" t="s">
        <v>229</v>
      </c>
      <c r="M44" s="132" t="s">
        <v>189</v>
      </c>
      <c r="N44" s="132" t="s">
        <v>229</v>
      </c>
      <c r="O44" s="132">
        <v>5</v>
      </c>
    </row>
    <row r="45" spans="1:15" ht="12.75">
      <c r="A45" s="132" t="s">
        <v>286</v>
      </c>
      <c r="B45" s="132" t="s">
        <v>260</v>
      </c>
      <c r="C45" s="132" t="s">
        <v>230</v>
      </c>
      <c r="D45" s="132">
        <v>47270229.61</v>
      </c>
      <c r="E45" s="132">
        <v>0</v>
      </c>
      <c r="F45" s="132">
        <v>47081902</v>
      </c>
      <c r="G45" s="132">
        <v>0</v>
      </c>
      <c r="H45" s="132">
        <v>47081902</v>
      </c>
      <c r="I45" s="132">
        <v>188327.61</v>
      </c>
      <c r="J45" s="132" t="s">
        <v>350</v>
      </c>
      <c r="K45" s="132" t="s">
        <v>286</v>
      </c>
      <c r="L45" s="132" t="s">
        <v>230</v>
      </c>
      <c r="M45" s="132" t="s">
        <v>189</v>
      </c>
      <c r="N45" s="132" t="s">
        <v>230</v>
      </c>
      <c r="O45" s="132">
        <v>5</v>
      </c>
    </row>
    <row r="46" spans="1:15" ht="12.75">
      <c r="A46" s="132" t="s">
        <v>287</v>
      </c>
      <c r="B46" s="132" t="s">
        <v>260</v>
      </c>
      <c r="C46" s="132" t="s">
        <v>231</v>
      </c>
      <c r="D46" s="132">
        <v>9396064</v>
      </c>
      <c r="E46" s="132">
        <v>5079652</v>
      </c>
      <c r="F46" s="132">
        <v>5079652</v>
      </c>
      <c r="G46" s="132">
        <v>5079652</v>
      </c>
      <c r="H46" s="132">
        <v>5079652</v>
      </c>
      <c r="I46" s="132">
        <v>4316412</v>
      </c>
      <c r="J46" s="132" t="s">
        <v>350</v>
      </c>
      <c r="K46" s="132" t="s">
        <v>287</v>
      </c>
      <c r="L46" s="132" t="s">
        <v>231</v>
      </c>
      <c r="M46" s="132" t="s">
        <v>189</v>
      </c>
      <c r="N46" s="132" t="s">
        <v>231</v>
      </c>
      <c r="O46" s="132">
        <v>5</v>
      </c>
    </row>
    <row r="47" spans="1:15" ht="12.75">
      <c r="A47" s="132" t="s">
        <v>288</v>
      </c>
      <c r="B47" s="132" t="s">
        <v>260</v>
      </c>
      <c r="C47" s="132" t="s">
        <v>232</v>
      </c>
      <c r="D47" s="132">
        <v>62111075.06</v>
      </c>
      <c r="E47" s="132">
        <v>6011230</v>
      </c>
      <c r="F47" s="132">
        <v>6296930</v>
      </c>
      <c r="G47" s="132">
        <v>6011230</v>
      </c>
      <c r="H47" s="132">
        <v>6296930</v>
      </c>
      <c r="I47" s="132">
        <v>55814145.06</v>
      </c>
      <c r="J47" s="132" t="s">
        <v>350</v>
      </c>
      <c r="K47" s="132" t="s">
        <v>288</v>
      </c>
      <c r="L47" s="132" t="s">
        <v>232</v>
      </c>
      <c r="M47" s="132" t="s">
        <v>189</v>
      </c>
      <c r="N47" s="132" t="s">
        <v>232</v>
      </c>
      <c r="O47" s="132">
        <v>5</v>
      </c>
    </row>
    <row r="48" spans="1:15" ht="12.75">
      <c r="A48" s="132" t="s">
        <v>289</v>
      </c>
      <c r="B48" s="132" t="s">
        <v>260</v>
      </c>
      <c r="C48" s="132" t="s">
        <v>234</v>
      </c>
      <c r="D48" s="132">
        <v>957916.4</v>
      </c>
      <c r="E48" s="132">
        <v>0</v>
      </c>
      <c r="F48" s="132">
        <v>954100</v>
      </c>
      <c r="G48" s="132">
        <v>0</v>
      </c>
      <c r="H48" s="132">
        <v>954100</v>
      </c>
      <c r="I48" s="132">
        <v>3816.4</v>
      </c>
      <c r="J48" s="132" t="s">
        <v>350</v>
      </c>
      <c r="K48" s="132" t="s">
        <v>289</v>
      </c>
      <c r="L48" s="132" t="s">
        <v>234</v>
      </c>
      <c r="M48" s="132" t="s">
        <v>189</v>
      </c>
      <c r="N48" s="132" t="s">
        <v>234</v>
      </c>
      <c r="O48" s="132">
        <v>4</v>
      </c>
    </row>
    <row r="49" spans="1:15" ht="12.75">
      <c r="A49" s="132" t="s">
        <v>290</v>
      </c>
      <c r="B49" s="132" t="s">
        <v>260</v>
      </c>
      <c r="C49" s="132" t="s">
        <v>235</v>
      </c>
      <c r="D49" s="132">
        <v>957916.4</v>
      </c>
      <c r="E49" s="132">
        <v>0</v>
      </c>
      <c r="F49" s="132">
        <v>954100</v>
      </c>
      <c r="G49" s="132">
        <v>0</v>
      </c>
      <c r="H49" s="132">
        <v>954100</v>
      </c>
      <c r="I49" s="132">
        <v>3816.4</v>
      </c>
      <c r="J49" s="132" t="s">
        <v>350</v>
      </c>
      <c r="K49" s="132" t="s">
        <v>290</v>
      </c>
      <c r="L49" s="132" t="s">
        <v>235</v>
      </c>
      <c r="M49" s="132" t="s">
        <v>189</v>
      </c>
      <c r="N49" s="132" t="s">
        <v>235</v>
      </c>
      <c r="O49" s="132">
        <v>5</v>
      </c>
    </row>
    <row r="50" spans="1:15" ht="12.75">
      <c r="A50" s="132" t="s">
        <v>291</v>
      </c>
      <c r="B50" s="132" t="s">
        <v>260</v>
      </c>
      <c r="C50" s="132" t="s">
        <v>236</v>
      </c>
      <c r="D50" s="132">
        <v>5271004.02</v>
      </c>
      <c r="E50" s="132">
        <v>749999</v>
      </c>
      <c r="F50" s="132">
        <v>2249997</v>
      </c>
      <c r="G50" s="132">
        <v>749999</v>
      </c>
      <c r="H50" s="132">
        <v>1499998</v>
      </c>
      <c r="I50" s="132">
        <v>3021007.02</v>
      </c>
      <c r="J50" s="132" t="s">
        <v>350</v>
      </c>
      <c r="K50" s="132" t="s">
        <v>291</v>
      </c>
      <c r="L50" s="132" t="s">
        <v>236</v>
      </c>
      <c r="M50" s="132" t="s">
        <v>189</v>
      </c>
      <c r="N50" s="132" t="s">
        <v>236</v>
      </c>
      <c r="O50" s="132">
        <v>4</v>
      </c>
    </row>
    <row r="51" spans="1:15" ht="12.75">
      <c r="A51" s="132" t="s">
        <v>366</v>
      </c>
      <c r="B51" s="132" t="s">
        <v>260</v>
      </c>
      <c r="C51" s="132" t="s">
        <v>237</v>
      </c>
      <c r="D51" s="132">
        <v>5271004.02</v>
      </c>
      <c r="E51" s="132">
        <v>749999</v>
      </c>
      <c r="F51" s="132">
        <v>2249997</v>
      </c>
      <c r="G51" s="132">
        <v>749999</v>
      </c>
      <c r="H51" s="132">
        <v>1499998</v>
      </c>
      <c r="I51" s="132">
        <v>3021007.02</v>
      </c>
      <c r="J51" s="132" t="s">
        <v>350</v>
      </c>
      <c r="K51" s="132" t="s">
        <v>366</v>
      </c>
      <c r="L51" s="132" t="s">
        <v>237</v>
      </c>
      <c r="M51" s="132" t="s">
        <v>189</v>
      </c>
      <c r="N51" s="132" t="s">
        <v>237</v>
      </c>
      <c r="O51" s="132">
        <v>5</v>
      </c>
    </row>
    <row r="52" spans="1:15" ht="12.75">
      <c r="A52" s="132" t="s">
        <v>292</v>
      </c>
      <c r="B52" s="132" t="s">
        <v>260</v>
      </c>
      <c r="C52" s="132" t="s">
        <v>238</v>
      </c>
      <c r="D52" s="132">
        <v>41718227</v>
      </c>
      <c r="E52" s="132">
        <v>1679308</v>
      </c>
      <c r="F52" s="132">
        <v>1679308</v>
      </c>
      <c r="G52" s="132">
        <v>920001</v>
      </c>
      <c r="H52" s="132">
        <v>920001</v>
      </c>
      <c r="I52" s="132">
        <v>40038919</v>
      </c>
      <c r="J52" s="132" t="s">
        <v>350</v>
      </c>
      <c r="K52" s="132" t="s">
        <v>292</v>
      </c>
      <c r="L52" s="132" t="s">
        <v>238</v>
      </c>
      <c r="M52" s="132" t="s">
        <v>189</v>
      </c>
      <c r="N52" s="132" t="s">
        <v>238</v>
      </c>
      <c r="O52" s="132">
        <v>4</v>
      </c>
    </row>
    <row r="53" spans="1:15" ht="12.75">
      <c r="A53" s="132" t="s">
        <v>367</v>
      </c>
      <c r="B53" s="132" t="s">
        <v>260</v>
      </c>
      <c r="C53" s="132" t="s">
        <v>239</v>
      </c>
      <c r="D53" s="132">
        <v>41718227</v>
      </c>
      <c r="E53" s="132">
        <v>1679308</v>
      </c>
      <c r="F53" s="132">
        <v>1679308</v>
      </c>
      <c r="G53" s="132">
        <v>920001</v>
      </c>
      <c r="H53" s="132">
        <v>920001</v>
      </c>
      <c r="I53" s="132">
        <v>40038919</v>
      </c>
      <c r="J53" s="132" t="s">
        <v>350</v>
      </c>
      <c r="K53" s="132" t="s">
        <v>367</v>
      </c>
      <c r="L53" s="132" t="s">
        <v>239</v>
      </c>
      <c r="M53" s="132" t="s">
        <v>189</v>
      </c>
      <c r="N53" s="132" t="s">
        <v>239</v>
      </c>
      <c r="O53" s="132">
        <v>5</v>
      </c>
    </row>
    <row r="54" spans="1:15" ht="12.75">
      <c r="A54" s="132" t="s">
        <v>293</v>
      </c>
      <c r="B54" s="132" t="s">
        <v>260</v>
      </c>
      <c r="C54" s="132" t="s">
        <v>240</v>
      </c>
      <c r="D54" s="132">
        <v>389913458.07</v>
      </c>
      <c r="E54" s="132">
        <v>119495596</v>
      </c>
      <c r="F54" s="132">
        <v>263755596</v>
      </c>
      <c r="G54" s="132">
        <v>129275556</v>
      </c>
      <c r="H54" s="132">
        <v>263675556</v>
      </c>
      <c r="I54" s="132">
        <v>126157862.07</v>
      </c>
      <c r="J54" s="132" t="s">
        <v>350</v>
      </c>
      <c r="K54" s="132" t="s">
        <v>293</v>
      </c>
      <c r="L54" s="132" t="s">
        <v>240</v>
      </c>
      <c r="M54" s="132" t="s">
        <v>189</v>
      </c>
      <c r="N54" s="132" t="s">
        <v>240</v>
      </c>
      <c r="O54" s="132">
        <v>4</v>
      </c>
    </row>
    <row r="55" spans="1:15" ht="12.75">
      <c r="A55" s="132" t="s">
        <v>294</v>
      </c>
      <c r="B55" s="132" t="s">
        <v>260</v>
      </c>
      <c r="C55" s="132" t="s">
        <v>240</v>
      </c>
      <c r="D55" s="132">
        <v>389913458.07</v>
      </c>
      <c r="E55" s="132">
        <v>119495596</v>
      </c>
      <c r="F55" s="132">
        <v>263755596</v>
      </c>
      <c r="G55" s="132">
        <v>129275556</v>
      </c>
      <c r="H55" s="132">
        <v>263675556</v>
      </c>
      <c r="I55" s="132">
        <v>126157862.07</v>
      </c>
      <c r="J55" s="132" t="s">
        <v>350</v>
      </c>
      <c r="K55" s="132" t="s">
        <v>294</v>
      </c>
      <c r="L55" s="132" t="s">
        <v>240</v>
      </c>
      <c r="M55" s="132" t="s">
        <v>189</v>
      </c>
      <c r="N55" s="132" t="s">
        <v>240</v>
      </c>
      <c r="O55" s="132">
        <v>5</v>
      </c>
    </row>
    <row r="56" spans="1:15" ht="12.75">
      <c r="A56" s="132" t="s">
        <v>295</v>
      </c>
      <c r="B56" s="132" t="s">
        <v>260</v>
      </c>
      <c r="C56" s="132" t="s">
        <v>241</v>
      </c>
      <c r="D56" s="132">
        <v>5221479074.17</v>
      </c>
      <c r="E56" s="132">
        <v>1959435204</v>
      </c>
      <c r="F56" s="132">
        <v>2448892610</v>
      </c>
      <c r="G56" s="132">
        <v>1171694127</v>
      </c>
      <c r="H56" s="132">
        <v>1661151533</v>
      </c>
      <c r="I56" s="132">
        <v>2772586464.17</v>
      </c>
      <c r="J56" s="132" t="s">
        <v>350</v>
      </c>
      <c r="K56" s="132" t="s">
        <v>295</v>
      </c>
      <c r="L56" s="132" t="s">
        <v>241</v>
      </c>
      <c r="M56" s="132" t="s">
        <v>189</v>
      </c>
      <c r="N56" s="132" t="s">
        <v>241</v>
      </c>
      <c r="O56" s="132">
        <v>2</v>
      </c>
    </row>
    <row r="57" spans="1:15" ht="12.75">
      <c r="A57" s="132" t="s">
        <v>296</v>
      </c>
      <c r="B57" s="132" t="s">
        <v>260</v>
      </c>
      <c r="C57" s="132" t="s">
        <v>49</v>
      </c>
      <c r="D57" s="132">
        <v>5221479074.17</v>
      </c>
      <c r="E57" s="132">
        <v>1959435204</v>
      </c>
      <c r="F57" s="132">
        <v>2448892610</v>
      </c>
      <c r="G57" s="132">
        <v>1171694127</v>
      </c>
      <c r="H57" s="132">
        <v>1661151533</v>
      </c>
      <c r="I57" s="132">
        <v>2772586464.17</v>
      </c>
      <c r="J57" s="132" t="s">
        <v>350</v>
      </c>
      <c r="K57" s="132" t="s">
        <v>296</v>
      </c>
      <c r="L57" s="132" t="s">
        <v>49</v>
      </c>
      <c r="M57" s="132" t="s">
        <v>189</v>
      </c>
      <c r="N57" s="132" t="s">
        <v>49</v>
      </c>
      <c r="O57" s="132">
        <v>3</v>
      </c>
    </row>
    <row r="58" spans="1:15" ht="12.75">
      <c r="A58" s="132" t="s">
        <v>297</v>
      </c>
      <c r="B58" s="132" t="s">
        <v>260</v>
      </c>
      <c r="C58" s="132" t="s">
        <v>243</v>
      </c>
      <c r="D58" s="132">
        <v>5221479074.17</v>
      </c>
      <c r="E58" s="132">
        <v>1959435204</v>
      </c>
      <c r="F58" s="132">
        <v>2448892610</v>
      </c>
      <c r="G58" s="132">
        <v>1171694127</v>
      </c>
      <c r="H58" s="132">
        <v>1661151533</v>
      </c>
      <c r="I58" s="132">
        <v>2772586464.17</v>
      </c>
      <c r="J58" s="132" t="s">
        <v>350</v>
      </c>
      <c r="K58" s="132" t="s">
        <v>297</v>
      </c>
      <c r="L58" s="132" t="s">
        <v>243</v>
      </c>
      <c r="M58" s="132" t="s">
        <v>189</v>
      </c>
      <c r="N58" s="132" t="s">
        <v>243</v>
      </c>
      <c r="O58" s="132">
        <v>4</v>
      </c>
    </row>
    <row r="59" spans="1:15" ht="12.75">
      <c r="A59" s="132" t="s">
        <v>368</v>
      </c>
      <c r="B59" s="132" t="s">
        <v>260</v>
      </c>
      <c r="C59" s="132" t="s">
        <v>243</v>
      </c>
      <c r="D59" s="132">
        <v>5221479074.17</v>
      </c>
      <c r="E59" s="132">
        <v>1959435204</v>
      </c>
      <c r="F59" s="132">
        <v>2448892610</v>
      </c>
      <c r="G59" s="132">
        <v>1171694127</v>
      </c>
      <c r="H59" s="132">
        <v>1661151533</v>
      </c>
      <c r="I59" s="132">
        <v>2772586464.17</v>
      </c>
      <c r="J59" s="132" t="s">
        <v>350</v>
      </c>
      <c r="K59" s="132" t="s">
        <v>368</v>
      </c>
      <c r="L59" s="132" t="s">
        <v>243</v>
      </c>
      <c r="M59" s="132" t="s">
        <v>189</v>
      </c>
      <c r="N59" s="132" t="s">
        <v>243</v>
      </c>
      <c r="O59" s="132">
        <v>5</v>
      </c>
    </row>
    <row r="60" spans="1:15" ht="12.75">
      <c r="A60" s="132" t="s">
        <v>369</v>
      </c>
      <c r="B60" s="132" t="s">
        <v>260</v>
      </c>
      <c r="C60" s="132" t="s">
        <v>351</v>
      </c>
      <c r="D60" s="132">
        <v>3664400317.95</v>
      </c>
      <c r="E60" s="132">
        <v>1110150726</v>
      </c>
      <c r="F60" s="132">
        <v>1506248132</v>
      </c>
      <c r="G60" s="132">
        <v>702938801</v>
      </c>
      <c r="H60" s="132">
        <v>1099036207</v>
      </c>
      <c r="I60" s="132">
        <v>2158152185.95</v>
      </c>
      <c r="J60" s="132" t="s">
        <v>350</v>
      </c>
      <c r="K60" s="132" t="s">
        <v>369</v>
      </c>
      <c r="L60" s="132" t="s">
        <v>351</v>
      </c>
      <c r="M60" s="132" t="s">
        <v>189</v>
      </c>
      <c r="N60" s="132" t="s">
        <v>351</v>
      </c>
      <c r="O60" s="132">
        <v>6</v>
      </c>
    </row>
    <row r="61" spans="1:15" ht="12.75">
      <c r="A61" s="132" t="s">
        <v>370</v>
      </c>
      <c r="B61" s="132" t="s">
        <v>260</v>
      </c>
      <c r="C61" s="132" t="s">
        <v>352</v>
      </c>
      <c r="D61" s="132">
        <v>1557078756.22</v>
      </c>
      <c r="E61" s="132">
        <v>849284478</v>
      </c>
      <c r="F61" s="132">
        <v>942644478</v>
      </c>
      <c r="G61" s="132">
        <v>468755326</v>
      </c>
      <c r="H61" s="132">
        <v>562115326</v>
      </c>
      <c r="I61" s="132">
        <v>614434278.22</v>
      </c>
      <c r="J61" s="132" t="s">
        <v>350</v>
      </c>
      <c r="K61" s="132" t="s">
        <v>370</v>
      </c>
      <c r="L61" s="132" t="s">
        <v>352</v>
      </c>
      <c r="M61" s="132" t="s">
        <v>189</v>
      </c>
      <c r="N61" s="132" t="s">
        <v>352</v>
      </c>
      <c r="O61" s="132">
        <v>6</v>
      </c>
    </row>
    <row r="62" spans="1:15" ht="12.75">
      <c r="A62" s="132" t="s">
        <v>19</v>
      </c>
      <c r="B62" s="132" t="s">
        <v>260</v>
      </c>
      <c r="C62" s="132" t="s">
        <v>298</v>
      </c>
      <c r="D62" s="132">
        <v>58878749438.24</v>
      </c>
      <c r="E62" s="132">
        <v>228223540</v>
      </c>
      <c r="F62" s="132">
        <v>430471836</v>
      </c>
      <c r="G62" s="132">
        <v>143697888</v>
      </c>
      <c r="H62" s="132">
        <v>345946184</v>
      </c>
      <c r="I62" s="132">
        <v>58448277602.24</v>
      </c>
      <c r="J62" s="132" t="s">
        <v>350</v>
      </c>
      <c r="K62" s="132" t="s">
        <v>19</v>
      </c>
      <c r="L62" s="132" t="s">
        <v>298</v>
      </c>
      <c r="M62" s="132" t="s">
        <v>19</v>
      </c>
      <c r="N62" s="132" t="s">
        <v>298</v>
      </c>
      <c r="O62" s="132">
        <v>1</v>
      </c>
    </row>
    <row r="63" spans="1:15" ht="12.75">
      <c r="A63" s="132" t="s">
        <v>19</v>
      </c>
      <c r="B63" s="132" t="s">
        <v>371</v>
      </c>
      <c r="C63" s="132" t="s">
        <v>298</v>
      </c>
      <c r="D63" s="132">
        <v>22881624037</v>
      </c>
      <c r="E63" s="132">
        <v>57553923</v>
      </c>
      <c r="F63" s="132">
        <v>784472404</v>
      </c>
      <c r="G63" s="132">
        <v>0</v>
      </c>
      <c r="H63" s="132">
        <v>726918481</v>
      </c>
      <c r="I63" s="132">
        <v>22097151633</v>
      </c>
      <c r="J63" s="132" t="s">
        <v>350</v>
      </c>
      <c r="K63" s="132" t="s">
        <v>19</v>
      </c>
      <c r="L63" s="132" t="s">
        <v>298</v>
      </c>
      <c r="M63" s="132" t="s">
        <v>19</v>
      </c>
      <c r="N63" s="132" t="s">
        <v>298</v>
      </c>
      <c r="O63" s="132">
        <v>1</v>
      </c>
    </row>
    <row r="64" spans="1:15" ht="12.75">
      <c r="A64" s="132" t="s">
        <v>299</v>
      </c>
      <c r="B64" s="132" t="s">
        <v>260</v>
      </c>
      <c r="C64" s="132" t="s">
        <v>248</v>
      </c>
      <c r="D64" s="132">
        <v>253417.94</v>
      </c>
      <c r="E64" s="132">
        <v>0</v>
      </c>
      <c r="F64" s="132">
        <v>0</v>
      </c>
      <c r="G64" s="132">
        <v>0</v>
      </c>
      <c r="H64" s="132">
        <v>0</v>
      </c>
      <c r="I64" s="132">
        <v>253417.94</v>
      </c>
      <c r="J64" s="132" t="s">
        <v>350</v>
      </c>
      <c r="K64" s="132" t="s">
        <v>299</v>
      </c>
      <c r="L64" s="132" t="s">
        <v>248</v>
      </c>
      <c r="M64" s="132" t="s">
        <v>19</v>
      </c>
      <c r="N64" s="132" t="s">
        <v>248</v>
      </c>
      <c r="O64" s="132">
        <v>2</v>
      </c>
    </row>
    <row r="65" spans="1:15" ht="12.75">
      <c r="A65" s="132" t="s">
        <v>300</v>
      </c>
      <c r="B65" s="132" t="s">
        <v>260</v>
      </c>
      <c r="C65" s="132" t="s">
        <v>248</v>
      </c>
      <c r="D65" s="132">
        <v>253417.94</v>
      </c>
      <c r="E65" s="132">
        <v>0</v>
      </c>
      <c r="F65" s="132">
        <v>0</v>
      </c>
      <c r="G65" s="132">
        <v>0</v>
      </c>
      <c r="H65" s="132">
        <v>0</v>
      </c>
      <c r="I65" s="132">
        <v>253417.94</v>
      </c>
      <c r="J65" s="132" t="s">
        <v>350</v>
      </c>
      <c r="K65" s="132" t="s">
        <v>300</v>
      </c>
      <c r="L65" s="132" t="s">
        <v>248</v>
      </c>
      <c r="M65" s="132" t="s">
        <v>19</v>
      </c>
      <c r="N65" s="132" t="s">
        <v>248</v>
      </c>
      <c r="O65" s="132">
        <v>3</v>
      </c>
    </row>
    <row r="66" spans="1:15" ht="12.75">
      <c r="A66" s="132" t="s">
        <v>301</v>
      </c>
      <c r="B66" s="132" t="s">
        <v>260</v>
      </c>
      <c r="C66" s="132" t="s">
        <v>248</v>
      </c>
      <c r="D66" s="132">
        <v>253417.94</v>
      </c>
      <c r="E66" s="132">
        <v>0</v>
      </c>
      <c r="F66" s="132">
        <v>0</v>
      </c>
      <c r="G66" s="132">
        <v>0</v>
      </c>
      <c r="H66" s="132">
        <v>0</v>
      </c>
      <c r="I66" s="132">
        <v>253417.94</v>
      </c>
      <c r="J66" s="132" t="s">
        <v>350</v>
      </c>
      <c r="K66" s="132" t="s">
        <v>301</v>
      </c>
      <c r="L66" s="132" t="s">
        <v>248</v>
      </c>
      <c r="M66" s="132" t="s">
        <v>19</v>
      </c>
      <c r="N66" s="132" t="s">
        <v>248</v>
      </c>
      <c r="O66" s="132">
        <v>4</v>
      </c>
    </row>
    <row r="67" spans="1:15" ht="12.75">
      <c r="A67" s="132" t="s">
        <v>302</v>
      </c>
      <c r="B67" s="132" t="s">
        <v>260</v>
      </c>
      <c r="C67" s="132" t="s">
        <v>303</v>
      </c>
      <c r="D67" s="132">
        <v>253417.94</v>
      </c>
      <c r="E67" s="132">
        <v>0</v>
      </c>
      <c r="F67" s="132">
        <v>0</v>
      </c>
      <c r="G67" s="132">
        <v>0</v>
      </c>
      <c r="H67" s="132">
        <v>0</v>
      </c>
      <c r="I67" s="132">
        <v>253417.94</v>
      </c>
      <c r="J67" s="132" t="s">
        <v>350</v>
      </c>
      <c r="K67" s="132" t="s">
        <v>302</v>
      </c>
      <c r="L67" s="132" t="s">
        <v>303</v>
      </c>
      <c r="M67" s="132" t="s">
        <v>19</v>
      </c>
      <c r="N67" s="132" t="s">
        <v>303</v>
      </c>
      <c r="O67" s="132">
        <v>5</v>
      </c>
    </row>
    <row r="68" spans="1:15" ht="12.75">
      <c r="A68" s="132" t="s">
        <v>304</v>
      </c>
      <c r="B68" s="132" t="s">
        <v>260</v>
      </c>
      <c r="C68" s="132" t="s">
        <v>162</v>
      </c>
      <c r="D68" s="132">
        <v>1391702493.29</v>
      </c>
      <c r="E68" s="132">
        <v>54353250</v>
      </c>
      <c r="F68" s="132">
        <v>131746500</v>
      </c>
      <c r="G68" s="132">
        <v>54353250</v>
      </c>
      <c r="H68" s="132">
        <v>131746500</v>
      </c>
      <c r="I68" s="132">
        <v>1259955993.29</v>
      </c>
      <c r="J68" s="132" t="s">
        <v>350</v>
      </c>
      <c r="K68" s="132" t="s">
        <v>304</v>
      </c>
      <c r="L68" s="132" t="s">
        <v>162</v>
      </c>
      <c r="M68" s="132" t="s">
        <v>19</v>
      </c>
      <c r="N68" s="132" t="s">
        <v>162</v>
      </c>
      <c r="O68" s="132">
        <v>2</v>
      </c>
    </row>
    <row r="69" spans="1:15" ht="12.75">
      <c r="A69" s="132" t="s">
        <v>304</v>
      </c>
      <c r="B69" s="132" t="s">
        <v>371</v>
      </c>
      <c r="C69" s="132" t="s">
        <v>162</v>
      </c>
      <c r="D69" s="132">
        <v>718882802</v>
      </c>
      <c r="E69" s="132">
        <v>33009483</v>
      </c>
      <c r="F69" s="132">
        <v>33009483</v>
      </c>
      <c r="G69" s="132">
        <v>0</v>
      </c>
      <c r="H69" s="132">
        <v>0</v>
      </c>
      <c r="I69" s="132">
        <v>685873319</v>
      </c>
      <c r="J69" s="132" t="s">
        <v>350</v>
      </c>
      <c r="K69" s="132" t="s">
        <v>304</v>
      </c>
      <c r="L69" s="132" t="s">
        <v>162</v>
      </c>
      <c r="M69" s="132" t="s">
        <v>19</v>
      </c>
      <c r="N69" s="132" t="s">
        <v>162</v>
      </c>
      <c r="O69" s="132">
        <v>2</v>
      </c>
    </row>
    <row r="70" spans="1:15" ht="12.75">
      <c r="A70" s="132" t="s">
        <v>305</v>
      </c>
      <c r="B70" s="132" t="s">
        <v>260</v>
      </c>
      <c r="C70" s="132" t="s">
        <v>53</v>
      </c>
      <c r="D70" s="132">
        <v>1391702493.29</v>
      </c>
      <c r="E70" s="132">
        <v>54353250</v>
      </c>
      <c r="F70" s="132">
        <v>131746500</v>
      </c>
      <c r="G70" s="132">
        <v>54353250</v>
      </c>
      <c r="H70" s="132">
        <v>131746500</v>
      </c>
      <c r="I70" s="132">
        <v>1259955993.29</v>
      </c>
      <c r="J70" s="132" t="s">
        <v>350</v>
      </c>
      <c r="K70" s="132" t="s">
        <v>305</v>
      </c>
      <c r="L70" s="132" t="s">
        <v>53</v>
      </c>
      <c r="M70" s="132" t="s">
        <v>19</v>
      </c>
      <c r="N70" s="132" t="s">
        <v>53</v>
      </c>
      <c r="O70" s="132">
        <v>3</v>
      </c>
    </row>
    <row r="71" spans="1:15" ht="12.75">
      <c r="A71" s="132" t="s">
        <v>305</v>
      </c>
      <c r="B71" s="132" t="s">
        <v>371</v>
      </c>
      <c r="C71" s="132" t="s">
        <v>53</v>
      </c>
      <c r="D71" s="132">
        <v>718882802</v>
      </c>
      <c r="E71" s="132">
        <v>33009483</v>
      </c>
      <c r="F71" s="132">
        <v>33009483</v>
      </c>
      <c r="G71" s="132">
        <v>0</v>
      </c>
      <c r="H71" s="132">
        <v>0</v>
      </c>
      <c r="I71" s="132">
        <v>685873319</v>
      </c>
      <c r="J71" s="132" t="s">
        <v>350</v>
      </c>
      <c r="K71" s="132" t="s">
        <v>305</v>
      </c>
      <c r="L71" s="132" t="s">
        <v>53</v>
      </c>
      <c r="M71" s="132" t="s">
        <v>19</v>
      </c>
      <c r="N71" s="132" t="s">
        <v>53</v>
      </c>
      <c r="O71" s="132">
        <v>3</v>
      </c>
    </row>
    <row r="72" spans="1:15" ht="12.75">
      <c r="A72" s="132" t="s">
        <v>306</v>
      </c>
      <c r="B72" s="132" t="s">
        <v>260</v>
      </c>
      <c r="C72" s="132" t="s">
        <v>250</v>
      </c>
      <c r="D72" s="132">
        <v>1391702493.29</v>
      </c>
      <c r="E72" s="132">
        <v>54353250</v>
      </c>
      <c r="F72" s="132">
        <v>131746500</v>
      </c>
      <c r="G72" s="132">
        <v>54353250</v>
      </c>
      <c r="H72" s="132">
        <v>131746500</v>
      </c>
      <c r="I72" s="132">
        <v>1259955993.29</v>
      </c>
      <c r="J72" s="132" t="s">
        <v>350</v>
      </c>
      <c r="K72" s="132" t="s">
        <v>306</v>
      </c>
      <c r="L72" s="132" t="s">
        <v>250</v>
      </c>
      <c r="M72" s="132" t="s">
        <v>19</v>
      </c>
      <c r="N72" s="132" t="s">
        <v>250</v>
      </c>
      <c r="O72" s="132">
        <v>4</v>
      </c>
    </row>
    <row r="73" spans="1:15" ht="12.75">
      <c r="A73" s="132" t="s">
        <v>306</v>
      </c>
      <c r="B73" s="132" t="s">
        <v>371</v>
      </c>
      <c r="C73" s="132" t="s">
        <v>250</v>
      </c>
      <c r="D73" s="132">
        <v>718882802</v>
      </c>
      <c r="E73" s="132">
        <v>33009483</v>
      </c>
      <c r="F73" s="132">
        <v>33009483</v>
      </c>
      <c r="G73" s="132">
        <v>0</v>
      </c>
      <c r="H73" s="132">
        <v>0</v>
      </c>
      <c r="I73" s="132">
        <v>685873319</v>
      </c>
      <c r="J73" s="132" t="s">
        <v>350</v>
      </c>
      <c r="K73" s="132" t="s">
        <v>306</v>
      </c>
      <c r="L73" s="132" t="s">
        <v>250</v>
      </c>
      <c r="M73" s="132" t="s">
        <v>19</v>
      </c>
      <c r="N73" s="132" t="s">
        <v>250</v>
      </c>
      <c r="O73" s="132">
        <v>4</v>
      </c>
    </row>
    <row r="74" spans="1:15" ht="12.75">
      <c r="A74" s="132" t="s">
        <v>372</v>
      </c>
      <c r="B74" s="132" t="s">
        <v>260</v>
      </c>
      <c r="C74" s="132" t="s">
        <v>373</v>
      </c>
      <c r="D74" s="132">
        <v>1383263161.6</v>
      </c>
      <c r="E74" s="132">
        <v>54353250</v>
      </c>
      <c r="F74" s="132">
        <v>131746500</v>
      </c>
      <c r="G74" s="132">
        <v>54353250</v>
      </c>
      <c r="H74" s="132">
        <v>131746500</v>
      </c>
      <c r="I74" s="132">
        <v>1251516661.6</v>
      </c>
      <c r="J74" s="132" t="s">
        <v>350</v>
      </c>
      <c r="K74" s="132" t="s">
        <v>372</v>
      </c>
      <c r="L74" s="132" t="s">
        <v>373</v>
      </c>
      <c r="M74" s="132" t="s">
        <v>19</v>
      </c>
      <c r="N74" s="132" t="s">
        <v>373</v>
      </c>
      <c r="O74" s="132">
        <v>5</v>
      </c>
    </row>
    <row r="75" spans="1:15" ht="12.75">
      <c r="A75" s="132" t="s">
        <v>372</v>
      </c>
      <c r="B75" s="132" t="s">
        <v>371</v>
      </c>
      <c r="C75" s="132" t="s">
        <v>373</v>
      </c>
      <c r="D75" s="132">
        <v>718882802</v>
      </c>
      <c r="E75" s="132">
        <v>33009483</v>
      </c>
      <c r="F75" s="132">
        <v>33009483</v>
      </c>
      <c r="G75" s="132">
        <v>0</v>
      </c>
      <c r="H75" s="132">
        <v>0</v>
      </c>
      <c r="I75" s="132">
        <v>685873319</v>
      </c>
      <c r="J75" s="132" t="s">
        <v>350</v>
      </c>
      <c r="K75" s="132" t="s">
        <v>372</v>
      </c>
      <c r="L75" s="132" t="s">
        <v>373</v>
      </c>
      <c r="M75" s="132" t="s">
        <v>19</v>
      </c>
      <c r="N75" s="132" t="s">
        <v>373</v>
      </c>
      <c r="O75" s="132">
        <v>5</v>
      </c>
    </row>
    <row r="76" spans="1:15" ht="12.75">
      <c r="A76" s="132" t="s">
        <v>374</v>
      </c>
      <c r="B76" s="132" t="s">
        <v>260</v>
      </c>
      <c r="C76" s="132" t="s">
        <v>375</v>
      </c>
      <c r="D76" s="132">
        <v>371649000.6</v>
      </c>
      <c r="E76" s="132">
        <v>0</v>
      </c>
      <c r="F76" s="132">
        <v>0</v>
      </c>
      <c r="G76" s="132">
        <v>0</v>
      </c>
      <c r="H76" s="132">
        <v>0</v>
      </c>
      <c r="I76" s="132">
        <v>371649000.6</v>
      </c>
      <c r="J76" s="132" t="s">
        <v>350</v>
      </c>
      <c r="K76" s="132" t="s">
        <v>374</v>
      </c>
      <c r="L76" s="132" t="s">
        <v>375</v>
      </c>
      <c r="M76" s="132" t="s">
        <v>19</v>
      </c>
      <c r="N76" s="132" t="s">
        <v>375</v>
      </c>
      <c r="O76" s="132">
        <v>6</v>
      </c>
    </row>
    <row r="77" spans="1:15" ht="12.75">
      <c r="A77" s="132" t="s">
        <v>374</v>
      </c>
      <c r="B77" s="132" t="s">
        <v>371</v>
      </c>
      <c r="C77" s="132" t="s">
        <v>375</v>
      </c>
      <c r="D77" s="132">
        <v>682520122</v>
      </c>
      <c r="E77" s="132">
        <v>33009483</v>
      </c>
      <c r="F77" s="132">
        <v>33009483</v>
      </c>
      <c r="G77" s="132">
        <v>0</v>
      </c>
      <c r="H77" s="132">
        <v>0</v>
      </c>
      <c r="I77" s="132">
        <v>649510639</v>
      </c>
      <c r="J77" s="132" t="s">
        <v>350</v>
      </c>
      <c r="K77" s="132" t="s">
        <v>374</v>
      </c>
      <c r="L77" s="132" t="s">
        <v>375</v>
      </c>
      <c r="M77" s="132" t="s">
        <v>19</v>
      </c>
      <c r="N77" s="132" t="s">
        <v>375</v>
      </c>
      <c r="O77" s="132">
        <v>6</v>
      </c>
    </row>
    <row r="78" spans="1:15" ht="12.75">
      <c r="A78" s="132" t="s">
        <v>376</v>
      </c>
      <c r="B78" s="132" t="s">
        <v>260</v>
      </c>
      <c r="C78" s="132" t="s">
        <v>377</v>
      </c>
      <c r="D78" s="132">
        <v>23040000</v>
      </c>
      <c r="E78" s="132">
        <v>0</v>
      </c>
      <c r="F78" s="132">
        <v>23040000</v>
      </c>
      <c r="G78" s="132">
        <v>0</v>
      </c>
      <c r="H78" s="132">
        <v>23040000</v>
      </c>
      <c r="I78" s="132">
        <v>0</v>
      </c>
      <c r="J78" s="132" t="s">
        <v>350</v>
      </c>
      <c r="K78" s="132" t="s">
        <v>376</v>
      </c>
      <c r="L78" s="132" t="s">
        <v>377</v>
      </c>
      <c r="M78" s="132" t="s">
        <v>19</v>
      </c>
      <c r="N78" s="132" t="s">
        <v>377</v>
      </c>
      <c r="O78" s="132">
        <v>6</v>
      </c>
    </row>
    <row r="79" spans="1:15" ht="12.75">
      <c r="A79" s="132" t="s">
        <v>378</v>
      </c>
      <c r="B79" s="132" t="s">
        <v>371</v>
      </c>
      <c r="C79" s="132" t="s">
        <v>379</v>
      </c>
      <c r="D79" s="132">
        <v>0</v>
      </c>
      <c r="E79" s="132">
        <v>0</v>
      </c>
      <c r="F79" s="132">
        <v>0</v>
      </c>
      <c r="G79" s="132">
        <v>0</v>
      </c>
      <c r="H79" s="132">
        <v>0</v>
      </c>
      <c r="I79" s="132">
        <v>0</v>
      </c>
      <c r="J79" s="132" t="s">
        <v>350</v>
      </c>
      <c r="K79" s="132" t="s">
        <v>378</v>
      </c>
      <c r="L79" s="132" t="s">
        <v>379</v>
      </c>
      <c r="M79" s="132" t="s">
        <v>19</v>
      </c>
      <c r="N79" s="132" t="s">
        <v>379</v>
      </c>
      <c r="O79" s="132">
        <v>6</v>
      </c>
    </row>
    <row r="80" spans="1:15" ht="12.75">
      <c r="A80" s="132" t="s">
        <v>380</v>
      </c>
      <c r="B80" s="132" t="s">
        <v>260</v>
      </c>
      <c r="C80" s="132" t="s">
        <v>381</v>
      </c>
      <c r="D80" s="132">
        <v>988574161</v>
      </c>
      <c r="E80" s="132">
        <v>54353250</v>
      </c>
      <c r="F80" s="132">
        <v>108706500</v>
      </c>
      <c r="G80" s="132">
        <v>54353250</v>
      </c>
      <c r="H80" s="132">
        <v>108706500</v>
      </c>
      <c r="I80" s="132">
        <v>879867661</v>
      </c>
      <c r="J80" s="132" t="s">
        <v>350</v>
      </c>
      <c r="K80" s="132" t="s">
        <v>380</v>
      </c>
      <c r="L80" s="132" t="s">
        <v>381</v>
      </c>
      <c r="M80" s="132" t="s">
        <v>19</v>
      </c>
      <c r="N80" s="132" t="s">
        <v>381</v>
      </c>
      <c r="O80" s="132">
        <v>6</v>
      </c>
    </row>
    <row r="81" spans="1:15" ht="12.75">
      <c r="A81" s="132" t="s">
        <v>380</v>
      </c>
      <c r="B81" s="132" t="s">
        <v>371</v>
      </c>
      <c r="C81" s="132" t="s">
        <v>381</v>
      </c>
      <c r="D81" s="132">
        <v>36362680</v>
      </c>
      <c r="E81" s="132">
        <v>0</v>
      </c>
      <c r="F81" s="132">
        <v>0</v>
      </c>
      <c r="G81" s="132">
        <v>0</v>
      </c>
      <c r="H81" s="132">
        <v>0</v>
      </c>
      <c r="I81" s="132">
        <v>36362680</v>
      </c>
      <c r="J81" s="132" t="s">
        <v>350</v>
      </c>
      <c r="K81" s="132" t="s">
        <v>380</v>
      </c>
      <c r="L81" s="132" t="s">
        <v>381</v>
      </c>
      <c r="M81" s="132" t="s">
        <v>19</v>
      </c>
      <c r="N81" s="132" t="s">
        <v>381</v>
      </c>
      <c r="O81" s="132">
        <v>6</v>
      </c>
    </row>
    <row r="82" spans="1:15" ht="12.75">
      <c r="A82" s="132" t="s">
        <v>307</v>
      </c>
      <c r="B82" s="132" t="s">
        <v>260</v>
      </c>
      <c r="C82" s="132" t="s">
        <v>303</v>
      </c>
      <c r="D82" s="132">
        <v>8439331.69</v>
      </c>
      <c r="E82" s="132">
        <v>0</v>
      </c>
      <c r="F82" s="132">
        <v>0</v>
      </c>
      <c r="G82" s="132">
        <v>0</v>
      </c>
      <c r="H82" s="132">
        <v>0</v>
      </c>
      <c r="I82" s="132">
        <v>8439331.69</v>
      </c>
      <c r="J82" s="132" t="s">
        <v>350</v>
      </c>
      <c r="K82" s="132" t="s">
        <v>307</v>
      </c>
      <c r="L82" s="132" t="s">
        <v>303</v>
      </c>
      <c r="M82" s="132" t="s">
        <v>19</v>
      </c>
      <c r="N82" s="132" t="s">
        <v>303</v>
      </c>
      <c r="O82" s="132">
        <v>5</v>
      </c>
    </row>
    <row r="83" spans="1:15" ht="12.75">
      <c r="A83" s="132" t="s">
        <v>308</v>
      </c>
      <c r="B83" s="132" t="s">
        <v>260</v>
      </c>
      <c r="C83" s="132" t="s">
        <v>52</v>
      </c>
      <c r="D83" s="132">
        <v>196650750.76</v>
      </c>
      <c r="E83" s="132">
        <v>2842541</v>
      </c>
      <c r="F83" s="132">
        <v>2842541</v>
      </c>
      <c r="G83" s="132">
        <v>0</v>
      </c>
      <c r="H83" s="132">
        <v>0</v>
      </c>
      <c r="I83" s="132">
        <v>193808209.76</v>
      </c>
      <c r="J83" s="132" t="s">
        <v>350</v>
      </c>
      <c r="K83" s="132" t="s">
        <v>308</v>
      </c>
      <c r="L83" s="132" t="s">
        <v>52</v>
      </c>
      <c r="M83" s="132" t="s">
        <v>19</v>
      </c>
      <c r="N83" s="132" t="s">
        <v>52</v>
      </c>
      <c r="O83" s="132">
        <v>2</v>
      </c>
    </row>
    <row r="84" spans="1:15" ht="12.75">
      <c r="A84" s="132" t="s">
        <v>308</v>
      </c>
      <c r="B84" s="132" t="s">
        <v>371</v>
      </c>
      <c r="C84" s="132" t="s">
        <v>52</v>
      </c>
      <c r="D84" s="132">
        <v>38700000</v>
      </c>
      <c r="E84" s="132">
        <v>0</v>
      </c>
      <c r="F84" s="132">
        <v>0</v>
      </c>
      <c r="G84" s="132">
        <v>0</v>
      </c>
      <c r="H84" s="132">
        <v>0</v>
      </c>
      <c r="I84" s="132">
        <v>38700000</v>
      </c>
      <c r="J84" s="132" t="s">
        <v>350</v>
      </c>
      <c r="K84" s="132" t="s">
        <v>308</v>
      </c>
      <c r="L84" s="132" t="s">
        <v>52</v>
      </c>
      <c r="M84" s="132" t="s">
        <v>19</v>
      </c>
      <c r="N84" s="132" t="s">
        <v>52</v>
      </c>
      <c r="O84" s="132">
        <v>2</v>
      </c>
    </row>
    <row r="85" spans="1:15" ht="12.75">
      <c r="A85" s="132" t="s">
        <v>309</v>
      </c>
      <c r="B85" s="132" t="s">
        <v>260</v>
      </c>
      <c r="C85" s="132" t="s">
        <v>53</v>
      </c>
      <c r="D85" s="132">
        <v>196650750.76</v>
      </c>
      <c r="E85" s="132">
        <v>2842541</v>
      </c>
      <c r="F85" s="132">
        <v>2842541</v>
      </c>
      <c r="G85" s="132">
        <v>0</v>
      </c>
      <c r="H85" s="132">
        <v>0</v>
      </c>
      <c r="I85" s="132">
        <v>193808209.76</v>
      </c>
      <c r="J85" s="132" t="s">
        <v>350</v>
      </c>
      <c r="K85" s="132" t="s">
        <v>309</v>
      </c>
      <c r="L85" s="132" t="s">
        <v>53</v>
      </c>
      <c r="M85" s="132" t="s">
        <v>19</v>
      </c>
      <c r="N85" s="132" t="s">
        <v>53</v>
      </c>
      <c r="O85" s="132">
        <v>3</v>
      </c>
    </row>
    <row r="86" spans="1:15" ht="12.75">
      <c r="A86" s="132" t="s">
        <v>309</v>
      </c>
      <c r="B86" s="132" t="s">
        <v>371</v>
      </c>
      <c r="C86" s="132" t="s">
        <v>53</v>
      </c>
      <c r="D86" s="132">
        <v>38700000</v>
      </c>
      <c r="E86" s="132">
        <v>0</v>
      </c>
      <c r="F86" s="132">
        <v>0</v>
      </c>
      <c r="G86" s="132">
        <v>0</v>
      </c>
      <c r="H86" s="132">
        <v>0</v>
      </c>
      <c r="I86" s="132">
        <v>38700000</v>
      </c>
      <c r="J86" s="132" t="s">
        <v>350</v>
      </c>
      <c r="K86" s="132" t="s">
        <v>309</v>
      </c>
      <c r="L86" s="132" t="s">
        <v>53</v>
      </c>
      <c r="M86" s="132" t="s">
        <v>19</v>
      </c>
      <c r="N86" s="132" t="s">
        <v>53</v>
      </c>
      <c r="O86" s="132">
        <v>3</v>
      </c>
    </row>
    <row r="87" spans="1:15" ht="12.75">
      <c r="A87" s="132" t="s">
        <v>310</v>
      </c>
      <c r="B87" s="132" t="s">
        <v>260</v>
      </c>
      <c r="C87" s="132" t="s">
        <v>54</v>
      </c>
      <c r="D87" s="132">
        <v>196650750.76</v>
      </c>
      <c r="E87" s="132">
        <v>2842541</v>
      </c>
      <c r="F87" s="132">
        <v>2842541</v>
      </c>
      <c r="G87" s="132">
        <v>0</v>
      </c>
      <c r="H87" s="132">
        <v>0</v>
      </c>
      <c r="I87" s="132">
        <v>193808209.76</v>
      </c>
      <c r="J87" s="132" t="s">
        <v>350</v>
      </c>
      <c r="K87" s="132" t="s">
        <v>310</v>
      </c>
      <c r="L87" s="132" t="s">
        <v>54</v>
      </c>
      <c r="M87" s="132" t="s">
        <v>19</v>
      </c>
      <c r="N87" s="132" t="s">
        <v>54</v>
      </c>
      <c r="O87" s="132">
        <v>4</v>
      </c>
    </row>
    <row r="88" spans="1:15" ht="12.75">
      <c r="A88" s="132" t="s">
        <v>310</v>
      </c>
      <c r="B88" s="132" t="s">
        <v>371</v>
      </c>
      <c r="C88" s="132" t="s">
        <v>54</v>
      </c>
      <c r="D88" s="132">
        <v>38700000</v>
      </c>
      <c r="E88" s="132">
        <v>0</v>
      </c>
      <c r="F88" s="132">
        <v>0</v>
      </c>
      <c r="G88" s="132">
        <v>0</v>
      </c>
      <c r="H88" s="132">
        <v>0</v>
      </c>
      <c r="I88" s="132">
        <v>38700000</v>
      </c>
      <c r="J88" s="132" t="s">
        <v>350</v>
      </c>
      <c r="K88" s="132" t="s">
        <v>310</v>
      </c>
      <c r="L88" s="132" t="s">
        <v>54</v>
      </c>
      <c r="M88" s="132" t="s">
        <v>19</v>
      </c>
      <c r="N88" s="132" t="s">
        <v>54</v>
      </c>
      <c r="O88" s="132">
        <v>4</v>
      </c>
    </row>
    <row r="89" spans="1:15" ht="12.75">
      <c r="A89" s="132" t="s">
        <v>311</v>
      </c>
      <c r="B89" s="132" t="s">
        <v>260</v>
      </c>
      <c r="C89" s="132" t="s">
        <v>382</v>
      </c>
      <c r="D89" s="132">
        <v>177329851</v>
      </c>
      <c r="E89" s="132">
        <v>2842541</v>
      </c>
      <c r="F89" s="132">
        <v>2842541</v>
      </c>
      <c r="G89" s="132">
        <v>0</v>
      </c>
      <c r="H89" s="132">
        <v>0</v>
      </c>
      <c r="I89" s="132">
        <v>174487310</v>
      </c>
      <c r="J89" s="132" t="s">
        <v>350</v>
      </c>
      <c r="K89" s="132" t="s">
        <v>311</v>
      </c>
      <c r="L89" s="132" t="s">
        <v>382</v>
      </c>
      <c r="M89" s="132" t="s">
        <v>19</v>
      </c>
      <c r="N89" s="132" t="s">
        <v>382</v>
      </c>
      <c r="O89" s="132">
        <v>5</v>
      </c>
    </row>
    <row r="90" spans="1:15" ht="12.75">
      <c r="A90" s="132" t="s">
        <v>312</v>
      </c>
      <c r="B90" s="132" t="s">
        <v>260</v>
      </c>
      <c r="C90" s="132" t="s">
        <v>383</v>
      </c>
      <c r="D90" s="132">
        <v>177329851</v>
      </c>
      <c r="E90" s="132">
        <v>2842541</v>
      </c>
      <c r="F90" s="132">
        <v>2842541</v>
      </c>
      <c r="G90" s="132">
        <v>0</v>
      </c>
      <c r="H90" s="132">
        <v>0</v>
      </c>
      <c r="I90" s="132">
        <v>174487310</v>
      </c>
      <c r="J90" s="132" t="s">
        <v>350</v>
      </c>
      <c r="K90" s="132" t="s">
        <v>312</v>
      </c>
      <c r="L90" s="132" t="s">
        <v>383</v>
      </c>
      <c r="M90" s="132" t="s">
        <v>19</v>
      </c>
      <c r="N90" s="132" t="s">
        <v>383</v>
      </c>
      <c r="O90" s="132">
        <v>6</v>
      </c>
    </row>
    <row r="91" spans="1:15" ht="12.75">
      <c r="A91" s="132" t="s">
        <v>313</v>
      </c>
      <c r="B91" s="132" t="s">
        <v>260</v>
      </c>
      <c r="C91" s="132" t="s">
        <v>353</v>
      </c>
      <c r="D91" s="132">
        <v>0</v>
      </c>
      <c r="E91" s="132">
        <v>0</v>
      </c>
      <c r="F91" s="132">
        <v>0</v>
      </c>
      <c r="G91" s="132">
        <v>0</v>
      </c>
      <c r="H91" s="132">
        <v>0</v>
      </c>
      <c r="I91" s="132">
        <v>0</v>
      </c>
      <c r="J91" s="132" t="s">
        <v>350</v>
      </c>
      <c r="K91" s="132" t="s">
        <v>313</v>
      </c>
      <c r="L91" s="132" t="s">
        <v>353</v>
      </c>
      <c r="M91" s="132" t="s">
        <v>19</v>
      </c>
      <c r="N91" s="132" t="s">
        <v>353</v>
      </c>
      <c r="O91" s="132">
        <v>6</v>
      </c>
    </row>
    <row r="92" spans="1:15" ht="12.75">
      <c r="A92" s="132" t="s">
        <v>384</v>
      </c>
      <c r="B92" s="132" t="s">
        <v>260</v>
      </c>
      <c r="C92" s="132" t="s">
        <v>385</v>
      </c>
      <c r="D92" s="132">
        <v>18368423</v>
      </c>
      <c r="E92" s="132">
        <v>0</v>
      </c>
      <c r="F92" s="132">
        <v>0</v>
      </c>
      <c r="G92" s="132">
        <v>0</v>
      </c>
      <c r="H92" s="132">
        <v>0</v>
      </c>
      <c r="I92" s="132">
        <v>18368423</v>
      </c>
      <c r="J92" s="132" t="s">
        <v>350</v>
      </c>
      <c r="K92" s="132" t="s">
        <v>384</v>
      </c>
      <c r="L92" s="132" t="s">
        <v>385</v>
      </c>
      <c r="M92" s="132" t="s">
        <v>19</v>
      </c>
      <c r="N92" s="132" t="s">
        <v>385</v>
      </c>
      <c r="O92" s="132">
        <v>5</v>
      </c>
    </row>
    <row r="93" spans="1:15" ht="12.75">
      <c r="A93" s="132" t="s">
        <v>384</v>
      </c>
      <c r="B93" s="132" t="s">
        <v>371</v>
      </c>
      <c r="C93" s="132" t="s">
        <v>385</v>
      </c>
      <c r="D93" s="132">
        <v>38700000</v>
      </c>
      <c r="E93" s="132">
        <v>0</v>
      </c>
      <c r="F93" s="132">
        <v>0</v>
      </c>
      <c r="G93" s="132">
        <v>0</v>
      </c>
      <c r="H93" s="132">
        <v>0</v>
      </c>
      <c r="I93" s="132">
        <v>38700000</v>
      </c>
      <c r="J93" s="132" t="s">
        <v>350</v>
      </c>
      <c r="K93" s="132" t="s">
        <v>384</v>
      </c>
      <c r="L93" s="132" t="s">
        <v>385</v>
      </c>
      <c r="M93" s="132" t="s">
        <v>19</v>
      </c>
      <c r="N93" s="132" t="s">
        <v>385</v>
      </c>
      <c r="O93" s="132">
        <v>5</v>
      </c>
    </row>
    <row r="94" spans="1:15" ht="12.75">
      <c r="A94" s="132" t="s">
        <v>386</v>
      </c>
      <c r="B94" s="132" t="s">
        <v>260</v>
      </c>
      <c r="C94" s="132" t="s">
        <v>387</v>
      </c>
      <c r="D94" s="132">
        <v>18368423</v>
      </c>
      <c r="E94" s="132">
        <v>0</v>
      </c>
      <c r="F94" s="132">
        <v>0</v>
      </c>
      <c r="G94" s="132">
        <v>0</v>
      </c>
      <c r="H94" s="132">
        <v>0</v>
      </c>
      <c r="I94" s="132">
        <v>18368423</v>
      </c>
      <c r="J94" s="132" t="s">
        <v>350</v>
      </c>
      <c r="K94" s="132" t="s">
        <v>386</v>
      </c>
      <c r="L94" s="132" t="s">
        <v>387</v>
      </c>
      <c r="M94" s="132" t="s">
        <v>19</v>
      </c>
      <c r="N94" s="132" t="s">
        <v>387</v>
      </c>
      <c r="O94" s="132">
        <v>6</v>
      </c>
    </row>
    <row r="95" spans="1:15" ht="12.75">
      <c r="A95" s="132" t="s">
        <v>386</v>
      </c>
      <c r="B95" s="132" t="s">
        <v>371</v>
      </c>
      <c r="C95" s="132" t="s">
        <v>387</v>
      </c>
      <c r="D95" s="132">
        <v>38700000</v>
      </c>
      <c r="E95" s="132">
        <v>0</v>
      </c>
      <c r="F95" s="132">
        <v>0</v>
      </c>
      <c r="G95" s="132">
        <v>0</v>
      </c>
      <c r="H95" s="132">
        <v>0</v>
      </c>
      <c r="I95" s="132">
        <v>38700000</v>
      </c>
      <c r="J95" s="132" t="s">
        <v>350</v>
      </c>
      <c r="K95" s="132" t="s">
        <v>386</v>
      </c>
      <c r="L95" s="132" t="s">
        <v>387</v>
      </c>
      <c r="M95" s="132" t="s">
        <v>19</v>
      </c>
      <c r="N95" s="132" t="s">
        <v>387</v>
      </c>
      <c r="O95" s="132">
        <v>6</v>
      </c>
    </row>
    <row r="96" spans="1:15" ht="12.75">
      <c r="A96" s="132" t="s">
        <v>314</v>
      </c>
      <c r="B96" s="132" t="s">
        <v>260</v>
      </c>
      <c r="C96" s="132" t="s">
        <v>303</v>
      </c>
      <c r="D96" s="132">
        <v>952476.76</v>
      </c>
      <c r="E96" s="132">
        <v>0</v>
      </c>
      <c r="F96" s="132">
        <v>0</v>
      </c>
      <c r="G96" s="132">
        <v>0</v>
      </c>
      <c r="H96" s="132">
        <v>0</v>
      </c>
      <c r="I96" s="132">
        <v>952476.76</v>
      </c>
      <c r="J96" s="132" t="s">
        <v>350</v>
      </c>
      <c r="K96" s="132" t="s">
        <v>314</v>
      </c>
      <c r="L96" s="132" t="s">
        <v>303</v>
      </c>
      <c r="M96" s="132" t="s">
        <v>19</v>
      </c>
      <c r="N96" s="132" t="s">
        <v>303</v>
      </c>
      <c r="O96" s="132">
        <v>5</v>
      </c>
    </row>
    <row r="97" spans="1:15" ht="12.75">
      <c r="A97" s="132" t="s">
        <v>315</v>
      </c>
      <c r="B97" s="132" t="s">
        <v>260</v>
      </c>
      <c r="C97" s="132" t="s">
        <v>56</v>
      </c>
      <c r="D97" s="132">
        <v>57290142776.25</v>
      </c>
      <c r="E97" s="132">
        <v>171027749</v>
      </c>
      <c r="F97" s="132">
        <v>295882795</v>
      </c>
      <c r="G97" s="132">
        <v>89344638</v>
      </c>
      <c r="H97" s="132">
        <v>214199684</v>
      </c>
      <c r="I97" s="132">
        <v>56994259981.25</v>
      </c>
      <c r="J97" s="132" t="s">
        <v>350</v>
      </c>
      <c r="K97" s="132" t="s">
        <v>315</v>
      </c>
      <c r="L97" s="132" t="s">
        <v>56</v>
      </c>
      <c r="M97" s="132" t="s">
        <v>19</v>
      </c>
      <c r="N97" s="132" t="s">
        <v>56</v>
      </c>
      <c r="O97" s="132">
        <v>2</v>
      </c>
    </row>
    <row r="98" spans="1:15" ht="12.75">
      <c r="A98" s="132" t="s">
        <v>315</v>
      </c>
      <c r="B98" s="132" t="s">
        <v>371</v>
      </c>
      <c r="C98" s="132" t="s">
        <v>56</v>
      </c>
      <c r="D98" s="132">
        <v>22124041235</v>
      </c>
      <c r="E98" s="132">
        <v>24544440</v>
      </c>
      <c r="F98" s="132">
        <v>751462921</v>
      </c>
      <c r="G98" s="132">
        <v>0</v>
      </c>
      <c r="H98" s="132">
        <v>726918481</v>
      </c>
      <c r="I98" s="132">
        <v>21372578314</v>
      </c>
      <c r="J98" s="132" t="s">
        <v>350</v>
      </c>
      <c r="K98" s="132" t="s">
        <v>315</v>
      </c>
      <c r="L98" s="132" t="s">
        <v>56</v>
      </c>
      <c r="M98" s="132" t="s">
        <v>19</v>
      </c>
      <c r="N98" s="132" t="s">
        <v>56</v>
      </c>
      <c r="O98" s="132">
        <v>2</v>
      </c>
    </row>
    <row r="99" spans="1:15" ht="12.75">
      <c r="A99" s="132" t="s">
        <v>316</v>
      </c>
      <c r="B99" s="132" t="s">
        <v>260</v>
      </c>
      <c r="C99" s="132" t="s">
        <v>53</v>
      </c>
      <c r="D99" s="132">
        <v>57290142776.25</v>
      </c>
      <c r="E99" s="132">
        <v>171027749</v>
      </c>
      <c r="F99" s="132">
        <v>295882795</v>
      </c>
      <c r="G99" s="132">
        <v>89344638</v>
      </c>
      <c r="H99" s="132">
        <v>214199684</v>
      </c>
      <c r="I99" s="132">
        <v>56994259981.25</v>
      </c>
      <c r="J99" s="132" t="s">
        <v>350</v>
      </c>
      <c r="K99" s="132" t="s">
        <v>316</v>
      </c>
      <c r="L99" s="132" t="s">
        <v>53</v>
      </c>
      <c r="M99" s="132" t="s">
        <v>19</v>
      </c>
      <c r="N99" s="132" t="s">
        <v>53</v>
      </c>
      <c r="O99" s="132">
        <v>3</v>
      </c>
    </row>
    <row r="100" spans="1:15" ht="12.75">
      <c r="A100" s="132" t="s">
        <v>316</v>
      </c>
      <c r="B100" s="132" t="s">
        <v>371</v>
      </c>
      <c r="C100" s="132" t="s">
        <v>53</v>
      </c>
      <c r="D100" s="132">
        <v>22124041235</v>
      </c>
      <c r="E100" s="132">
        <v>24544440</v>
      </c>
      <c r="F100" s="132">
        <v>751462921</v>
      </c>
      <c r="G100" s="132">
        <v>0</v>
      </c>
      <c r="H100" s="132">
        <v>726918481</v>
      </c>
      <c r="I100" s="132">
        <v>21372578314</v>
      </c>
      <c r="J100" s="132" t="s">
        <v>350</v>
      </c>
      <c r="K100" s="132" t="s">
        <v>316</v>
      </c>
      <c r="L100" s="132" t="s">
        <v>53</v>
      </c>
      <c r="M100" s="132" t="s">
        <v>19</v>
      </c>
      <c r="N100" s="132" t="s">
        <v>53</v>
      </c>
      <c r="O100" s="132">
        <v>3</v>
      </c>
    </row>
    <row r="101" spans="1:15" ht="12.75">
      <c r="A101" s="132" t="s">
        <v>317</v>
      </c>
      <c r="B101" s="132" t="s">
        <v>260</v>
      </c>
      <c r="C101" s="132" t="s">
        <v>57</v>
      </c>
      <c r="D101" s="132">
        <v>57158040124.55</v>
      </c>
      <c r="E101" s="132">
        <v>170445509</v>
      </c>
      <c r="F101" s="132">
        <v>288022555</v>
      </c>
      <c r="G101" s="132">
        <v>88762398</v>
      </c>
      <c r="H101" s="132">
        <v>206339444</v>
      </c>
      <c r="I101" s="132">
        <v>56870017569.55</v>
      </c>
      <c r="J101" s="132" t="s">
        <v>350</v>
      </c>
      <c r="K101" s="132" t="s">
        <v>317</v>
      </c>
      <c r="L101" s="132" t="s">
        <v>57</v>
      </c>
      <c r="M101" s="132" t="s">
        <v>19</v>
      </c>
      <c r="N101" s="132" t="s">
        <v>57</v>
      </c>
      <c r="O101" s="132">
        <v>4</v>
      </c>
    </row>
    <row r="102" spans="1:15" ht="12.75">
      <c r="A102" s="132" t="s">
        <v>317</v>
      </c>
      <c r="B102" s="132" t="s">
        <v>371</v>
      </c>
      <c r="C102" s="132" t="s">
        <v>57</v>
      </c>
      <c r="D102" s="132">
        <v>22098445441</v>
      </c>
      <c r="E102" s="132">
        <v>0</v>
      </c>
      <c r="F102" s="132">
        <v>726918481</v>
      </c>
      <c r="G102" s="132">
        <v>0</v>
      </c>
      <c r="H102" s="132">
        <v>726918481</v>
      </c>
      <c r="I102" s="132">
        <v>21371526960</v>
      </c>
      <c r="J102" s="132" t="s">
        <v>350</v>
      </c>
      <c r="K102" s="132" t="s">
        <v>317</v>
      </c>
      <c r="L102" s="132" t="s">
        <v>57</v>
      </c>
      <c r="M102" s="132" t="s">
        <v>19</v>
      </c>
      <c r="N102" s="132" t="s">
        <v>57</v>
      </c>
      <c r="O102" s="132">
        <v>4</v>
      </c>
    </row>
    <row r="103" spans="1:15" ht="12.75">
      <c r="A103" s="132" t="s">
        <v>388</v>
      </c>
      <c r="B103" s="132" t="s">
        <v>260</v>
      </c>
      <c r="C103" s="132" t="s">
        <v>57</v>
      </c>
      <c r="D103" s="132">
        <v>710938560</v>
      </c>
      <c r="E103" s="132">
        <v>0</v>
      </c>
      <c r="F103" s="132">
        <v>0</v>
      </c>
      <c r="G103" s="132">
        <v>0</v>
      </c>
      <c r="H103" s="132">
        <v>0</v>
      </c>
      <c r="I103" s="132">
        <v>710938560</v>
      </c>
      <c r="J103" s="132" t="s">
        <v>350</v>
      </c>
      <c r="K103" s="132" t="s">
        <v>388</v>
      </c>
      <c r="L103" s="132" t="s">
        <v>57</v>
      </c>
      <c r="M103" s="132" t="s">
        <v>19</v>
      </c>
      <c r="N103" s="132" t="s">
        <v>57</v>
      </c>
      <c r="O103" s="132">
        <v>5</v>
      </c>
    </row>
    <row r="104" spans="1:15" ht="12.75">
      <c r="A104" s="132" t="s">
        <v>388</v>
      </c>
      <c r="B104" s="132" t="s">
        <v>371</v>
      </c>
      <c r="C104" s="132" t="s">
        <v>57</v>
      </c>
      <c r="D104" s="132">
        <v>1974942056</v>
      </c>
      <c r="E104" s="132">
        <v>0</v>
      </c>
      <c r="F104" s="132">
        <v>0</v>
      </c>
      <c r="G104" s="132">
        <v>0</v>
      </c>
      <c r="H104" s="132">
        <v>0</v>
      </c>
      <c r="I104" s="132">
        <v>1974942056</v>
      </c>
      <c r="J104" s="132" t="s">
        <v>350</v>
      </c>
      <c r="K104" s="132" t="s">
        <v>388</v>
      </c>
      <c r="L104" s="132" t="s">
        <v>57</v>
      </c>
      <c r="M104" s="132" t="s">
        <v>19</v>
      </c>
      <c r="N104" s="132" t="s">
        <v>57</v>
      </c>
      <c r="O104" s="132">
        <v>5</v>
      </c>
    </row>
    <row r="105" spans="1:15" ht="12.75">
      <c r="A105" s="132" t="s">
        <v>389</v>
      </c>
      <c r="B105" s="132" t="s">
        <v>260</v>
      </c>
      <c r="C105" s="132" t="s">
        <v>390</v>
      </c>
      <c r="D105" s="132">
        <v>710938560</v>
      </c>
      <c r="E105" s="132">
        <v>0</v>
      </c>
      <c r="F105" s="132">
        <v>0</v>
      </c>
      <c r="G105" s="132">
        <v>0</v>
      </c>
      <c r="H105" s="132">
        <v>0</v>
      </c>
      <c r="I105" s="132">
        <v>710938560</v>
      </c>
      <c r="J105" s="132" t="s">
        <v>350</v>
      </c>
      <c r="K105" s="132" t="s">
        <v>389</v>
      </c>
      <c r="L105" s="132" t="s">
        <v>390</v>
      </c>
      <c r="M105" s="132" t="s">
        <v>19</v>
      </c>
      <c r="N105" s="132" t="s">
        <v>390</v>
      </c>
      <c r="O105" s="132">
        <v>6</v>
      </c>
    </row>
    <row r="106" spans="1:15" ht="12.75">
      <c r="A106" s="132" t="s">
        <v>389</v>
      </c>
      <c r="B106" s="132" t="s">
        <v>371</v>
      </c>
      <c r="C106" s="132" t="s">
        <v>390</v>
      </c>
      <c r="D106" s="132">
        <v>999689440</v>
      </c>
      <c r="E106" s="132">
        <v>0</v>
      </c>
      <c r="F106" s="132">
        <v>0</v>
      </c>
      <c r="G106" s="132">
        <v>0</v>
      </c>
      <c r="H106" s="132">
        <v>0</v>
      </c>
      <c r="I106" s="132">
        <v>999689440</v>
      </c>
      <c r="J106" s="132" t="s">
        <v>350</v>
      </c>
      <c r="K106" s="132" t="s">
        <v>389</v>
      </c>
      <c r="L106" s="132" t="s">
        <v>390</v>
      </c>
      <c r="M106" s="132" t="s">
        <v>19</v>
      </c>
      <c r="N106" s="132" t="s">
        <v>390</v>
      </c>
      <c r="O106" s="132">
        <v>6</v>
      </c>
    </row>
    <row r="107" spans="1:15" ht="12.75">
      <c r="A107" s="132" t="s">
        <v>391</v>
      </c>
      <c r="B107" s="132" t="s">
        <v>371</v>
      </c>
      <c r="C107" s="132" t="s">
        <v>392</v>
      </c>
      <c r="D107" s="132">
        <v>975252616</v>
      </c>
      <c r="E107" s="132">
        <v>0</v>
      </c>
      <c r="F107" s="132">
        <v>0</v>
      </c>
      <c r="G107" s="132">
        <v>0</v>
      </c>
      <c r="H107" s="132">
        <v>0</v>
      </c>
      <c r="I107" s="132">
        <v>975252616</v>
      </c>
      <c r="J107" s="132" t="s">
        <v>350</v>
      </c>
      <c r="K107" s="132" t="s">
        <v>391</v>
      </c>
      <c r="L107" s="132" t="s">
        <v>392</v>
      </c>
      <c r="M107" s="132" t="s">
        <v>19</v>
      </c>
      <c r="N107" s="132" t="s">
        <v>392</v>
      </c>
      <c r="O107" s="132">
        <v>6</v>
      </c>
    </row>
    <row r="108" spans="1:15" ht="12.75">
      <c r="A108" s="132" t="s">
        <v>393</v>
      </c>
      <c r="B108" s="132" t="s">
        <v>260</v>
      </c>
      <c r="C108" s="132" t="s">
        <v>394</v>
      </c>
      <c r="D108" s="132">
        <v>4329478172</v>
      </c>
      <c r="E108" s="132">
        <v>66761422</v>
      </c>
      <c r="F108" s="132">
        <v>66761422</v>
      </c>
      <c r="G108" s="132">
        <v>33380711</v>
      </c>
      <c r="H108" s="132">
        <v>33380711</v>
      </c>
      <c r="I108" s="132">
        <v>4262716750</v>
      </c>
      <c r="J108" s="132" t="s">
        <v>350</v>
      </c>
      <c r="K108" s="132" t="s">
        <v>393</v>
      </c>
      <c r="L108" s="132" t="s">
        <v>394</v>
      </c>
      <c r="M108" s="132" t="s">
        <v>19</v>
      </c>
      <c r="N108" s="132" t="s">
        <v>394</v>
      </c>
      <c r="O108" s="132">
        <v>5</v>
      </c>
    </row>
    <row r="109" spans="1:15" ht="12.75">
      <c r="A109" s="132" t="s">
        <v>393</v>
      </c>
      <c r="B109" s="132" t="s">
        <v>371</v>
      </c>
      <c r="C109" s="132" t="s">
        <v>394</v>
      </c>
      <c r="D109" s="132">
        <v>6308000000</v>
      </c>
      <c r="E109" s="132">
        <v>0</v>
      </c>
      <c r="F109" s="132">
        <v>0</v>
      </c>
      <c r="G109" s="132">
        <v>0</v>
      </c>
      <c r="H109" s="132">
        <v>0</v>
      </c>
      <c r="I109" s="132">
        <v>6308000000</v>
      </c>
      <c r="J109" s="132" t="s">
        <v>350</v>
      </c>
      <c r="K109" s="132" t="s">
        <v>393</v>
      </c>
      <c r="L109" s="132" t="s">
        <v>394</v>
      </c>
      <c r="M109" s="132" t="s">
        <v>19</v>
      </c>
      <c r="N109" s="132" t="s">
        <v>394</v>
      </c>
      <c r="O109" s="132">
        <v>5</v>
      </c>
    </row>
    <row r="110" spans="1:15" ht="12.75">
      <c r="A110" s="132" t="s">
        <v>395</v>
      </c>
      <c r="B110" s="132" t="s">
        <v>371</v>
      </c>
      <c r="C110" s="132" t="s">
        <v>396</v>
      </c>
      <c r="D110" s="132">
        <v>3652000000</v>
      </c>
      <c r="E110" s="132">
        <v>0</v>
      </c>
      <c r="F110" s="132">
        <v>0</v>
      </c>
      <c r="G110" s="132">
        <v>0</v>
      </c>
      <c r="H110" s="132">
        <v>0</v>
      </c>
      <c r="I110" s="132">
        <v>3652000000</v>
      </c>
      <c r="J110" s="132" t="s">
        <v>350</v>
      </c>
      <c r="K110" s="132" t="s">
        <v>395</v>
      </c>
      <c r="L110" s="132" t="s">
        <v>396</v>
      </c>
      <c r="M110" s="132" t="s">
        <v>19</v>
      </c>
      <c r="N110" s="132" t="s">
        <v>396</v>
      </c>
      <c r="O110" s="132">
        <v>6</v>
      </c>
    </row>
    <row r="111" spans="1:15" ht="12.75">
      <c r="A111" s="132" t="s">
        <v>397</v>
      </c>
      <c r="B111" s="132" t="s">
        <v>371</v>
      </c>
      <c r="C111" s="132" t="s">
        <v>398</v>
      </c>
      <c r="D111" s="132">
        <v>2656000000</v>
      </c>
      <c r="E111" s="132">
        <v>0</v>
      </c>
      <c r="F111" s="132">
        <v>0</v>
      </c>
      <c r="G111" s="132">
        <v>0</v>
      </c>
      <c r="H111" s="132">
        <v>0</v>
      </c>
      <c r="I111" s="132">
        <v>2656000000</v>
      </c>
      <c r="J111" s="132" t="s">
        <v>350</v>
      </c>
      <c r="K111" s="132" t="s">
        <v>397</v>
      </c>
      <c r="L111" s="132" t="s">
        <v>398</v>
      </c>
      <c r="M111" s="132" t="s">
        <v>19</v>
      </c>
      <c r="N111" s="132" t="s">
        <v>398</v>
      </c>
      <c r="O111" s="132">
        <v>6</v>
      </c>
    </row>
    <row r="112" spans="1:15" ht="12.75">
      <c r="A112" s="132" t="s">
        <v>399</v>
      </c>
      <c r="B112" s="132" t="s">
        <v>260</v>
      </c>
      <c r="C112" s="132" t="s">
        <v>400</v>
      </c>
      <c r="D112" s="132">
        <v>4329478172</v>
      </c>
      <c r="E112" s="132">
        <v>66761422</v>
      </c>
      <c r="F112" s="132">
        <v>66761422</v>
      </c>
      <c r="G112" s="132">
        <v>33380711</v>
      </c>
      <c r="H112" s="132">
        <v>33380711</v>
      </c>
      <c r="I112" s="132">
        <v>4262716750</v>
      </c>
      <c r="J112" s="132" t="s">
        <v>350</v>
      </c>
      <c r="K112" s="132" t="s">
        <v>399</v>
      </c>
      <c r="L112" s="132" t="s">
        <v>400</v>
      </c>
      <c r="M112" s="132" t="s">
        <v>19</v>
      </c>
      <c r="N112" s="132" t="s">
        <v>400</v>
      </c>
      <c r="O112" s="132">
        <v>6</v>
      </c>
    </row>
    <row r="113" spans="1:15" ht="12.75">
      <c r="A113" s="132" t="s">
        <v>318</v>
      </c>
      <c r="B113" s="132" t="s">
        <v>260</v>
      </c>
      <c r="C113" s="132" t="s">
        <v>401</v>
      </c>
      <c r="D113" s="132">
        <v>870000000</v>
      </c>
      <c r="E113" s="132">
        <v>0</v>
      </c>
      <c r="F113" s="132">
        <v>0</v>
      </c>
      <c r="G113" s="132">
        <v>0</v>
      </c>
      <c r="H113" s="132">
        <v>0</v>
      </c>
      <c r="I113" s="132">
        <v>870000000</v>
      </c>
      <c r="J113" s="132" t="s">
        <v>350</v>
      </c>
      <c r="K113" s="132" t="s">
        <v>318</v>
      </c>
      <c r="L113" s="132" t="s">
        <v>401</v>
      </c>
      <c r="M113" s="132" t="s">
        <v>19</v>
      </c>
      <c r="N113" s="132" t="s">
        <v>401</v>
      </c>
      <c r="O113" s="132">
        <v>5</v>
      </c>
    </row>
    <row r="114" spans="1:15" ht="12.75">
      <c r="A114" s="132" t="s">
        <v>318</v>
      </c>
      <c r="B114" s="132" t="s">
        <v>371</v>
      </c>
      <c r="C114" s="132" t="s">
        <v>401</v>
      </c>
      <c r="D114" s="132">
        <v>3587723200</v>
      </c>
      <c r="E114" s="132">
        <v>0</v>
      </c>
      <c r="F114" s="132">
        <v>0</v>
      </c>
      <c r="G114" s="132">
        <v>0</v>
      </c>
      <c r="H114" s="132">
        <v>0</v>
      </c>
      <c r="I114" s="132">
        <v>3587723200</v>
      </c>
      <c r="J114" s="132" t="s">
        <v>350</v>
      </c>
      <c r="K114" s="132" t="s">
        <v>318</v>
      </c>
      <c r="L114" s="132" t="s">
        <v>401</v>
      </c>
      <c r="M114" s="132" t="s">
        <v>19</v>
      </c>
      <c r="N114" s="132" t="s">
        <v>401</v>
      </c>
      <c r="O114" s="132">
        <v>5</v>
      </c>
    </row>
    <row r="115" spans="1:15" ht="12.75">
      <c r="A115" s="132" t="s">
        <v>319</v>
      </c>
      <c r="B115" s="132" t="s">
        <v>260</v>
      </c>
      <c r="C115" s="132" t="s">
        <v>320</v>
      </c>
      <c r="D115" s="132">
        <v>870000000</v>
      </c>
      <c r="E115" s="132">
        <v>0</v>
      </c>
      <c r="F115" s="132">
        <v>0</v>
      </c>
      <c r="G115" s="132">
        <v>0</v>
      </c>
      <c r="H115" s="132">
        <v>0</v>
      </c>
      <c r="I115" s="132">
        <v>870000000</v>
      </c>
      <c r="J115" s="132" t="s">
        <v>350</v>
      </c>
      <c r="K115" s="132" t="s">
        <v>319</v>
      </c>
      <c r="L115" s="132" t="s">
        <v>320</v>
      </c>
      <c r="M115" s="132" t="s">
        <v>19</v>
      </c>
      <c r="N115" s="132" t="s">
        <v>320</v>
      </c>
      <c r="O115" s="132">
        <v>6</v>
      </c>
    </row>
    <row r="116" spans="1:15" ht="12.75">
      <c r="A116" s="132" t="s">
        <v>319</v>
      </c>
      <c r="B116" s="132" t="s">
        <v>371</v>
      </c>
      <c r="C116" s="132" t="s">
        <v>320</v>
      </c>
      <c r="D116" s="132">
        <v>3587723200</v>
      </c>
      <c r="E116" s="132">
        <v>0</v>
      </c>
      <c r="F116" s="132">
        <v>0</v>
      </c>
      <c r="G116" s="132">
        <v>0</v>
      </c>
      <c r="H116" s="132">
        <v>0</v>
      </c>
      <c r="I116" s="132">
        <v>3587723200</v>
      </c>
      <c r="J116" s="132" t="s">
        <v>350</v>
      </c>
      <c r="K116" s="132" t="s">
        <v>319</v>
      </c>
      <c r="L116" s="132" t="s">
        <v>320</v>
      </c>
      <c r="M116" s="132" t="s">
        <v>19</v>
      </c>
      <c r="N116" s="132" t="s">
        <v>320</v>
      </c>
      <c r="O116" s="132">
        <v>6</v>
      </c>
    </row>
    <row r="117" spans="1:15" ht="12.75">
      <c r="A117" s="132" t="s">
        <v>321</v>
      </c>
      <c r="B117" s="132" t="s">
        <v>260</v>
      </c>
      <c r="C117" s="132" t="s">
        <v>402</v>
      </c>
      <c r="D117" s="132">
        <v>50602274513</v>
      </c>
      <c r="E117" s="132">
        <v>44880000</v>
      </c>
      <c r="F117" s="132">
        <v>102160000</v>
      </c>
      <c r="G117" s="132">
        <v>44880000</v>
      </c>
      <c r="H117" s="132">
        <v>102160000</v>
      </c>
      <c r="I117" s="132">
        <v>50500114513</v>
      </c>
      <c r="J117" s="132" t="s">
        <v>350</v>
      </c>
      <c r="K117" s="132" t="s">
        <v>321</v>
      </c>
      <c r="L117" s="132" t="s">
        <v>402</v>
      </c>
      <c r="M117" s="132" t="s">
        <v>19</v>
      </c>
      <c r="N117" s="132" t="s">
        <v>402</v>
      </c>
      <c r="O117" s="132">
        <v>5</v>
      </c>
    </row>
    <row r="118" spans="1:15" ht="12.75">
      <c r="A118" s="132" t="s">
        <v>321</v>
      </c>
      <c r="B118" s="132" t="s">
        <v>371</v>
      </c>
      <c r="C118" s="132" t="s">
        <v>402</v>
      </c>
      <c r="D118" s="132">
        <v>10227711018</v>
      </c>
      <c r="E118" s="132">
        <v>0</v>
      </c>
      <c r="F118" s="132">
        <v>726918481</v>
      </c>
      <c r="G118" s="132">
        <v>0</v>
      </c>
      <c r="H118" s="132">
        <v>726918481</v>
      </c>
      <c r="I118" s="132">
        <v>9500792537</v>
      </c>
      <c r="J118" s="132" t="s">
        <v>350</v>
      </c>
      <c r="K118" s="132" t="s">
        <v>321</v>
      </c>
      <c r="L118" s="132" t="s">
        <v>402</v>
      </c>
      <c r="M118" s="132" t="s">
        <v>19</v>
      </c>
      <c r="N118" s="132" t="s">
        <v>402</v>
      </c>
      <c r="O118" s="132">
        <v>5</v>
      </c>
    </row>
    <row r="119" spans="1:15" ht="12.75">
      <c r="A119" s="132" t="s">
        <v>403</v>
      </c>
      <c r="B119" s="132" t="s">
        <v>260</v>
      </c>
      <c r="C119" s="132" t="s">
        <v>404</v>
      </c>
      <c r="D119" s="132">
        <v>1418434513</v>
      </c>
      <c r="E119" s="132">
        <v>0</v>
      </c>
      <c r="F119" s="132">
        <v>0</v>
      </c>
      <c r="G119" s="132">
        <v>0</v>
      </c>
      <c r="H119" s="132">
        <v>0</v>
      </c>
      <c r="I119" s="132">
        <v>1418434513</v>
      </c>
      <c r="J119" s="132" t="s">
        <v>350</v>
      </c>
      <c r="K119" s="132" t="s">
        <v>403</v>
      </c>
      <c r="L119" s="132" t="s">
        <v>404</v>
      </c>
      <c r="M119" s="132" t="s">
        <v>19</v>
      </c>
      <c r="N119" s="132" t="s">
        <v>404</v>
      </c>
      <c r="O119" s="132">
        <v>6</v>
      </c>
    </row>
    <row r="120" spans="1:15" ht="12.75">
      <c r="A120" s="132" t="s">
        <v>403</v>
      </c>
      <c r="B120" s="132" t="s">
        <v>371</v>
      </c>
      <c r="C120" s="132" t="s">
        <v>404</v>
      </c>
      <c r="D120" s="132">
        <v>3624735018</v>
      </c>
      <c r="E120" s="132">
        <v>0</v>
      </c>
      <c r="F120" s="132">
        <v>726918481</v>
      </c>
      <c r="G120" s="132">
        <v>0</v>
      </c>
      <c r="H120" s="132">
        <v>726918481</v>
      </c>
      <c r="I120" s="132">
        <v>2897816537</v>
      </c>
      <c r="J120" s="132" t="s">
        <v>350</v>
      </c>
      <c r="K120" s="132" t="s">
        <v>403</v>
      </c>
      <c r="L120" s="132" t="s">
        <v>404</v>
      </c>
      <c r="M120" s="132" t="s">
        <v>19</v>
      </c>
      <c r="N120" s="132" t="s">
        <v>404</v>
      </c>
      <c r="O120" s="132">
        <v>6</v>
      </c>
    </row>
    <row r="121" spans="1:15" ht="12.75">
      <c r="A121" s="132" t="s">
        <v>405</v>
      </c>
      <c r="B121" s="132" t="s">
        <v>260</v>
      </c>
      <c r="C121" s="132" t="s">
        <v>406</v>
      </c>
      <c r="D121" s="132">
        <v>49183840000</v>
      </c>
      <c r="E121" s="132">
        <v>44880000</v>
      </c>
      <c r="F121" s="132">
        <v>102160000</v>
      </c>
      <c r="G121" s="132">
        <v>44880000</v>
      </c>
      <c r="H121" s="132">
        <v>102160000</v>
      </c>
      <c r="I121" s="132">
        <v>49081680000</v>
      </c>
      <c r="J121" s="132" t="s">
        <v>350</v>
      </c>
      <c r="K121" s="132" t="s">
        <v>405</v>
      </c>
      <c r="L121" s="132" t="s">
        <v>406</v>
      </c>
      <c r="M121" s="132" t="s">
        <v>19</v>
      </c>
      <c r="N121" s="132" t="s">
        <v>406</v>
      </c>
      <c r="O121" s="132">
        <v>6</v>
      </c>
    </row>
    <row r="122" spans="1:15" ht="12.75">
      <c r="A122" s="132" t="s">
        <v>405</v>
      </c>
      <c r="B122" s="132" t="s">
        <v>371</v>
      </c>
      <c r="C122" s="132" t="s">
        <v>406</v>
      </c>
      <c r="D122" s="132">
        <v>6602976000</v>
      </c>
      <c r="E122" s="132">
        <v>0</v>
      </c>
      <c r="F122" s="132">
        <v>0</v>
      </c>
      <c r="G122" s="132">
        <v>0</v>
      </c>
      <c r="H122" s="132">
        <v>0</v>
      </c>
      <c r="I122" s="132">
        <v>6602976000</v>
      </c>
      <c r="J122" s="132" t="s">
        <v>350</v>
      </c>
      <c r="K122" s="132" t="s">
        <v>405</v>
      </c>
      <c r="L122" s="132" t="s">
        <v>406</v>
      </c>
      <c r="M122" s="132" t="s">
        <v>19</v>
      </c>
      <c r="N122" s="132" t="s">
        <v>406</v>
      </c>
      <c r="O122" s="132">
        <v>6</v>
      </c>
    </row>
    <row r="123" spans="1:15" ht="12.75">
      <c r="A123" s="132" t="s">
        <v>322</v>
      </c>
      <c r="B123" s="132" t="s">
        <v>260</v>
      </c>
      <c r="C123" s="132" t="s">
        <v>407</v>
      </c>
      <c r="D123" s="132">
        <v>329566054</v>
      </c>
      <c r="E123" s="132">
        <v>58564087</v>
      </c>
      <c r="F123" s="132">
        <v>117478733</v>
      </c>
      <c r="G123" s="132">
        <v>10261687</v>
      </c>
      <c r="H123" s="132">
        <v>69176333</v>
      </c>
      <c r="I123" s="132">
        <v>212087321</v>
      </c>
      <c r="J123" s="132" t="s">
        <v>350</v>
      </c>
      <c r="K123" s="132" t="s">
        <v>322</v>
      </c>
      <c r="L123" s="132" t="s">
        <v>407</v>
      </c>
      <c r="M123" s="132" t="s">
        <v>19</v>
      </c>
      <c r="N123" s="132" t="s">
        <v>407</v>
      </c>
      <c r="O123" s="132">
        <v>5</v>
      </c>
    </row>
    <row r="124" spans="1:15" ht="12.75">
      <c r="A124" s="132" t="s">
        <v>322</v>
      </c>
      <c r="B124" s="132" t="s">
        <v>371</v>
      </c>
      <c r="C124" s="132" t="s">
        <v>407</v>
      </c>
      <c r="D124" s="132">
        <v>69167</v>
      </c>
      <c r="E124" s="132">
        <v>0</v>
      </c>
      <c r="F124" s="132">
        <v>0</v>
      </c>
      <c r="G124" s="132">
        <v>0</v>
      </c>
      <c r="H124" s="132">
        <v>0</v>
      </c>
      <c r="I124" s="132">
        <v>69167</v>
      </c>
      <c r="J124" s="132" t="s">
        <v>350</v>
      </c>
      <c r="K124" s="132" t="s">
        <v>322</v>
      </c>
      <c r="L124" s="132" t="s">
        <v>407</v>
      </c>
      <c r="M124" s="132" t="s">
        <v>19</v>
      </c>
      <c r="N124" s="132" t="s">
        <v>407</v>
      </c>
      <c r="O124" s="132">
        <v>5</v>
      </c>
    </row>
    <row r="125" spans="1:15" ht="12.75">
      <c r="A125" s="132" t="s">
        <v>323</v>
      </c>
      <c r="B125" s="132" t="s">
        <v>260</v>
      </c>
      <c r="C125" s="132" t="s">
        <v>324</v>
      </c>
      <c r="D125" s="132">
        <v>329566054</v>
      </c>
      <c r="E125" s="132">
        <v>58564087</v>
      </c>
      <c r="F125" s="132">
        <v>117478733</v>
      </c>
      <c r="G125" s="132">
        <v>10261687</v>
      </c>
      <c r="H125" s="132">
        <v>69176333</v>
      </c>
      <c r="I125" s="132">
        <v>212087321</v>
      </c>
      <c r="J125" s="132" t="s">
        <v>350</v>
      </c>
      <c r="K125" s="132" t="s">
        <v>323</v>
      </c>
      <c r="L125" s="132" t="s">
        <v>324</v>
      </c>
      <c r="M125" s="132" t="s">
        <v>19</v>
      </c>
      <c r="N125" s="132" t="s">
        <v>324</v>
      </c>
      <c r="O125" s="132">
        <v>6</v>
      </c>
    </row>
    <row r="126" spans="1:15" ht="12.75">
      <c r="A126" s="132" t="s">
        <v>323</v>
      </c>
      <c r="B126" s="132" t="s">
        <v>371</v>
      </c>
      <c r="C126" s="132" t="s">
        <v>324</v>
      </c>
      <c r="D126" s="132">
        <v>69167</v>
      </c>
      <c r="E126" s="132">
        <v>0</v>
      </c>
      <c r="F126" s="132">
        <v>0</v>
      </c>
      <c r="G126" s="132">
        <v>0</v>
      </c>
      <c r="H126" s="132">
        <v>0</v>
      </c>
      <c r="I126" s="132">
        <v>69167</v>
      </c>
      <c r="J126" s="132" t="s">
        <v>350</v>
      </c>
      <c r="K126" s="132" t="s">
        <v>323</v>
      </c>
      <c r="L126" s="132" t="s">
        <v>324</v>
      </c>
      <c r="M126" s="132" t="s">
        <v>19</v>
      </c>
      <c r="N126" s="132" t="s">
        <v>324</v>
      </c>
      <c r="O126" s="132">
        <v>6</v>
      </c>
    </row>
    <row r="127" spans="1:15" ht="12.75">
      <c r="A127" s="132" t="s">
        <v>325</v>
      </c>
      <c r="B127" s="132" t="s">
        <v>260</v>
      </c>
      <c r="C127" s="132" t="s">
        <v>303</v>
      </c>
      <c r="D127" s="132">
        <v>315782825.55</v>
      </c>
      <c r="E127" s="132">
        <v>240000</v>
      </c>
      <c r="F127" s="132">
        <v>1622400</v>
      </c>
      <c r="G127" s="132">
        <v>240000</v>
      </c>
      <c r="H127" s="132">
        <v>1622400</v>
      </c>
      <c r="I127" s="132">
        <v>314160425.55</v>
      </c>
      <c r="J127" s="132" t="s">
        <v>350</v>
      </c>
      <c r="K127" s="132" t="s">
        <v>325</v>
      </c>
      <c r="L127" s="132" t="s">
        <v>303</v>
      </c>
      <c r="M127" s="132" t="s">
        <v>19</v>
      </c>
      <c r="N127" s="132" t="s">
        <v>303</v>
      </c>
      <c r="O127" s="132">
        <v>5</v>
      </c>
    </row>
    <row r="128" spans="1:15" ht="12.75">
      <c r="A128" s="132" t="s">
        <v>326</v>
      </c>
      <c r="B128" s="132" t="s">
        <v>260</v>
      </c>
      <c r="C128" s="132" t="s">
        <v>163</v>
      </c>
      <c r="D128" s="132">
        <v>132102651.7</v>
      </c>
      <c r="E128" s="132">
        <v>582240</v>
      </c>
      <c r="F128" s="132">
        <v>7860240</v>
      </c>
      <c r="G128" s="132">
        <v>582240</v>
      </c>
      <c r="H128" s="132">
        <v>7860240</v>
      </c>
      <c r="I128" s="132">
        <v>124242411.7</v>
      </c>
      <c r="J128" s="132" t="s">
        <v>350</v>
      </c>
      <c r="K128" s="132" t="s">
        <v>326</v>
      </c>
      <c r="L128" s="132" t="s">
        <v>163</v>
      </c>
      <c r="M128" s="132" t="s">
        <v>19</v>
      </c>
      <c r="N128" s="132" t="s">
        <v>163</v>
      </c>
      <c r="O128" s="132">
        <v>4</v>
      </c>
    </row>
    <row r="129" spans="1:15" ht="12.75">
      <c r="A129" s="132" t="s">
        <v>326</v>
      </c>
      <c r="B129" s="132" t="s">
        <v>371</v>
      </c>
      <c r="C129" s="132" t="s">
        <v>163</v>
      </c>
      <c r="D129" s="132">
        <v>25595794</v>
      </c>
      <c r="E129" s="132">
        <v>24544440</v>
      </c>
      <c r="F129" s="132">
        <v>24544440</v>
      </c>
      <c r="G129" s="132">
        <v>0</v>
      </c>
      <c r="H129" s="132">
        <v>0</v>
      </c>
      <c r="I129" s="132">
        <v>1051354</v>
      </c>
      <c r="J129" s="132" t="s">
        <v>350</v>
      </c>
      <c r="K129" s="132" t="s">
        <v>326</v>
      </c>
      <c r="L129" s="132" t="s">
        <v>163</v>
      </c>
      <c r="M129" s="132" t="s">
        <v>19</v>
      </c>
      <c r="N129" s="132" t="s">
        <v>163</v>
      </c>
      <c r="O129" s="132">
        <v>4</v>
      </c>
    </row>
    <row r="130" spans="1:15" ht="12.75">
      <c r="A130" s="132" t="s">
        <v>327</v>
      </c>
      <c r="B130" s="132" t="s">
        <v>260</v>
      </c>
      <c r="C130" s="132" t="s">
        <v>408</v>
      </c>
      <c r="D130" s="132">
        <v>131447601</v>
      </c>
      <c r="E130" s="132">
        <v>582240</v>
      </c>
      <c r="F130" s="132">
        <v>7860240</v>
      </c>
      <c r="G130" s="132">
        <v>582240</v>
      </c>
      <c r="H130" s="132">
        <v>7860240</v>
      </c>
      <c r="I130" s="132">
        <v>123587361</v>
      </c>
      <c r="J130" s="132" t="s">
        <v>350</v>
      </c>
      <c r="K130" s="132" t="s">
        <v>327</v>
      </c>
      <c r="L130" s="132" t="s">
        <v>408</v>
      </c>
      <c r="M130" s="132" t="s">
        <v>19</v>
      </c>
      <c r="N130" s="132" t="s">
        <v>408</v>
      </c>
      <c r="O130" s="132">
        <v>5</v>
      </c>
    </row>
    <row r="131" spans="1:15" ht="12.75">
      <c r="A131" s="132" t="s">
        <v>327</v>
      </c>
      <c r="B131" s="132" t="s">
        <v>371</v>
      </c>
      <c r="C131" s="132" t="s">
        <v>408</v>
      </c>
      <c r="D131" s="132">
        <v>944739</v>
      </c>
      <c r="E131" s="132">
        <v>0</v>
      </c>
      <c r="F131" s="132">
        <v>0</v>
      </c>
      <c r="G131" s="132">
        <v>0</v>
      </c>
      <c r="H131" s="132">
        <v>0</v>
      </c>
      <c r="I131" s="132">
        <v>944739</v>
      </c>
      <c r="J131" s="132" t="s">
        <v>350</v>
      </c>
      <c r="K131" s="132" t="s">
        <v>327</v>
      </c>
      <c r="L131" s="132" t="s">
        <v>408</v>
      </c>
      <c r="M131" s="132" t="s">
        <v>19</v>
      </c>
      <c r="N131" s="132" t="s">
        <v>408</v>
      </c>
      <c r="O131" s="132">
        <v>5</v>
      </c>
    </row>
    <row r="132" spans="1:15" ht="12.75">
      <c r="A132" s="132" t="s">
        <v>409</v>
      </c>
      <c r="B132" s="132" t="s">
        <v>260</v>
      </c>
      <c r="C132" s="132" t="s">
        <v>410</v>
      </c>
      <c r="D132" s="132">
        <v>7860240</v>
      </c>
      <c r="E132" s="132">
        <v>582240</v>
      </c>
      <c r="F132" s="132">
        <v>7860240</v>
      </c>
      <c r="G132" s="132">
        <v>582240</v>
      </c>
      <c r="H132" s="132">
        <v>7860240</v>
      </c>
      <c r="I132" s="132">
        <v>0</v>
      </c>
      <c r="J132" s="132" t="s">
        <v>350</v>
      </c>
      <c r="K132" s="132" t="s">
        <v>409</v>
      </c>
      <c r="L132" s="132" t="s">
        <v>410</v>
      </c>
      <c r="M132" s="132" t="s">
        <v>19</v>
      </c>
      <c r="N132" s="132" t="s">
        <v>410</v>
      </c>
      <c r="O132" s="132">
        <v>6</v>
      </c>
    </row>
    <row r="133" spans="1:15" ht="12.75">
      <c r="A133" s="132" t="s">
        <v>411</v>
      </c>
      <c r="B133" s="132" t="s">
        <v>260</v>
      </c>
      <c r="C133" s="132" t="s">
        <v>354</v>
      </c>
      <c r="D133" s="132">
        <v>123587361</v>
      </c>
      <c r="E133" s="132">
        <v>0</v>
      </c>
      <c r="F133" s="132">
        <v>0</v>
      </c>
      <c r="G133" s="132">
        <v>0</v>
      </c>
      <c r="H133" s="132">
        <v>0</v>
      </c>
      <c r="I133" s="132">
        <v>123587361</v>
      </c>
      <c r="J133" s="132" t="s">
        <v>350</v>
      </c>
      <c r="K133" s="132" t="s">
        <v>411</v>
      </c>
      <c r="L133" s="132" t="s">
        <v>354</v>
      </c>
      <c r="M133" s="132" t="s">
        <v>19</v>
      </c>
      <c r="N133" s="132" t="s">
        <v>354</v>
      </c>
      <c r="O133" s="132">
        <v>6</v>
      </c>
    </row>
    <row r="134" spans="1:15" ht="12.75">
      <c r="A134" s="132" t="s">
        <v>411</v>
      </c>
      <c r="B134" s="132" t="s">
        <v>371</v>
      </c>
      <c r="C134" s="132" t="s">
        <v>354</v>
      </c>
      <c r="D134" s="132">
        <v>944739</v>
      </c>
      <c r="E134" s="132">
        <v>0</v>
      </c>
      <c r="F134" s="132">
        <v>0</v>
      </c>
      <c r="G134" s="132">
        <v>0</v>
      </c>
      <c r="H134" s="132">
        <v>0</v>
      </c>
      <c r="I134" s="132">
        <v>944739</v>
      </c>
      <c r="J134" s="132" t="s">
        <v>350</v>
      </c>
      <c r="K134" s="132" t="s">
        <v>411</v>
      </c>
      <c r="L134" s="132" t="s">
        <v>354</v>
      </c>
      <c r="M134" s="132" t="s">
        <v>19</v>
      </c>
      <c r="N134" s="132" t="s">
        <v>354</v>
      </c>
      <c r="O134" s="132">
        <v>6</v>
      </c>
    </row>
    <row r="135" spans="1:15" ht="12.75">
      <c r="A135" s="132" t="s">
        <v>412</v>
      </c>
      <c r="B135" s="132" t="s">
        <v>371</v>
      </c>
      <c r="C135" s="132" t="s">
        <v>413</v>
      </c>
      <c r="D135" s="132">
        <v>24651055</v>
      </c>
      <c r="E135" s="132">
        <v>24544440</v>
      </c>
      <c r="F135" s="132">
        <v>24544440</v>
      </c>
      <c r="G135" s="132">
        <v>0</v>
      </c>
      <c r="H135" s="132">
        <v>0</v>
      </c>
      <c r="I135" s="132">
        <v>106615</v>
      </c>
      <c r="J135" s="132" t="s">
        <v>350</v>
      </c>
      <c r="K135" s="132" t="s">
        <v>412</v>
      </c>
      <c r="L135" s="132" t="s">
        <v>413</v>
      </c>
      <c r="M135" s="132" t="s">
        <v>19</v>
      </c>
      <c r="N135" s="132" t="s">
        <v>413</v>
      </c>
      <c r="O135" s="132">
        <v>5</v>
      </c>
    </row>
    <row r="136" spans="1:15" ht="12.75">
      <c r="A136" s="132" t="s">
        <v>414</v>
      </c>
      <c r="B136" s="132" t="s">
        <v>371</v>
      </c>
      <c r="C136" s="132" t="s">
        <v>415</v>
      </c>
      <c r="D136" s="132">
        <v>24544440</v>
      </c>
      <c r="E136" s="132">
        <v>24544440</v>
      </c>
      <c r="F136" s="132">
        <v>24544440</v>
      </c>
      <c r="G136" s="132">
        <v>0</v>
      </c>
      <c r="H136" s="132">
        <v>0</v>
      </c>
      <c r="I136" s="132">
        <v>0</v>
      </c>
      <c r="J136" s="132" t="s">
        <v>350</v>
      </c>
      <c r="K136" s="132" t="s">
        <v>414</v>
      </c>
      <c r="L136" s="132" t="s">
        <v>415</v>
      </c>
      <c r="M136" s="132" t="s">
        <v>19</v>
      </c>
      <c r="N136" s="132" t="s">
        <v>415</v>
      </c>
      <c r="O136" s="132">
        <v>6</v>
      </c>
    </row>
    <row r="137" spans="1:15" ht="12.75">
      <c r="A137" s="132" t="s">
        <v>416</v>
      </c>
      <c r="B137" s="132" t="s">
        <v>371</v>
      </c>
      <c r="C137" s="132" t="s">
        <v>417</v>
      </c>
      <c r="D137" s="132">
        <v>106615</v>
      </c>
      <c r="E137" s="132">
        <v>0</v>
      </c>
      <c r="F137" s="132">
        <v>0</v>
      </c>
      <c r="G137" s="132">
        <v>0</v>
      </c>
      <c r="H137" s="132">
        <v>0</v>
      </c>
      <c r="I137" s="132">
        <v>106615</v>
      </c>
      <c r="J137" s="132" t="s">
        <v>350</v>
      </c>
      <c r="K137" s="132" t="s">
        <v>416</v>
      </c>
      <c r="L137" s="132" t="s">
        <v>417</v>
      </c>
      <c r="M137" s="132" t="s">
        <v>19</v>
      </c>
      <c r="N137" s="132" t="s">
        <v>417</v>
      </c>
      <c r="O137" s="132">
        <v>6</v>
      </c>
    </row>
    <row r="138" spans="1:15" ht="12.75">
      <c r="A138" s="132" t="s">
        <v>328</v>
      </c>
      <c r="B138" s="132" t="s">
        <v>260</v>
      </c>
      <c r="C138" s="132" t="s">
        <v>303</v>
      </c>
      <c r="D138" s="132">
        <v>655050.7</v>
      </c>
      <c r="E138" s="132">
        <v>0</v>
      </c>
      <c r="F138" s="132">
        <v>0</v>
      </c>
      <c r="G138" s="132">
        <v>0</v>
      </c>
      <c r="H138" s="132">
        <v>0</v>
      </c>
      <c r="I138" s="132">
        <v>655050.7</v>
      </c>
      <c r="J138" s="132" t="s">
        <v>350</v>
      </c>
      <c r="K138" s="132" t="s">
        <v>328</v>
      </c>
      <c r="L138" s="132" t="s">
        <v>303</v>
      </c>
      <c r="M138" s="132" t="s">
        <v>19</v>
      </c>
      <c r="N138" s="132" t="s">
        <v>303</v>
      </c>
      <c r="O138" s="132">
        <v>5</v>
      </c>
    </row>
    <row r="139" spans="1:15" ht="12.75">
      <c r="A139" s="132" t="s">
        <v>10</v>
      </c>
      <c r="B139" s="132" t="s">
        <v>371</v>
      </c>
      <c r="C139" s="132" t="s">
        <v>298</v>
      </c>
      <c r="D139" s="132">
        <v>63354484</v>
      </c>
      <c r="E139" s="132">
        <v>20187016</v>
      </c>
      <c r="F139" s="132">
        <v>20187016</v>
      </c>
      <c r="G139" s="132">
        <v>20187016</v>
      </c>
      <c r="H139" s="132">
        <v>20187016</v>
      </c>
      <c r="I139" s="132">
        <v>43167468</v>
      </c>
      <c r="J139" s="132" t="s">
        <v>350</v>
      </c>
      <c r="K139" s="132" t="s">
        <v>10</v>
      </c>
      <c r="L139" s="132" t="s">
        <v>298</v>
      </c>
      <c r="M139" s="132" t="s">
        <v>10</v>
      </c>
      <c r="N139" s="132" t="s">
        <v>298</v>
      </c>
      <c r="O139" s="132">
        <v>1</v>
      </c>
    </row>
    <row r="140" spans="1:15" ht="12.75">
      <c r="A140" s="132" t="s">
        <v>418</v>
      </c>
      <c r="B140" s="132" t="s">
        <v>371</v>
      </c>
      <c r="C140" s="132" t="s">
        <v>248</v>
      </c>
      <c r="D140" s="132">
        <v>63354484</v>
      </c>
      <c r="E140" s="132">
        <v>20187016</v>
      </c>
      <c r="F140" s="132">
        <v>20187016</v>
      </c>
      <c r="G140" s="132">
        <v>20187016</v>
      </c>
      <c r="H140" s="132">
        <v>20187016</v>
      </c>
      <c r="I140" s="132">
        <v>43167468</v>
      </c>
      <c r="J140" s="132" t="s">
        <v>350</v>
      </c>
      <c r="K140" s="132" t="s">
        <v>418</v>
      </c>
      <c r="L140" s="132" t="s">
        <v>248</v>
      </c>
      <c r="M140" s="132" t="s">
        <v>10</v>
      </c>
      <c r="N140" s="132" t="s">
        <v>248</v>
      </c>
      <c r="O140" s="132">
        <v>2</v>
      </c>
    </row>
    <row r="141" spans="1:15" ht="12.75">
      <c r="A141" s="132" t="s">
        <v>419</v>
      </c>
      <c r="B141" s="132" t="s">
        <v>371</v>
      </c>
      <c r="C141" s="132" t="s">
        <v>248</v>
      </c>
      <c r="D141" s="132">
        <v>63354484</v>
      </c>
      <c r="E141" s="132">
        <v>20187016</v>
      </c>
      <c r="F141" s="132">
        <v>20187016</v>
      </c>
      <c r="G141" s="132">
        <v>20187016</v>
      </c>
      <c r="H141" s="132">
        <v>20187016</v>
      </c>
      <c r="I141" s="132">
        <v>43167468</v>
      </c>
      <c r="J141" s="132" t="s">
        <v>350</v>
      </c>
      <c r="K141" s="132" t="s">
        <v>419</v>
      </c>
      <c r="L141" s="132" t="s">
        <v>248</v>
      </c>
      <c r="M141" s="132" t="s">
        <v>10</v>
      </c>
      <c r="N141" s="132" t="s">
        <v>248</v>
      </c>
      <c r="O141" s="132">
        <v>3</v>
      </c>
    </row>
    <row r="142" spans="1:15" ht="12.75">
      <c r="A142" s="132" t="s">
        <v>420</v>
      </c>
      <c r="B142" s="132" t="s">
        <v>371</v>
      </c>
      <c r="C142" s="132" t="s">
        <v>248</v>
      </c>
      <c r="D142" s="132">
        <v>63354484</v>
      </c>
      <c r="E142" s="132">
        <v>20187016</v>
      </c>
      <c r="F142" s="132">
        <v>20187016</v>
      </c>
      <c r="G142" s="132">
        <v>20187016</v>
      </c>
      <c r="H142" s="132">
        <v>20187016</v>
      </c>
      <c r="I142" s="132">
        <v>43167468</v>
      </c>
      <c r="J142" s="132" t="s">
        <v>350</v>
      </c>
      <c r="K142" s="132" t="s">
        <v>420</v>
      </c>
      <c r="L142" s="132" t="s">
        <v>248</v>
      </c>
      <c r="M142" s="132" t="s">
        <v>10</v>
      </c>
      <c r="N142" s="132" t="s">
        <v>248</v>
      </c>
      <c r="O142" s="132">
        <v>4</v>
      </c>
    </row>
    <row r="143" spans="1:15" ht="12.75">
      <c r="A143" s="132" t="s">
        <v>421</v>
      </c>
      <c r="B143" s="132" t="s">
        <v>371</v>
      </c>
      <c r="C143" s="132" t="s">
        <v>422</v>
      </c>
      <c r="D143" s="132">
        <v>63354484</v>
      </c>
      <c r="E143" s="132">
        <v>20187016</v>
      </c>
      <c r="F143" s="132">
        <v>20187016</v>
      </c>
      <c r="G143" s="132">
        <v>20187016</v>
      </c>
      <c r="H143" s="132">
        <v>20187016</v>
      </c>
      <c r="I143" s="132">
        <v>43167468</v>
      </c>
      <c r="J143" s="132" t="s">
        <v>350</v>
      </c>
      <c r="K143" s="132" t="s">
        <v>421</v>
      </c>
      <c r="L143" s="132" t="s">
        <v>422</v>
      </c>
      <c r="M143" s="132" t="s">
        <v>10</v>
      </c>
      <c r="N143" s="132" t="s">
        <v>422</v>
      </c>
      <c r="O143" s="132">
        <v>5</v>
      </c>
    </row>
    <row r="144" spans="1:15" ht="12.75">
      <c r="A144" s="132" t="s">
        <v>423</v>
      </c>
      <c r="B144" s="132" t="s">
        <v>371</v>
      </c>
      <c r="C144" s="132" t="s">
        <v>424</v>
      </c>
      <c r="D144" s="132">
        <v>63354484</v>
      </c>
      <c r="E144" s="132">
        <v>20187016</v>
      </c>
      <c r="F144" s="132">
        <v>20187016</v>
      </c>
      <c r="G144" s="132">
        <v>20187016</v>
      </c>
      <c r="H144" s="132">
        <v>20187016</v>
      </c>
      <c r="I144" s="132">
        <v>43167468</v>
      </c>
      <c r="J144" s="132" t="s">
        <v>350</v>
      </c>
      <c r="K144" s="132" t="s">
        <v>423</v>
      </c>
      <c r="L144" s="132" t="s">
        <v>424</v>
      </c>
      <c r="M144" s="132" t="s">
        <v>10</v>
      </c>
      <c r="N144" s="132" t="s">
        <v>424</v>
      </c>
      <c r="O144" s="132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70" bestFit="1" customWidth="1"/>
    <col min="2" max="2" width="5.57421875" style="67" bestFit="1" customWidth="1"/>
    <col min="3" max="3" width="6.57421875" style="71" customWidth="1"/>
    <col min="4" max="4" width="5.421875" style="71" bestFit="1" customWidth="1"/>
    <col min="5" max="5" width="4.57421875" style="71" bestFit="1" customWidth="1"/>
    <col min="6" max="6" width="35.00390625" style="71" customWidth="1"/>
    <col min="7" max="7" width="17.28125" style="71" customWidth="1"/>
    <col min="8" max="8" width="14.8515625" style="67" customWidth="1"/>
    <col min="9" max="9" width="21.8515625" style="71" customWidth="1"/>
    <col min="10" max="10" width="19.421875" style="71" customWidth="1"/>
    <col min="11" max="11" width="20.28125" style="71" customWidth="1"/>
    <col min="12" max="12" width="15.8515625" style="67" customWidth="1"/>
    <col min="13" max="13" width="19.140625" style="67" customWidth="1"/>
    <col min="14" max="14" width="22.28125" style="67" customWidth="1"/>
    <col min="15" max="15" width="10.28125" style="103" customWidth="1"/>
    <col min="16" max="16384" width="11.421875" style="67" customWidth="1"/>
  </cols>
  <sheetData>
    <row r="1" spans="1:15" s="61" customFormat="1" ht="15.75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1"/>
    </row>
    <row r="2" spans="1:15" s="61" customFormat="1" ht="14.25" customHeight="1">
      <c r="A2" s="252" t="s">
        <v>61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</row>
    <row r="3" spans="1:15" s="61" customFormat="1" ht="16.5" customHeight="1">
      <c r="A3" s="252" t="s">
        <v>40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4"/>
    </row>
    <row r="4" spans="1:15" s="61" customFormat="1" ht="15.75">
      <c r="A4" s="252" t="s">
        <v>425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4"/>
    </row>
    <row r="5" spans="1:15" s="61" customFormat="1" ht="16.5" customHeight="1">
      <c r="A5" s="73"/>
      <c r="B5" s="63"/>
      <c r="C5" s="104"/>
      <c r="D5" s="64"/>
      <c r="E5" s="64"/>
      <c r="F5" s="64"/>
      <c r="G5" s="64"/>
      <c r="H5" s="63"/>
      <c r="I5" s="104"/>
      <c r="J5" s="104"/>
      <c r="K5" s="65"/>
      <c r="L5" s="62"/>
      <c r="M5" s="104"/>
      <c r="N5" s="104"/>
      <c r="O5" s="105"/>
    </row>
    <row r="6" spans="1:15" s="87" customFormat="1" ht="16.5" customHeight="1">
      <c r="A6" s="80"/>
      <c r="B6" s="69"/>
      <c r="C6" s="81" t="s">
        <v>58</v>
      </c>
      <c r="D6" s="82"/>
      <c r="E6" s="82"/>
      <c r="F6" s="83"/>
      <c r="G6" s="68"/>
      <c r="H6" s="84"/>
      <c r="K6" s="86"/>
      <c r="L6" s="82" t="s">
        <v>41</v>
      </c>
      <c r="M6" s="85" t="s">
        <v>359</v>
      </c>
      <c r="N6" s="69"/>
      <c r="O6" s="106"/>
    </row>
    <row r="7" spans="1:15" s="87" customFormat="1" ht="13.5" customHeight="1">
      <c r="A7" s="80"/>
      <c r="B7" s="69"/>
      <c r="C7" s="81" t="s">
        <v>62</v>
      </c>
      <c r="D7" s="83"/>
      <c r="E7" s="83"/>
      <c r="F7" s="83"/>
      <c r="G7" s="68"/>
      <c r="H7" s="88"/>
      <c r="K7" s="86"/>
      <c r="L7" s="82" t="s">
        <v>1</v>
      </c>
      <c r="M7" s="89">
        <v>2011</v>
      </c>
      <c r="N7" s="69"/>
      <c r="O7" s="106"/>
    </row>
    <row r="8" spans="1:15" s="87" customFormat="1" ht="16.5" customHeight="1">
      <c r="A8" s="80"/>
      <c r="B8" s="90"/>
      <c r="C8" s="81" t="s">
        <v>46</v>
      </c>
      <c r="D8" s="82"/>
      <c r="E8" s="82"/>
      <c r="F8" s="83"/>
      <c r="G8" s="68"/>
      <c r="H8" s="88"/>
      <c r="K8" s="86"/>
      <c r="L8" s="82" t="s">
        <v>2</v>
      </c>
      <c r="M8" s="117">
        <v>40641</v>
      </c>
      <c r="N8" s="69"/>
      <c r="O8" s="106"/>
    </row>
    <row r="9" spans="1:15" s="61" customFormat="1" ht="15.75" thickBot="1">
      <c r="A9" s="74"/>
      <c r="B9" s="75"/>
      <c r="C9" s="76"/>
      <c r="D9" s="76"/>
      <c r="E9" s="76"/>
      <c r="F9" s="77"/>
      <c r="G9" s="77"/>
      <c r="H9" s="78"/>
      <c r="I9" s="79"/>
      <c r="J9" s="77"/>
      <c r="K9" s="79"/>
      <c r="L9" s="107"/>
      <c r="M9" s="78"/>
      <c r="N9" s="78"/>
      <c r="O9" s="108"/>
    </row>
    <row r="10" spans="1:15" s="72" customFormat="1" ht="13.5" customHeight="1" thickBot="1">
      <c r="A10" s="275" t="s">
        <v>59</v>
      </c>
      <c r="B10" s="276"/>
      <c r="C10" s="276"/>
      <c r="D10" s="276"/>
      <c r="E10" s="276"/>
      <c r="F10" s="277"/>
      <c r="G10" s="258" t="s">
        <v>65</v>
      </c>
      <c r="H10" s="258" t="s">
        <v>66</v>
      </c>
      <c r="I10" s="258" t="s">
        <v>67</v>
      </c>
      <c r="J10" s="255" t="s">
        <v>68</v>
      </c>
      <c r="K10" s="255" t="s">
        <v>69</v>
      </c>
      <c r="L10" s="255" t="s">
        <v>70</v>
      </c>
      <c r="M10" s="255" t="s">
        <v>71</v>
      </c>
      <c r="N10" s="258" t="s">
        <v>72</v>
      </c>
      <c r="O10" s="268" t="s">
        <v>73</v>
      </c>
    </row>
    <row r="11" spans="1:15" s="72" customFormat="1" ht="12.75">
      <c r="A11" s="48" t="s">
        <v>6</v>
      </c>
      <c r="B11" s="49" t="s">
        <v>7</v>
      </c>
      <c r="C11" s="48" t="s">
        <v>8</v>
      </c>
      <c r="D11" s="50" t="s">
        <v>9</v>
      </c>
      <c r="E11" s="31" t="s">
        <v>10</v>
      </c>
      <c r="F11" s="261" t="s">
        <v>11</v>
      </c>
      <c r="G11" s="259"/>
      <c r="H11" s="259"/>
      <c r="I11" s="259"/>
      <c r="J11" s="256"/>
      <c r="K11" s="256"/>
      <c r="L11" s="256"/>
      <c r="M11" s="256"/>
      <c r="N11" s="259"/>
      <c r="O11" s="269"/>
    </row>
    <row r="12" spans="1:15" s="66" customFormat="1" ht="12.75">
      <c r="A12" s="264" t="s">
        <v>12</v>
      </c>
      <c r="B12" s="266" t="s">
        <v>13</v>
      </c>
      <c r="C12" s="264" t="s">
        <v>14</v>
      </c>
      <c r="D12" s="264" t="s">
        <v>15</v>
      </c>
      <c r="E12" s="32" t="s">
        <v>16</v>
      </c>
      <c r="F12" s="262"/>
      <c r="G12" s="259"/>
      <c r="H12" s="259"/>
      <c r="I12" s="259"/>
      <c r="J12" s="256" t="s">
        <v>17</v>
      </c>
      <c r="K12" s="256"/>
      <c r="L12" s="256"/>
      <c r="M12" s="256"/>
      <c r="N12" s="259"/>
      <c r="O12" s="269"/>
    </row>
    <row r="13" spans="1:15" s="66" customFormat="1" ht="13.5" thickBot="1">
      <c r="A13" s="265"/>
      <c r="B13" s="267"/>
      <c r="C13" s="265"/>
      <c r="D13" s="265"/>
      <c r="E13" s="33" t="s">
        <v>19</v>
      </c>
      <c r="F13" s="263"/>
      <c r="G13" s="260"/>
      <c r="H13" s="260"/>
      <c r="I13" s="260"/>
      <c r="J13" s="257"/>
      <c r="K13" s="257"/>
      <c r="L13" s="257"/>
      <c r="M13" s="257"/>
      <c r="N13" s="260"/>
      <c r="O13" s="270"/>
    </row>
    <row r="14" spans="1:15" s="66" customFormat="1" ht="15.75" thickBot="1">
      <c r="A14" s="240" t="s">
        <v>20</v>
      </c>
      <c r="B14" s="241"/>
      <c r="C14" s="241"/>
      <c r="D14" s="241"/>
      <c r="E14" s="241"/>
      <c r="F14" s="242"/>
      <c r="G14" s="51">
        <f>G15+G19+G21</f>
        <v>6289444338.34</v>
      </c>
      <c r="H14" s="51">
        <f>H15+H19+H21</f>
        <v>0</v>
      </c>
      <c r="I14" s="51">
        <f>+G14+H14</f>
        <v>6289444338.34</v>
      </c>
      <c r="J14" s="51">
        <f>J15+J19+J21</f>
        <v>2160646831</v>
      </c>
      <c r="K14" s="51">
        <f>K15+K19+K21</f>
        <v>2986665290</v>
      </c>
      <c r="L14" s="51">
        <f>L15+L19+L21</f>
        <v>1370904237</v>
      </c>
      <c r="M14" s="51">
        <f>M15+M19+M21</f>
        <v>2179306098</v>
      </c>
      <c r="N14" s="51">
        <f>+I14-K14</f>
        <v>3302779048.34</v>
      </c>
      <c r="O14" s="92">
        <f>+K14/I14</f>
        <v>0.4748695002821638</v>
      </c>
    </row>
    <row r="15" spans="1:16" s="66" customFormat="1" ht="15">
      <c r="A15" s="34">
        <v>1</v>
      </c>
      <c r="B15" s="35"/>
      <c r="C15" s="35"/>
      <c r="D15" s="36"/>
      <c r="E15" s="36"/>
      <c r="F15" s="3" t="s">
        <v>21</v>
      </c>
      <c r="G15" s="52">
        <f>+G16</f>
        <v>124266130.42</v>
      </c>
      <c r="H15" s="52">
        <f>+H16</f>
        <v>0</v>
      </c>
      <c r="I15" s="52">
        <f aca="true" t="shared" si="0" ref="I15:I45">+G15+H15</f>
        <v>124266130.42</v>
      </c>
      <c r="J15" s="52">
        <f>+J16</f>
        <v>9075200</v>
      </c>
      <c r="K15" s="52">
        <f>+K16</f>
        <v>49001200</v>
      </c>
      <c r="L15" s="52">
        <f>+L16</f>
        <v>9075200</v>
      </c>
      <c r="M15" s="52">
        <f>+M16</f>
        <v>49001200</v>
      </c>
      <c r="N15" s="52">
        <f aca="true" t="shared" si="1" ref="N15:N44">+I15-K15</f>
        <v>75264930.42</v>
      </c>
      <c r="O15" s="92">
        <f>+O16</f>
        <v>0.39432466299854707</v>
      </c>
      <c r="P15" s="169"/>
    </row>
    <row r="16" spans="1:16" ht="30">
      <c r="A16" s="34">
        <v>1</v>
      </c>
      <c r="B16" s="35">
        <v>0</v>
      </c>
      <c r="C16" s="35">
        <v>2</v>
      </c>
      <c r="D16" s="36"/>
      <c r="E16" s="36"/>
      <c r="F16" s="5" t="s">
        <v>28</v>
      </c>
      <c r="G16" s="52">
        <f>SUM(G17:G18)</f>
        <v>124266130.42</v>
      </c>
      <c r="H16" s="52">
        <f>SUM(H17:H18)</f>
        <v>0</v>
      </c>
      <c r="I16" s="52">
        <f t="shared" si="0"/>
        <v>124266130.42</v>
      </c>
      <c r="J16" s="52">
        <f>SUM(J17:J18)</f>
        <v>9075200</v>
      </c>
      <c r="K16" s="52">
        <f>SUM(K17:K18)</f>
        <v>49001200</v>
      </c>
      <c r="L16" s="52">
        <f>SUM(L17:L18)</f>
        <v>9075200</v>
      </c>
      <c r="M16" s="52">
        <f>SUM(M17:M18)</f>
        <v>49001200</v>
      </c>
      <c r="N16" s="52">
        <f t="shared" si="1"/>
        <v>75264930.42</v>
      </c>
      <c r="O16" s="93">
        <f aca="true" t="shared" si="2" ref="O16:O41">+K16/I16</f>
        <v>0.39432466299854707</v>
      </c>
      <c r="P16" s="120"/>
    </row>
    <row r="17" spans="1:15" ht="14.25">
      <c r="A17" s="133">
        <v>1</v>
      </c>
      <c r="B17" s="134">
        <v>0</v>
      </c>
      <c r="C17" s="134">
        <v>2</v>
      </c>
      <c r="D17" s="135" t="s">
        <v>38</v>
      </c>
      <c r="E17" s="135" t="s">
        <v>42</v>
      </c>
      <c r="F17" s="159" t="s">
        <v>39</v>
      </c>
      <c r="G17" s="136">
        <f>+'EJEC RESERV'!D18</f>
        <v>116993848.5</v>
      </c>
      <c r="H17" s="136">
        <v>0</v>
      </c>
      <c r="I17" s="136">
        <f t="shared" si="0"/>
        <v>116993848.5</v>
      </c>
      <c r="J17" s="136">
        <f>+'EJEC RESERV'!E18</f>
        <v>9048000</v>
      </c>
      <c r="K17" s="136">
        <f>+'EJEC RESERV'!F18</f>
        <v>42262000</v>
      </c>
      <c r="L17" s="136">
        <f>+'EJEC RESERV'!G18</f>
        <v>9048000</v>
      </c>
      <c r="M17" s="136">
        <f>+'EJEC RESERV'!H18</f>
        <v>42262000</v>
      </c>
      <c r="N17" s="136">
        <f t="shared" si="1"/>
        <v>74731848.5</v>
      </c>
      <c r="O17" s="160">
        <f t="shared" si="2"/>
        <v>0.3612326677158586</v>
      </c>
    </row>
    <row r="18" spans="1:15" ht="15" thickBot="1">
      <c r="A18" s="133">
        <v>1</v>
      </c>
      <c r="B18" s="134">
        <v>0</v>
      </c>
      <c r="C18" s="134">
        <v>2</v>
      </c>
      <c r="D18" s="135" t="s">
        <v>29</v>
      </c>
      <c r="E18" s="135" t="s">
        <v>42</v>
      </c>
      <c r="F18" s="159" t="s">
        <v>160</v>
      </c>
      <c r="G18" s="136">
        <f>+'EJEC RESERV'!D19</f>
        <v>7272281.92</v>
      </c>
      <c r="H18" s="136">
        <v>0</v>
      </c>
      <c r="I18" s="136">
        <f t="shared" si="0"/>
        <v>7272281.92</v>
      </c>
      <c r="J18" s="136">
        <f>+'EJEC RESERV'!E19</f>
        <v>27200</v>
      </c>
      <c r="K18" s="136">
        <f>+'EJEC RESERV'!F19</f>
        <v>6739200</v>
      </c>
      <c r="L18" s="136">
        <f>+'EJEC RESERV'!G19</f>
        <v>27200</v>
      </c>
      <c r="M18" s="136">
        <f>+'EJEC RESERV'!H19</f>
        <v>6739200</v>
      </c>
      <c r="N18" s="136">
        <f t="shared" si="1"/>
        <v>533081.9199999999</v>
      </c>
      <c r="O18" s="160">
        <f t="shared" si="2"/>
        <v>0.9266967472020117</v>
      </c>
    </row>
    <row r="19" spans="1:15" ht="15">
      <c r="A19" s="34">
        <v>2</v>
      </c>
      <c r="B19" s="35"/>
      <c r="C19" s="35"/>
      <c r="D19" s="36"/>
      <c r="E19" s="36"/>
      <c r="F19" s="5" t="s">
        <v>32</v>
      </c>
      <c r="G19" s="52">
        <f>+G20</f>
        <v>943699133.75</v>
      </c>
      <c r="H19" s="52">
        <f>+H20</f>
        <v>0</v>
      </c>
      <c r="I19" s="52">
        <f t="shared" si="0"/>
        <v>943699133.75</v>
      </c>
      <c r="J19" s="52">
        <f>+J20</f>
        <v>192136427</v>
      </c>
      <c r="K19" s="52">
        <f>+K20</f>
        <v>488771480</v>
      </c>
      <c r="L19" s="52">
        <f>+L20</f>
        <v>190134910</v>
      </c>
      <c r="M19" s="52">
        <f>+M20</f>
        <v>469153365</v>
      </c>
      <c r="N19" s="52">
        <f t="shared" si="1"/>
        <v>454927653.75</v>
      </c>
      <c r="O19" s="92">
        <f>+O20</f>
        <v>0.5179314704441415</v>
      </c>
    </row>
    <row r="20" spans="1:15" ht="28.5">
      <c r="A20" s="133">
        <v>2</v>
      </c>
      <c r="B20" s="134">
        <v>0</v>
      </c>
      <c r="C20" s="134">
        <v>4</v>
      </c>
      <c r="D20" s="135"/>
      <c r="E20" s="135" t="s">
        <v>42</v>
      </c>
      <c r="F20" s="159" t="s">
        <v>33</v>
      </c>
      <c r="G20" s="136">
        <f>+'EJEC RESERV'!D21</f>
        <v>943699133.75</v>
      </c>
      <c r="H20" s="136">
        <v>0</v>
      </c>
      <c r="I20" s="136">
        <f t="shared" si="0"/>
        <v>943699133.75</v>
      </c>
      <c r="J20" s="136">
        <f>+'EJEC RESERV'!E21</f>
        <v>192136427</v>
      </c>
      <c r="K20" s="136">
        <f>+'EJEC RESERV'!F21</f>
        <v>488771480</v>
      </c>
      <c r="L20" s="136">
        <f>+'EJEC RESERV'!G21</f>
        <v>190134910</v>
      </c>
      <c r="M20" s="136">
        <f>+'EJEC RESERV'!H21</f>
        <v>469153365</v>
      </c>
      <c r="N20" s="136">
        <f t="shared" si="1"/>
        <v>454927653.75</v>
      </c>
      <c r="O20" s="160">
        <f t="shared" si="2"/>
        <v>0.5179314704441415</v>
      </c>
    </row>
    <row r="21" spans="1:15" ht="15" customHeight="1">
      <c r="A21" s="34">
        <v>5</v>
      </c>
      <c r="B21" s="35"/>
      <c r="C21" s="35"/>
      <c r="D21" s="41"/>
      <c r="E21" s="40"/>
      <c r="F21" s="9" t="s">
        <v>43</v>
      </c>
      <c r="G21" s="52">
        <f aca="true" t="shared" si="3" ref="G21:M21">G22</f>
        <v>5221479074.17</v>
      </c>
      <c r="H21" s="52">
        <f t="shared" si="3"/>
        <v>0</v>
      </c>
      <c r="I21" s="52">
        <f t="shared" si="0"/>
        <v>5221479074.17</v>
      </c>
      <c r="J21" s="52">
        <f t="shared" si="3"/>
        <v>1959435204</v>
      </c>
      <c r="K21" s="52">
        <f t="shared" si="3"/>
        <v>2448892610</v>
      </c>
      <c r="L21" s="52">
        <f t="shared" si="3"/>
        <v>1171694127</v>
      </c>
      <c r="M21" s="52">
        <f t="shared" si="3"/>
        <v>1661151533</v>
      </c>
      <c r="N21" s="52">
        <f t="shared" si="1"/>
        <v>2772586464.17</v>
      </c>
      <c r="O21" s="93">
        <f t="shared" si="2"/>
        <v>0.4690036243014673</v>
      </c>
    </row>
    <row r="22" spans="1:15" ht="14.25">
      <c r="A22" s="133" t="s">
        <v>26</v>
      </c>
      <c r="B22" s="134" t="s">
        <v>23</v>
      </c>
      <c r="C22" s="134" t="s">
        <v>48</v>
      </c>
      <c r="D22" s="137"/>
      <c r="E22" s="161" t="s">
        <v>42</v>
      </c>
      <c r="F22" s="140" t="s">
        <v>49</v>
      </c>
      <c r="G22" s="136">
        <f>+'EJEC RESERV'!D57</f>
        <v>5221479074.17</v>
      </c>
      <c r="H22" s="136">
        <v>0</v>
      </c>
      <c r="I22" s="136">
        <f t="shared" si="0"/>
        <v>5221479074.17</v>
      </c>
      <c r="J22" s="136">
        <f>+'EJEC RESERV'!E57</f>
        <v>1959435204</v>
      </c>
      <c r="K22" s="136">
        <f>+'EJEC RESERV'!F57</f>
        <v>2448892610</v>
      </c>
      <c r="L22" s="136">
        <f>+'EJEC RESERV'!G57</f>
        <v>1171694127</v>
      </c>
      <c r="M22" s="136">
        <f>+'EJEC RESERV'!H57</f>
        <v>1661151533</v>
      </c>
      <c r="N22" s="136">
        <f t="shared" si="1"/>
        <v>2772586464.17</v>
      </c>
      <c r="O22" s="160">
        <f t="shared" si="2"/>
        <v>0.4690036243014673</v>
      </c>
    </row>
    <row r="23" spans="1:15" ht="15">
      <c r="A23" s="243" t="s">
        <v>44</v>
      </c>
      <c r="B23" s="244"/>
      <c r="C23" s="244"/>
      <c r="D23" s="244"/>
      <c r="E23" s="244"/>
      <c r="F23" s="245"/>
      <c r="G23" s="56">
        <f>G24+G33+G38+G28</f>
        <v>81823727959.23999</v>
      </c>
      <c r="H23" s="56">
        <f>H24+H33+H38+H28</f>
        <v>0</v>
      </c>
      <c r="I23" s="56">
        <f t="shared" si="0"/>
        <v>81823727959.23999</v>
      </c>
      <c r="J23" s="56">
        <f>J24+J33+J38+J28</f>
        <v>305964479</v>
      </c>
      <c r="K23" s="56">
        <f>K24+K33+K38+K28</f>
        <v>1235131256</v>
      </c>
      <c r="L23" s="56">
        <f>L24+L33+L38+L28</f>
        <v>163884904</v>
      </c>
      <c r="M23" s="56">
        <f>M24+M33+M38+M28</f>
        <v>1093051681</v>
      </c>
      <c r="N23" s="56">
        <f t="shared" si="1"/>
        <v>80588596703.23999</v>
      </c>
      <c r="O23" s="96">
        <f t="shared" si="2"/>
        <v>0.015095025450505914</v>
      </c>
    </row>
    <row r="24" spans="1:15" ht="60">
      <c r="A24" s="122">
        <v>111</v>
      </c>
      <c r="B24" s="122"/>
      <c r="C24" s="122"/>
      <c r="D24" s="122"/>
      <c r="E24" s="122"/>
      <c r="F24" s="123" t="s">
        <v>248</v>
      </c>
      <c r="G24" s="56">
        <f>+G25</f>
        <v>63607901.94</v>
      </c>
      <c r="H24" s="56">
        <f>+H25</f>
        <v>0</v>
      </c>
      <c r="I24" s="56">
        <f t="shared" si="0"/>
        <v>63607901.94</v>
      </c>
      <c r="J24" s="56">
        <f>+J25</f>
        <v>20187016</v>
      </c>
      <c r="K24" s="56">
        <f>+K25</f>
        <v>20187016</v>
      </c>
      <c r="L24" s="56">
        <f>+L25</f>
        <v>20187016</v>
      </c>
      <c r="M24" s="56">
        <f>+M25</f>
        <v>20187016</v>
      </c>
      <c r="N24" s="56">
        <f t="shared" si="1"/>
        <v>43420885.94</v>
      </c>
      <c r="O24" s="96">
        <f t="shared" si="2"/>
        <v>0.3173664809608402</v>
      </c>
    </row>
    <row r="25" spans="1:15" ht="60">
      <c r="A25" s="122">
        <v>111</v>
      </c>
      <c r="B25" s="122">
        <v>506</v>
      </c>
      <c r="C25" s="122"/>
      <c r="D25" s="122"/>
      <c r="E25" s="122"/>
      <c r="F25" s="123" t="s">
        <v>248</v>
      </c>
      <c r="G25" s="56">
        <f>+G26+G27</f>
        <v>63607901.94</v>
      </c>
      <c r="H25" s="56">
        <f>+H27</f>
        <v>0</v>
      </c>
      <c r="I25" s="56">
        <f t="shared" si="0"/>
        <v>63607901.94</v>
      </c>
      <c r="J25" s="56">
        <f>+J26+J27</f>
        <v>20187016</v>
      </c>
      <c r="K25" s="56">
        <f>+K26+K27</f>
        <v>20187016</v>
      </c>
      <c r="L25" s="56">
        <f>+L26+L27</f>
        <v>20187016</v>
      </c>
      <c r="M25" s="56">
        <f>+M26+M27</f>
        <v>20187016</v>
      </c>
      <c r="N25" s="56">
        <f t="shared" si="1"/>
        <v>43420885.94</v>
      </c>
      <c r="O25" s="96">
        <f>+O27</f>
        <v>0.3186359469047211</v>
      </c>
    </row>
    <row r="26" spans="1:15" ht="57">
      <c r="A26" s="162">
        <v>111</v>
      </c>
      <c r="B26" s="162">
        <v>506</v>
      </c>
      <c r="C26" s="162">
        <v>1</v>
      </c>
      <c r="D26" s="162"/>
      <c r="E26" s="162">
        <v>20</v>
      </c>
      <c r="F26" s="163" t="s">
        <v>248</v>
      </c>
      <c r="G26" s="164">
        <f>+'EJEC RESERV'!D65</f>
        <v>253417.94</v>
      </c>
      <c r="H26" s="164">
        <v>0</v>
      </c>
      <c r="I26" s="164">
        <f t="shared" si="0"/>
        <v>253417.94</v>
      </c>
      <c r="J26" s="164">
        <f>+'EJEC RESERV'!E65</f>
        <v>0</v>
      </c>
      <c r="K26" s="164">
        <f>+'EJEC RESERV'!F65</f>
        <v>0</v>
      </c>
      <c r="L26" s="164">
        <f>+'EJEC RESERV'!G65</f>
        <v>0</v>
      </c>
      <c r="M26" s="164">
        <f>+'EJEC RESERV'!H65</f>
        <v>0</v>
      </c>
      <c r="N26" s="136">
        <f t="shared" si="1"/>
        <v>253417.94</v>
      </c>
      <c r="O26" s="165">
        <f>+K26/I26</f>
        <v>0</v>
      </c>
    </row>
    <row r="27" spans="1:15" ht="57">
      <c r="A27" s="162">
        <v>111</v>
      </c>
      <c r="B27" s="162">
        <v>506</v>
      </c>
      <c r="C27" s="162">
        <v>1</v>
      </c>
      <c r="D27" s="162"/>
      <c r="E27" s="162">
        <v>21</v>
      </c>
      <c r="F27" s="163" t="s">
        <v>248</v>
      </c>
      <c r="G27" s="164">
        <f>+'EJEC RESERV'!D142</f>
        <v>63354484</v>
      </c>
      <c r="H27" s="164">
        <v>0</v>
      </c>
      <c r="I27" s="164">
        <f t="shared" si="0"/>
        <v>63354484</v>
      </c>
      <c r="J27" s="164">
        <f>+'EJEC RESERV'!E142</f>
        <v>20187016</v>
      </c>
      <c r="K27" s="164">
        <f>+'EJEC RESERV'!F142</f>
        <v>20187016</v>
      </c>
      <c r="L27" s="164">
        <f>+'EJEC RESERV'!G142</f>
        <v>20187016</v>
      </c>
      <c r="M27" s="164">
        <f>+'EJEC RESERV'!H142</f>
        <v>20187016</v>
      </c>
      <c r="N27" s="136">
        <f t="shared" si="1"/>
        <v>43167468</v>
      </c>
      <c r="O27" s="165">
        <f t="shared" si="2"/>
        <v>0.3186359469047211</v>
      </c>
    </row>
    <row r="28" spans="1:15" ht="75">
      <c r="A28" s="34">
        <v>211</v>
      </c>
      <c r="B28" s="35"/>
      <c r="C28" s="35"/>
      <c r="D28" s="41"/>
      <c r="E28" s="40"/>
      <c r="F28" s="9" t="s">
        <v>162</v>
      </c>
      <c r="G28" s="54">
        <f>G29+G30</f>
        <v>2110585295.29</v>
      </c>
      <c r="H28" s="54">
        <f>H30</f>
        <v>0</v>
      </c>
      <c r="I28" s="54">
        <f t="shared" si="0"/>
        <v>2110585295.29</v>
      </c>
      <c r="J28" s="54">
        <f>J29+J30</f>
        <v>87362733</v>
      </c>
      <c r="K28" s="54">
        <f>K29+K30</f>
        <v>164755983</v>
      </c>
      <c r="L28" s="54">
        <f>L29+L30</f>
        <v>54353250</v>
      </c>
      <c r="M28" s="54">
        <f>M29+M30</f>
        <v>131746500</v>
      </c>
      <c r="N28" s="54">
        <f t="shared" si="1"/>
        <v>1945829312.29</v>
      </c>
      <c r="O28" s="95">
        <f>+K28/I28</f>
        <v>0.07806175062797549</v>
      </c>
    </row>
    <row r="29" spans="1:15" ht="44.25" customHeight="1">
      <c r="A29" s="34">
        <v>211</v>
      </c>
      <c r="B29" s="35" t="s">
        <v>51</v>
      </c>
      <c r="C29" s="35"/>
      <c r="D29" s="41"/>
      <c r="E29" s="40">
        <v>20</v>
      </c>
      <c r="F29" s="112" t="s">
        <v>53</v>
      </c>
      <c r="G29" s="54">
        <f>+G31</f>
        <v>1391702493.29</v>
      </c>
      <c r="H29" s="54">
        <f>SUM(H31:H31)</f>
        <v>0</v>
      </c>
      <c r="I29" s="54">
        <f t="shared" si="0"/>
        <v>1391702493.29</v>
      </c>
      <c r="J29" s="54">
        <f aca="true" t="shared" si="4" ref="J29:M30">+J31</f>
        <v>54353250</v>
      </c>
      <c r="K29" s="54">
        <f t="shared" si="4"/>
        <v>131746500</v>
      </c>
      <c r="L29" s="54">
        <f t="shared" si="4"/>
        <v>54353250</v>
      </c>
      <c r="M29" s="54">
        <f t="shared" si="4"/>
        <v>131746500</v>
      </c>
      <c r="N29" s="54">
        <f t="shared" si="1"/>
        <v>1259955993.29</v>
      </c>
      <c r="O29" s="95">
        <f>+K29/I29</f>
        <v>0.09466570666877935</v>
      </c>
    </row>
    <row r="30" spans="1:15" ht="44.25" customHeight="1">
      <c r="A30" s="34">
        <v>211</v>
      </c>
      <c r="B30" s="35" t="s">
        <v>51</v>
      </c>
      <c r="C30" s="35"/>
      <c r="D30" s="41"/>
      <c r="E30" s="40">
        <v>21</v>
      </c>
      <c r="F30" s="112" t="s">
        <v>53</v>
      </c>
      <c r="G30" s="54">
        <f>+G32</f>
        <v>718882802</v>
      </c>
      <c r="H30" s="54">
        <f>SUM(H32:H32)</f>
        <v>0</v>
      </c>
      <c r="I30" s="54">
        <f t="shared" si="0"/>
        <v>718882802</v>
      </c>
      <c r="J30" s="54">
        <f t="shared" si="4"/>
        <v>33009483</v>
      </c>
      <c r="K30" s="54">
        <f t="shared" si="4"/>
        <v>33009483</v>
      </c>
      <c r="L30" s="54">
        <f t="shared" si="4"/>
        <v>0</v>
      </c>
      <c r="M30" s="54">
        <f t="shared" si="4"/>
        <v>0</v>
      </c>
      <c r="N30" s="54">
        <f t="shared" si="1"/>
        <v>685873319</v>
      </c>
      <c r="O30" s="95">
        <f>+K30/I30</f>
        <v>0.04591775308598911</v>
      </c>
    </row>
    <row r="31" spans="1:15" ht="71.25">
      <c r="A31" s="133">
        <v>211</v>
      </c>
      <c r="B31" s="134" t="s">
        <v>51</v>
      </c>
      <c r="C31" s="134" t="s">
        <v>23</v>
      </c>
      <c r="D31" s="137"/>
      <c r="E31" s="138">
        <v>20</v>
      </c>
      <c r="F31" s="139" t="s">
        <v>250</v>
      </c>
      <c r="G31" s="136">
        <f>+'EJEC RESERV'!D68</f>
        <v>1391702493.29</v>
      </c>
      <c r="H31" s="136">
        <v>0</v>
      </c>
      <c r="I31" s="136">
        <f t="shared" si="0"/>
        <v>1391702493.29</v>
      </c>
      <c r="J31" s="136">
        <f>+'EJEC RESERV'!E68</f>
        <v>54353250</v>
      </c>
      <c r="K31" s="136">
        <f>+'EJEC RESERV'!F68</f>
        <v>131746500</v>
      </c>
      <c r="L31" s="136">
        <f>+'EJEC RESERV'!G68</f>
        <v>54353250</v>
      </c>
      <c r="M31" s="136">
        <f>+'EJEC RESERV'!H68</f>
        <v>131746500</v>
      </c>
      <c r="N31" s="136">
        <f t="shared" si="1"/>
        <v>1259955993.29</v>
      </c>
      <c r="O31" s="160">
        <f>+K31/I31</f>
        <v>0.09466570666877935</v>
      </c>
    </row>
    <row r="32" spans="1:15" ht="71.25">
      <c r="A32" s="133">
        <v>211</v>
      </c>
      <c r="B32" s="134" t="s">
        <v>51</v>
      </c>
      <c r="C32" s="134" t="s">
        <v>23</v>
      </c>
      <c r="D32" s="137"/>
      <c r="E32" s="138">
        <v>21</v>
      </c>
      <c r="F32" s="139" t="s">
        <v>250</v>
      </c>
      <c r="G32" s="136">
        <f>+'EJEC RESERV'!D69</f>
        <v>718882802</v>
      </c>
      <c r="H32" s="136">
        <v>0</v>
      </c>
      <c r="I32" s="136">
        <f t="shared" si="0"/>
        <v>718882802</v>
      </c>
      <c r="J32" s="136">
        <f>+'EJEC RESERV'!E69</f>
        <v>33009483</v>
      </c>
      <c r="K32" s="136">
        <f>+'EJEC RESERV'!F69</f>
        <v>33009483</v>
      </c>
      <c r="L32" s="136">
        <f>+'EJEC RESERV'!G69</f>
        <v>0</v>
      </c>
      <c r="M32" s="136">
        <f>+'EJEC RESERV'!H69</f>
        <v>0</v>
      </c>
      <c r="N32" s="136">
        <f t="shared" si="1"/>
        <v>685873319</v>
      </c>
      <c r="O32" s="160">
        <f>+K32/I32</f>
        <v>0.04591775308598911</v>
      </c>
    </row>
    <row r="33" spans="1:15" ht="45">
      <c r="A33" s="34" t="s">
        <v>50</v>
      </c>
      <c r="B33" s="35"/>
      <c r="C33" s="35"/>
      <c r="D33" s="41"/>
      <c r="E33" s="40"/>
      <c r="F33" s="9" t="s">
        <v>52</v>
      </c>
      <c r="G33" s="54">
        <f>+G34+G35</f>
        <v>235350750.76</v>
      </c>
      <c r="H33" s="54">
        <f>H34</f>
        <v>0</v>
      </c>
      <c r="I33" s="54">
        <f t="shared" si="0"/>
        <v>235350750.76</v>
      </c>
      <c r="J33" s="54">
        <f>+J34+J35</f>
        <v>2842541</v>
      </c>
      <c r="K33" s="54">
        <f>+K34+K35</f>
        <v>2842541</v>
      </c>
      <c r="L33" s="54">
        <f>+L34+L35</f>
        <v>0</v>
      </c>
      <c r="M33" s="54">
        <f>+M34+M35</f>
        <v>0</v>
      </c>
      <c r="N33" s="54">
        <f t="shared" si="1"/>
        <v>232508209.76</v>
      </c>
      <c r="O33" s="95">
        <f t="shared" si="2"/>
        <v>0.012077892213306319</v>
      </c>
    </row>
    <row r="34" spans="1:15" ht="45">
      <c r="A34" s="34" t="s">
        <v>50</v>
      </c>
      <c r="B34" s="35" t="s">
        <v>51</v>
      </c>
      <c r="C34" s="35"/>
      <c r="D34" s="41"/>
      <c r="E34" s="40">
        <v>20</v>
      </c>
      <c r="F34" s="9" t="s">
        <v>53</v>
      </c>
      <c r="G34" s="54">
        <f>+G36</f>
        <v>196650750.76</v>
      </c>
      <c r="H34" s="54">
        <f>SUM(H37:H37)</f>
        <v>0</v>
      </c>
      <c r="I34" s="54">
        <f t="shared" si="0"/>
        <v>196650750.76</v>
      </c>
      <c r="J34" s="54">
        <f aca="true" t="shared" si="5" ref="J34:M35">+J36</f>
        <v>2842541</v>
      </c>
      <c r="K34" s="54">
        <f t="shared" si="5"/>
        <v>2842541</v>
      </c>
      <c r="L34" s="54">
        <f t="shared" si="5"/>
        <v>0</v>
      </c>
      <c r="M34" s="54">
        <f t="shared" si="5"/>
        <v>0</v>
      </c>
      <c r="N34" s="54">
        <f t="shared" si="1"/>
        <v>193808209.76</v>
      </c>
      <c r="O34" s="95">
        <f t="shared" si="2"/>
        <v>0.014454768105457906</v>
      </c>
    </row>
    <row r="35" spans="1:15" ht="45">
      <c r="A35" s="34" t="s">
        <v>50</v>
      </c>
      <c r="B35" s="35" t="s">
        <v>51</v>
      </c>
      <c r="C35" s="35"/>
      <c r="D35" s="41"/>
      <c r="E35" s="40">
        <v>21</v>
      </c>
      <c r="F35" s="9" t="s">
        <v>53</v>
      </c>
      <c r="G35" s="54">
        <f>+G37</f>
        <v>38700000</v>
      </c>
      <c r="H35" s="54">
        <f>SUM(H38:H38)</f>
        <v>0</v>
      </c>
      <c r="I35" s="54">
        <f t="shared" si="0"/>
        <v>38700000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1"/>
        <v>38700000</v>
      </c>
      <c r="O35" s="95">
        <f>+K35/I35</f>
        <v>0</v>
      </c>
    </row>
    <row r="36" spans="1:15" ht="42.75">
      <c r="A36" s="133" t="s">
        <v>50</v>
      </c>
      <c r="B36" s="134" t="s">
        <v>51</v>
      </c>
      <c r="C36" s="134" t="s">
        <v>23</v>
      </c>
      <c r="D36" s="137"/>
      <c r="E36" s="138">
        <v>20</v>
      </c>
      <c r="F36" s="166" t="s">
        <v>54</v>
      </c>
      <c r="G36" s="136">
        <f>+'EJEC RESERV'!D87</f>
        <v>196650750.76</v>
      </c>
      <c r="H36" s="136">
        <v>0</v>
      </c>
      <c r="I36" s="136">
        <f t="shared" si="0"/>
        <v>196650750.76</v>
      </c>
      <c r="J36" s="136">
        <f>+'EJEC RESERV'!E87</f>
        <v>2842541</v>
      </c>
      <c r="K36" s="136">
        <f>+'EJEC RESERV'!F87</f>
        <v>2842541</v>
      </c>
      <c r="L36" s="136">
        <f>+'EJEC RESERV'!G87</f>
        <v>0</v>
      </c>
      <c r="M36" s="136">
        <f>+'EJEC RESERV'!H87</f>
        <v>0</v>
      </c>
      <c r="N36" s="136">
        <f t="shared" si="1"/>
        <v>193808209.76</v>
      </c>
      <c r="O36" s="160">
        <f>+K36/I36</f>
        <v>0.014454768105457906</v>
      </c>
    </row>
    <row r="37" spans="1:15" ht="42.75">
      <c r="A37" s="133" t="s">
        <v>50</v>
      </c>
      <c r="B37" s="134" t="s">
        <v>51</v>
      </c>
      <c r="C37" s="134" t="s">
        <v>23</v>
      </c>
      <c r="D37" s="137"/>
      <c r="E37" s="138">
        <v>21</v>
      </c>
      <c r="F37" s="166" t="s">
        <v>54</v>
      </c>
      <c r="G37" s="136">
        <f>+'EJEC RESERV'!D88</f>
        <v>38700000</v>
      </c>
      <c r="H37" s="136">
        <v>0</v>
      </c>
      <c r="I37" s="136">
        <f t="shared" si="0"/>
        <v>38700000</v>
      </c>
      <c r="J37" s="136">
        <f>+'EJEC RESERV'!E88</f>
        <v>0</v>
      </c>
      <c r="K37" s="136">
        <f>+'EJEC RESERV'!F88</f>
        <v>0</v>
      </c>
      <c r="L37" s="136">
        <f>+'EJEC RESERV'!G88</f>
        <v>0</v>
      </c>
      <c r="M37" s="136">
        <f>+'EJEC RESERV'!H88</f>
        <v>0</v>
      </c>
      <c r="N37" s="136">
        <f t="shared" si="1"/>
        <v>38700000</v>
      </c>
      <c r="O37" s="160">
        <f t="shared" si="2"/>
        <v>0</v>
      </c>
    </row>
    <row r="38" spans="1:15" ht="30">
      <c r="A38" s="34" t="s">
        <v>55</v>
      </c>
      <c r="B38" s="35"/>
      <c r="C38" s="35"/>
      <c r="D38" s="41"/>
      <c r="E38" s="40"/>
      <c r="F38" s="9" t="s">
        <v>56</v>
      </c>
      <c r="G38" s="54">
        <f>+G39+G40</f>
        <v>79414184011.25</v>
      </c>
      <c r="H38" s="54">
        <f>H39</f>
        <v>0</v>
      </c>
      <c r="I38" s="54">
        <f t="shared" si="0"/>
        <v>79414184011.25</v>
      </c>
      <c r="J38" s="54">
        <f>+J39+J40</f>
        <v>195572189</v>
      </c>
      <c r="K38" s="54">
        <f>+K39+K40</f>
        <v>1047345716</v>
      </c>
      <c r="L38" s="54">
        <f>+L39+L40</f>
        <v>89344638</v>
      </c>
      <c r="M38" s="54">
        <f>+M39+M40</f>
        <v>941118165</v>
      </c>
      <c r="N38" s="54">
        <f t="shared" si="1"/>
        <v>78366838295.25</v>
      </c>
      <c r="O38" s="95">
        <f t="shared" si="2"/>
        <v>0.013188396116386848</v>
      </c>
    </row>
    <row r="39" spans="1:15" ht="45">
      <c r="A39" s="34" t="s">
        <v>55</v>
      </c>
      <c r="B39" s="35" t="s">
        <v>51</v>
      </c>
      <c r="C39" s="35"/>
      <c r="D39" s="41"/>
      <c r="E39" s="40">
        <v>20</v>
      </c>
      <c r="F39" s="9" t="s">
        <v>53</v>
      </c>
      <c r="G39" s="54">
        <f>+G41+G43</f>
        <v>57290142776.25</v>
      </c>
      <c r="H39" s="54">
        <f>SUM(H41:H44)</f>
        <v>0</v>
      </c>
      <c r="I39" s="54">
        <f t="shared" si="0"/>
        <v>57290142776.25</v>
      </c>
      <c r="J39" s="54">
        <f aca="true" t="shared" si="6" ref="J39:M40">+J41+J43</f>
        <v>171027749</v>
      </c>
      <c r="K39" s="54">
        <f t="shared" si="6"/>
        <v>295882795</v>
      </c>
      <c r="L39" s="54">
        <f t="shared" si="6"/>
        <v>89344638</v>
      </c>
      <c r="M39" s="54">
        <f t="shared" si="6"/>
        <v>214199684</v>
      </c>
      <c r="N39" s="54">
        <f t="shared" si="1"/>
        <v>56994259981.25</v>
      </c>
      <c r="O39" s="95">
        <f>+K39/I39</f>
        <v>0.005164637067769015</v>
      </c>
    </row>
    <row r="40" spans="1:15" ht="45">
      <c r="A40" s="34" t="s">
        <v>55</v>
      </c>
      <c r="B40" s="35" t="s">
        <v>51</v>
      </c>
      <c r="C40" s="35"/>
      <c r="D40" s="41"/>
      <c r="E40" s="40">
        <v>21</v>
      </c>
      <c r="F40" s="9" t="s">
        <v>53</v>
      </c>
      <c r="G40" s="54">
        <f>+G42+G44</f>
        <v>22124041235</v>
      </c>
      <c r="H40" s="54">
        <f>SUM(H42:H45)</f>
        <v>0</v>
      </c>
      <c r="I40" s="54">
        <f t="shared" si="0"/>
        <v>22124041235</v>
      </c>
      <c r="J40" s="54">
        <f t="shared" si="6"/>
        <v>24544440</v>
      </c>
      <c r="K40" s="54">
        <f t="shared" si="6"/>
        <v>751462921</v>
      </c>
      <c r="L40" s="54">
        <f t="shared" si="6"/>
        <v>0</v>
      </c>
      <c r="M40" s="54">
        <f t="shared" si="6"/>
        <v>726918481</v>
      </c>
      <c r="N40" s="54">
        <f t="shared" si="1"/>
        <v>21372578314</v>
      </c>
      <c r="O40" s="95">
        <f>+K40/I40</f>
        <v>0.033965897686503745</v>
      </c>
    </row>
    <row r="41" spans="1:15" ht="42.75">
      <c r="A41" s="133" t="s">
        <v>55</v>
      </c>
      <c r="B41" s="134" t="s">
        <v>51</v>
      </c>
      <c r="C41" s="134" t="s">
        <v>23</v>
      </c>
      <c r="D41" s="137"/>
      <c r="E41" s="138">
        <v>20</v>
      </c>
      <c r="F41" s="166" t="s">
        <v>57</v>
      </c>
      <c r="G41" s="136">
        <f>+'EJEC RESERV'!D101</f>
        <v>57158040124.55</v>
      </c>
      <c r="H41" s="136">
        <v>0</v>
      </c>
      <c r="I41" s="136">
        <f t="shared" si="0"/>
        <v>57158040124.55</v>
      </c>
      <c r="J41" s="136">
        <f>+'EJEC RESERV'!E101</f>
        <v>170445509</v>
      </c>
      <c r="K41" s="136">
        <f>+'EJEC RESERV'!F101</f>
        <v>288022555</v>
      </c>
      <c r="L41" s="136">
        <f>+'EJEC RESERV'!G101</f>
        <v>88762398</v>
      </c>
      <c r="M41" s="136">
        <f>+'EJEC RESERV'!H101</f>
        <v>206339444</v>
      </c>
      <c r="N41" s="136">
        <f t="shared" si="1"/>
        <v>56870017569.55</v>
      </c>
      <c r="O41" s="160">
        <f t="shared" si="2"/>
        <v>0.005039055824384209</v>
      </c>
    </row>
    <row r="42" spans="1:15" ht="42.75">
      <c r="A42" s="133" t="s">
        <v>55</v>
      </c>
      <c r="B42" s="134" t="s">
        <v>51</v>
      </c>
      <c r="C42" s="134" t="s">
        <v>23</v>
      </c>
      <c r="D42" s="137"/>
      <c r="E42" s="138">
        <v>21</v>
      </c>
      <c r="F42" s="166" t="s">
        <v>57</v>
      </c>
      <c r="G42" s="136">
        <f>+'EJEC RESERV'!D102</f>
        <v>22098445441</v>
      </c>
      <c r="H42" s="136">
        <v>0</v>
      </c>
      <c r="I42" s="136">
        <f t="shared" si="0"/>
        <v>22098445441</v>
      </c>
      <c r="J42" s="136">
        <f>+'EJEC RESERV'!E102</f>
        <v>0</v>
      </c>
      <c r="K42" s="136">
        <f>+'EJEC RESERV'!F102</f>
        <v>726918481</v>
      </c>
      <c r="L42" s="136">
        <f>+'EJEC RESERV'!G102</f>
        <v>0</v>
      </c>
      <c r="M42" s="136">
        <f>+'EJEC RESERV'!H102</f>
        <v>726918481</v>
      </c>
      <c r="N42" s="136">
        <f t="shared" si="1"/>
        <v>21371526960</v>
      </c>
      <c r="O42" s="160">
        <f>+K42/I42</f>
        <v>0.03289455282910188</v>
      </c>
    </row>
    <row r="43" spans="1:15" ht="29.25" thickBot="1">
      <c r="A43" s="133" t="s">
        <v>55</v>
      </c>
      <c r="B43" s="134" t="s">
        <v>51</v>
      </c>
      <c r="C43" s="134">
        <v>3</v>
      </c>
      <c r="D43" s="137"/>
      <c r="E43" s="138">
        <v>20</v>
      </c>
      <c r="F43" s="141" t="s">
        <v>163</v>
      </c>
      <c r="G43" s="136">
        <f>+'EJEC RESERV'!D128</f>
        <v>132102651.7</v>
      </c>
      <c r="H43" s="136">
        <v>0</v>
      </c>
      <c r="I43" s="136">
        <f t="shared" si="0"/>
        <v>132102651.7</v>
      </c>
      <c r="J43" s="136">
        <f>+'EJEC RESERV'!E128</f>
        <v>582240</v>
      </c>
      <c r="K43" s="136">
        <f>+'EJEC RESERV'!F128</f>
        <v>7860240</v>
      </c>
      <c r="L43" s="136">
        <f>+'EJEC RESERV'!G128</f>
        <v>582240</v>
      </c>
      <c r="M43" s="136">
        <f>+'EJEC RESERV'!H128</f>
        <v>7860240</v>
      </c>
      <c r="N43" s="136">
        <f t="shared" si="1"/>
        <v>124242411.7</v>
      </c>
      <c r="O43" s="160">
        <f>+K43/I43</f>
        <v>0.059501000917455464</v>
      </c>
    </row>
    <row r="44" spans="1:15" ht="29.25" thickBot="1">
      <c r="A44" s="133" t="s">
        <v>55</v>
      </c>
      <c r="B44" s="134" t="s">
        <v>51</v>
      </c>
      <c r="C44" s="134">
        <v>3</v>
      </c>
      <c r="D44" s="137"/>
      <c r="E44" s="138">
        <v>21</v>
      </c>
      <c r="F44" s="141" t="s">
        <v>163</v>
      </c>
      <c r="G44" s="136">
        <f>+'EJEC RESERV'!D129</f>
        <v>25595794</v>
      </c>
      <c r="H44" s="136">
        <v>0</v>
      </c>
      <c r="I44" s="136">
        <f t="shared" si="0"/>
        <v>25595794</v>
      </c>
      <c r="J44" s="136">
        <f>+'EJEC RESERV'!E129</f>
        <v>24544440</v>
      </c>
      <c r="K44" s="136">
        <f>+'EJEC RESERV'!F129</f>
        <v>24544440</v>
      </c>
      <c r="L44" s="136">
        <f>+'EJEC RESERV'!G129</f>
        <v>0</v>
      </c>
      <c r="M44" s="136">
        <f>+'EJEC RESERV'!H129</f>
        <v>0</v>
      </c>
      <c r="N44" s="136">
        <f t="shared" si="1"/>
        <v>1051354</v>
      </c>
      <c r="O44" s="160">
        <f>+K44/I44</f>
        <v>0.9589247358374583</v>
      </c>
    </row>
    <row r="45" spans="1:15" ht="15.75" thickBot="1">
      <c r="A45" s="246" t="s">
        <v>45</v>
      </c>
      <c r="B45" s="247"/>
      <c r="C45" s="247"/>
      <c r="D45" s="247"/>
      <c r="E45" s="247"/>
      <c r="F45" s="248"/>
      <c r="G45" s="57">
        <f>G14+G23</f>
        <v>88113172297.57999</v>
      </c>
      <c r="H45" s="57">
        <f>H14+H23</f>
        <v>0</v>
      </c>
      <c r="I45" s="57">
        <f t="shared" si="0"/>
        <v>88113172297.57999</v>
      </c>
      <c r="J45" s="57">
        <f>J14+J23</f>
        <v>2466611310</v>
      </c>
      <c r="K45" s="57">
        <f>K14+K23</f>
        <v>4221796546</v>
      </c>
      <c r="L45" s="57">
        <f>L14+L23</f>
        <v>1534789141</v>
      </c>
      <c r="M45" s="57">
        <f>M14+M23</f>
        <v>3272357779</v>
      </c>
      <c r="N45" s="57">
        <f>+N23+N14</f>
        <v>83891375751.57999</v>
      </c>
      <c r="O45" s="98">
        <f>+K45/I45</f>
        <v>0.04791334185247523</v>
      </c>
    </row>
    <row r="46" spans="1:15" ht="15">
      <c r="A46" s="11"/>
      <c r="B46" s="12"/>
      <c r="C46" s="13"/>
      <c r="D46" s="13"/>
      <c r="E46" s="13"/>
      <c r="F46" s="14"/>
      <c r="G46" s="15"/>
      <c r="H46" s="15"/>
      <c r="I46" s="15"/>
      <c r="J46" s="15"/>
      <c r="K46" s="15"/>
      <c r="L46" s="15"/>
      <c r="M46" s="15"/>
      <c r="N46" s="15"/>
      <c r="O46" s="99"/>
    </row>
    <row r="47" spans="1:15" ht="15">
      <c r="A47" s="11"/>
      <c r="B47" s="12"/>
      <c r="C47" s="13"/>
      <c r="D47" s="13"/>
      <c r="E47" s="13"/>
      <c r="F47" s="14"/>
      <c r="G47" s="15"/>
      <c r="H47" s="15"/>
      <c r="I47" s="118"/>
      <c r="J47" s="118"/>
      <c r="K47" s="118"/>
      <c r="L47" s="118"/>
      <c r="M47" s="118"/>
      <c r="N47" s="118"/>
      <c r="O47" s="99"/>
    </row>
    <row r="48" spans="1:15" ht="15">
      <c r="A48" s="11"/>
      <c r="B48" s="12"/>
      <c r="C48" s="13"/>
      <c r="D48" s="13"/>
      <c r="E48" s="13"/>
      <c r="F48" s="14"/>
      <c r="G48" s="15"/>
      <c r="H48" s="15"/>
      <c r="I48" s="119"/>
      <c r="J48" s="119"/>
      <c r="K48" s="119"/>
      <c r="L48" s="119"/>
      <c r="M48" s="119"/>
      <c r="N48" s="119"/>
      <c r="O48" s="99"/>
    </row>
    <row r="49" spans="1:15" ht="15">
      <c r="A49" s="17"/>
      <c r="B49" s="18"/>
      <c r="C49" s="19"/>
      <c r="D49" s="19"/>
      <c r="E49" s="19"/>
      <c r="F49" s="20"/>
      <c r="G49" s="21"/>
      <c r="H49" s="21"/>
      <c r="I49" s="58"/>
      <c r="J49" s="22"/>
      <c r="K49" s="23">
        <f>J45+13357999477.55</f>
        <v>15824610787.55</v>
      </c>
      <c r="L49" s="22"/>
      <c r="M49" s="23">
        <f>L45+8241804274.38</f>
        <v>9776593415.380001</v>
      </c>
      <c r="N49" s="22"/>
      <c r="O49" s="100">
        <f>N45+7870976454.06</f>
        <v>91762352205.63998</v>
      </c>
    </row>
    <row r="50" spans="1:15" ht="15">
      <c r="A50" s="11"/>
      <c r="B50" s="12"/>
      <c r="C50" s="13"/>
      <c r="D50" s="13"/>
      <c r="E50" s="13"/>
      <c r="F50" s="14"/>
      <c r="G50" s="21"/>
      <c r="H50" s="21"/>
      <c r="I50" s="21"/>
      <c r="J50" s="22"/>
      <c r="K50" s="21"/>
      <c r="L50" s="22"/>
      <c r="M50" s="21"/>
      <c r="N50" s="22"/>
      <c r="O50" s="101"/>
    </row>
    <row r="51" spans="1:15" ht="15.75">
      <c r="A51" s="47"/>
      <c r="B51" s="46"/>
      <c r="C51" s="46"/>
      <c r="D51" s="45"/>
      <c r="E51" s="45"/>
      <c r="F51" s="45"/>
      <c r="G51" s="45"/>
      <c r="H51" s="46"/>
      <c r="I51" s="271"/>
      <c r="J51" s="271"/>
      <c r="K51" s="271"/>
      <c r="L51" s="271"/>
      <c r="M51" s="271"/>
      <c r="N51" s="271"/>
      <c r="O51" s="272"/>
    </row>
    <row r="52" spans="1:15" ht="15.75">
      <c r="A52" s="273" t="s">
        <v>60</v>
      </c>
      <c r="B52" s="274"/>
      <c r="C52" s="274"/>
      <c r="D52" s="274"/>
      <c r="E52" s="274"/>
      <c r="F52" s="274"/>
      <c r="G52" s="274"/>
      <c r="H52" s="274"/>
      <c r="I52" s="271"/>
      <c r="J52" s="271"/>
      <c r="K52" s="271"/>
      <c r="L52" s="271"/>
      <c r="M52" s="271"/>
      <c r="N52" s="271"/>
      <c r="O52" s="272"/>
    </row>
    <row r="53" spans="1:15" ht="15.75" thickBot="1">
      <c r="A53" s="238"/>
      <c r="B53" s="239"/>
      <c r="C53" s="239"/>
      <c r="D53" s="24"/>
      <c r="E53" s="24"/>
      <c r="F53" s="25"/>
      <c r="G53" s="26"/>
      <c r="H53" s="26"/>
      <c r="I53" s="26"/>
      <c r="J53" s="27"/>
      <c r="K53" s="27"/>
      <c r="L53" s="27"/>
      <c r="M53" s="27"/>
      <c r="N53" s="27"/>
      <c r="O53" s="102"/>
    </row>
  </sheetData>
  <sheetProtection/>
  <mergeCells count="26"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F11:F13"/>
    <mergeCell ref="A12:A13"/>
    <mergeCell ref="B12:B13"/>
    <mergeCell ref="C12:C13"/>
    <mergeCell ref="O10:O13"/>
    <mergeCell ref="I51:O51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36" r:id="rId5"/>
  <drawing r:id="rId4"/>
  <legacyDrawing r:id="rId3"/>
  <oleObjects>
    <oleObject progId="MSPhotoEd.3" shapeId="31529739" r:id="rId1"/>
    <oleObject progId="MSPhotoEd.3" shapeId="3152973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32" customWidth="1"/>
    <col min="2" max="2" width="8.8515625" style="132" bestFit="1" customWidth="1"/>
    <col min="3" max="3" width="81.140625" style="132" customWidth="1"/>
    <col min="4" max="4" width="13.8515625" style="132" customWidth="1"/>
    <col min="5" max="5" width="11.28125" style="132" customWidth="1"/>
    <col min="6" max="6" width="13.8515625" style="132" customWidth="1"/>
    <col min="7" max="7" width="12.8515625" style="132" customWidth="1"/>
    <col min="8" max="8" width="9.8515625" style="132" customWidth="1"/>
    <col min="9" max="9" width="13.140625" style="132" customWidth="1"/>
    <col min="10" max="10" width="81.140625" style="132" customWidth="1"/>
    <col min="11" max="11" width="7.421875" style="132" customWidth="1"/>
    <col min="12" max="12" width="81.140625" style="132" customWidth="1"/>
    <col min="13" max="13" width="10.8515625" style="132" customWidth="1"/>
    <col min="14" max="16" width="14.8515625" style="132" bestFit="1" customWidth="1"/>
    <col min="17" max="17" width="9.8515625" style="132" bestFit="1" customWidth="1"/>
    <col min="18" max="18" width="13.140625" style="132" bestFit="1" customWidth="1"/>
    <col min="19" max="19" width="44.7109375" style="132" bestFit="1" customWidth="1"/>
    <col min="20" max="20" width="7.421875" style="132" bestFit="1" customWidth="1"/>
    <col min="21" max="21" width="44.7109375" style="132" bestFit="1" customWidth="1"/>
    <col min="22" max="22" width="10.8515625" style="132" bestFit="1" customWidth="1"/>
    <col min="23" max="16384" width="11.421875" style="132" customWidth="1"/>
  </cols>
  <sheetData>
    <row r="1" spans="1:7" s="143" customFormat="1" ht="12">
      <c r="A1" s="278" t="s">
        <v>178</v>
      </c>
      <c r="B1" s="278"/>
      <c r="C1" s="278"/>
      <c r="D1" s="278"/>
      <c r="E1" s="278"/>
      <c r="F1" s="278"/>
      <c r="G1" s="278"/>
    </row>
    <row r="2" spans="1:7" s="143" customFormat="1" ht="12">
      <c r="A2" s="278" t="s">
        <v>179</v>
      </c>
      <c r="B2" s="278"/>
      <c r="C2" s="278"/>
      <c r="D2" s="278"/>
      <c r="E2" s="278"/>
      <c r="F2" s="278"/>
      <c r="G2" s="278"/>
    </row>
    <row r="3" spans="1:7" s="143" customFormat="1" ht="12">
      <c r="A3" s="278" t="s">
        <v>180</v>
      </c>
      <c r="B3" s="278"/>
      <c r="C3" s="278"/>
      <c r="D3" s="278"/>
      <c r="E3" s="278"/>
      <c r="F3" s="278"/>
      <c r="G3" s="278"/>
    </row>
    <row r="4" spans="1:7" s="143" customFormat="1" ht="12">
      <c r="A4" s="278" t="s">
        <v>336</v>
      </c>
      <c r="B4" s="278"/>
      <c r="C4" s="278"/>
      <c r="D4" s="278"/>
      <c r="E4" s="278"/>
      <c r="F4" s="278"/>
      <c r="G4" s="278"/>
    </row>
    <row r="5" spans="1:6" s="143" customFormat="1" ht="12">
      <c r="A5" s="142"/>
      <c r="B5" s="142"/>
      <c r="C5" s="142"/>
      <c r="D5" s="142"/>
      <c r="E5" s="142"/>
      <c r="F5" s="142"/>
    </row>
    <row r="6" spans="1:6" s="143" customFormat="1" ht="12">
      <c r="A6" s="143" t="s">
        <v>58</v>
      </c>
      <c r="F6" s="143" t="s">
        <v>337</v>
      </c>
    </row>
    <row r="7" spans="1:6" s="143" customFormat="1" ht="12">
      <c r="A7" s="143" t="s">
        <v>181</v>
      </c>
      <c r="F7" s="143" t="s">
        <v>338</v>
      </c>
    </row>
    <row r="8" spans="1:6" s="143" customFormat="1" ht="12">
      <c r="A8" s="143" t="s">
        <v>331</v>
      </c>
      <c r="F8" s="143" t="s">
        <v>339</v>
      </c>
    </row>
    <row r="9" ht="13.5" thickBot="1"/>
    <row r="10" spans="1:7" ht="12.75" customHeight="1">
      <c r="A10" s="144" t="s">
        <v>182</v>
      </c>
      <c r="B10" s="145"/>
      <c r="C10" s="146" t="s">
        <v>333</v>
      </c>
      <c r="D10" s="146" t="s">
        <v>340</v>
      </c>
      <c r="E10" s="146" t="s">
        <v>4</v>
      </c>
      <c r="F10" s="147" t="s">
        <v>5</v>
      </c>
      <c r="G10" s="147" t="s">
        <v>341</v>
      </c>
    </row>
    <row r="11" spans="1:7" ht="12.75">
      <c r="A11" s="148" t="s">
        <v>183</v>
      </c>
      <c r="B11" s="149"/>
      <c r="C11" s="149"/>
      <c r="D11" s="150" t="s">
        <v>342</v>
      </c>
      <c r="E11" s="150" t="s">
        <v>17</v>
      </c>
      <c r="F11" s="151" t="s">
        <v>18</v>
      </c>
      <c r="G11" s="151"/>
    </row>
    <row r="12" spans="1:7" ht="12.75" customHeight="1">
      <c r="A12" s="152"/>
      <c r="B12" s="153"/>
      <c r="C12" s="154"/>
      <c r="D12" s="154"/>
      <c r="E12" s="154"/>
      <c r="F12" s="155"/>
      <c r="G12" s="155"/>
    </row>
    <row r="13" spans="1:7" ht="12.75">
      <c r="A13" s="156"/>
      <c r="B13" s="157"/>
      <c r="C13" s="157" t="s">
        <v>335</v>
      </c>
      <c r="D13" s="158"/>
      <c r="E13" s="158"/>
      <c r="F13" s="168"/>
      <c r="G13" s="168"/>
    </row>
    <row r="14" spans="1:13" ht="12.75">
      <c r="A14" s="131" t="s">
        <v>169</v>
      </c>
      <c r="B14" s="131" t="s">
        <v>171</v>
      </c>
      <c r="C14" s="131" t="s">
        <v>170</v>
      </c>
      <c r="D14" s="131" t="s">
        <v>343</v>
      </c>
      <c r="E14" s="131" t="s">
        <v>187</v>
      </c>
      <c r="F14" s="131" t="s">
        <v>188</v>
      </c>
      <c r="G14" s="131" t="s">
        <v>344</v>
      </c>
      <c r="H14" s="131" t="s">
        <v>172</v>
      </c>
      <c r="I14" s="131" t="s">
        <v>173</v>
      </c>
      <c r="J14" s="131" t="s">
        <v>174</v>
      </c>
      <c r="K14" s="131" t="s">
        <v>175</v>
      </c>
      <c r="L14" s="131" t="s">
        <v>176</v>
      </c>
      <c r="M14" s="131" t="s">
        <v>177</v>
      </c>
    </row>
    <row r="15" spans="1:13" ht="12.75">
      <c r="A15" s="132" t="s">
        <v>189</v>
      </c>
      <c r="B15" s="132" t="s">
        <v>260</v>
      </c>
      <c r="C15" s="132" t="s">
        <v>261</v>
      </c>
      <c r="D15" s="132">
        <v>46475880</v>
      </c>
      <c r="E15" s="132">
        <v>88000</v>
      </c>
      <c r="F15" s="132">
        <v>43129906</v>
      </c>
      <c r="G15" s="132">
        <v>3345974</v>
      </c>
      <c r="H15" s="132" t="s">
        <v>350</v>
      </c>
      <c r="I15" s="132" t="s">
        <v>158</v>
      </c>
      <c r="J15" s="132" t="s">
        <v>261</v>
      </c>
      <c r="K15" s="132" t="s">
        <v>189</v>
      </c>
      <c r="L15" s="132" t="s">
        <v>261</v>
      </c>
      <c r="M15" s="132">
        <v>1</v>
      </c>
    </row>
    <row r="16" spans="1:13" ht="12.75">
      <c r="A16" s="132" t="s">
        <v>262</v>
      </c>
      <c r="B16" s="132" t="s">
        <v>260</v>
      </c>
      <c r="C16" s="132" t="s">
        <v>21</v>
      </c>
      <c r="D16" s="132">
        <v>8495404</v>
      </c>
      <c r="E16" s="132">
        <v>88000</v>
      </c>
      <c r="F16" s="132">
        <v>5703280</v>
      </c>
      <c r="G16" s="132">
        <v>2792124</v>
      </c>
      <c r="H16" s="132" t="s">
        <v>350</v>
      </c>
      <c r="I16" s="132" t="s">
        <v>23</v>
      </c>
      <c r="J16" s="132" t="s">
        <v>21</v>
      </c>
      <c r="K16" s="132" t="s">
        <v>189</v>
      </c>
      <c r="L16" s="132" t="s">
        <v>21</v>
      </c>
      <c r="M16" s="132">
        <v>2</v>
      </c>
    </row>
    <row r="17" spans="1:13" ht="12.75">
      <c r="A17" s="132" t="s">
        <v>263</v>
      </c>
      <c r="B17" s="132" t="s">
        <v>260</v>
      </c>
      <c r="C17" s="132" t="s">
        <v>28</v>
      </c>
      <c r="D17" s="132">
        <v>8495404</v>
      </c>
      <c r="E17" s="132">
        <v>88000</v>
      </c>
      <c r="F17" s="132">
        <v>5703280</v>
      </c>
      <c r="G17" s="132">
        <v>2792124</v>
      </c>
      <c r="H17" s="132" t="s">
        <v>350</v>
      </c>
      <c r="I17" s="132" t="s">
        <v>190</v>
      </c>
      <c r="J17" s="132" t="s">
        <v>28</v>
      </c>
      <c r="K17" s="132" t="s">
        <v>189</v>
      </c>
      <c r="L17" s="132" t="s">
        <v>28</v>
      </c>
      <c r="M17" s="132">
        <v>3</v>
      </c>
    </row>
    <row r="18" spans="1:13" ht="12.75">
      <c r="A18" s="132" t="s">
        <v>264</v>
      </c>
      <c r="B18" s="132" t="s">
        <v>260</v>
      </c>
      <c r="C18" s="132" t="s">
        <v>191</v>
      </c>
      <c r="D18" s="132">
        <v>6460124</v>
      </c>
      <c r="E18" s="132">
        <v>0</v>
      </c>
      <c r="F18" s="132">
        <v>3668000</v>
      </c>
      <c r="G18" s="132">
        <v>2792124</v>
      </c>
      <c r="H18" s="132" t="s">
        <v>350</v>
      </c>
      <c r="I18" s="132" t="s">
        <v>192</v>
      </c>
      <c r="J18" s="132" t="s">
        <v>191</v>
      </c>
      <c r="K18" s="132" t="s">
        <v>189</v>
      </c>
      <c r="L18" s="132" t="s">
        <v>191</v>
      </c>
      <c r="M18" s="132">
        <v>4</v>
      </c>
    </row>
    <row r="19" spans="1:13" ht="12.75">
      <c r="A19" s="132" t="s">
        <v>265</v>
      </c>
      <c r="B19" s="132" t="s">
        <v>260</v>
      </c>
      <c r="C19" s="132" t="s">
        <v>193</v>
      </c>
      <c r="D19" s="132">
        <v>2035280</v>
      </c>
      <c r="E19" s="132">
        <v>88000</v>
      </c>
      <c r="F19" s="132">
        <v>2035280</v>
      </c>
      <c r="G19" s="132">
        <v>0</v>
      </c>
      <c r="H19" s="132" t="s">
        <v>350</v>
      </c>
      <c r="I19" s="132" t="s">
        <v>194</v>
      </c>
      <c r="J19" s="132" t="s">
        <v>193</v>
      </c>
      <c r="K19" s="132" t="s">
        <v>189</v>
      </c>
      <c r="L19" s="132" t="s">
        <v>193</v>
      </c>
      <c r="M19" s="132">
        <v>4</v>
      </c>
    </row>
    <row r="20" spans="1:13" ht="12.75">
      <c r="A20" s="132" t="s">
        <v>266</v>
      </c>
      <c r="B20" s="132" t="s">
        <v>260</v>
      </c>
      <c r="C20" s="132" t="s">
        <v>32</v>
      </c>
      <c r="D20" s="132">
        <v>35396476</v>
      </c>
      <c r="E20" s="132">
        <v>0</v>
      </c>
      <c r="F20" s="132">
        <v>34842626</v>
      </c>
      <c r="G20" s="132">
        <v>553850</v>
      </c>
      <c r="H20" s="132" t="s">
        <v>350</v>
      </c>
      <c r="I20" s="132" t="s">
        <v>78</v>
      </c>
      <c r="J20" s="132" t="s">
        <v>32</v>
      </c>
      <c r="K20" s="132" t="s">
        <v>189</v>
      </c>
      <c r="L20" s="132" t="s">
        <v>32</v>
      </c>
      <c r="M20" s="132">
        <v>2</v>
      </c>
    </row>
    <row r="21" spans="1:13" ht="12.75">
      <c r="A21" s="132" t="s">
        <v>267</v>
      </c>
      <c r="B21" s="132" t="s">
        <v>260</v>
      </c>
      <c r="C21" s="132" t="s">
        <v>195</v>
      </c>
      <c r="D21" s="132">
        <v>35396476</v>
      </c>
      <c r="E21" s="132">
        <v>0</v>
      </c>
      <c r="F21" s="132">
        <v>34842626</v>
      </c>
      <c r="G21" s="132">
        <v>553850</v>
      </c>
      <c r="H21" s="132" t="s">
        <v>350</v>
      </c>
      <c r="I21" s="132" t="s">
        <v>196</v>
      </c>
      <c r="J21" s="132" t="s">
        <v>195</v>
      </c>
      <c r="K21" s="132" t="s">
        <v>189</v>
      </c>
      <c r="L21" s="132" t="s">
        <v>195</v>
      </c>
      <c r="M21" s="132">
        <v>3</v>
      </c>
    </row>
    <row r="22" spans="1:13" ht="12.75">
      <c r="A22" s="132" t="s">
        <v>361</v>
      </c>
      <c r="B22" s="132" t="s">
        <v>260</v>
      </c>
      <c r="C22" s="132" t="s">
        <v>197</v>
      </c>
      <c r="D22" s="132">
        <v>15288905</v>
      </c>
      <c r="E22" s="132">
        <v>0</v>
      </c>
      <c r="F22" s="132">
        <v>15288905</v>
      </c>
      <c r="G22" s="132">
        <v>0</v>
      </c>
      <c r="H22" s="132" t="s">
        <v>350</v>
      </c>
      <c r="I22" s="132" t="s">
        <v>198</v>
      </c>
      <c r="J22" s="132" t="s">
        <v>197</v>
      </c>
      <c r="K22" s="132" t="s">
        <v>189</v>
      </c>
      <c r="L22" s="132" t="s">
        <v>197</v>
      </c>
      <c r="M22" s="132">
        <v>4</v>
      </c>
    </row>
    <row r="23" spans="1:13" ht="12.75">
      <c r="A23" s="132" t="s">
        <v>362</v>
      </c>
      <c r="B23" s="132" t="s">
        <v>260</v>
      </c>
      <c r="C23" s="132" t="s">
        <v>199</v>
      </c>
      <c r="D23" s="132">
        <v>15288905</v>
      </c>
      <c r="E23" s="132">
        <v>0</v>
      </c>
      <c r="F23" s="132">
        <v>15288905</v>
      </c>
      <c r="G23" s="132">
        <v>0</v>
      </c>
      <c r="H23" s="132" t="s">
        <v>350</v>
      </c>
      <c r="I23" s="132" t="s">
        <v>200</v>
      </c>
      <c r="J23" s="132" t="s">
        <v>199</v>
      </c>
      <c r="K23" s="132" t="s">
        <v>189</v>
      </c>
      <c r="L23" s="132" t="s">
        <v>199</v>
      </c>
      <c r="M23" s="132">
        <v>5</v>
      </c>
    </row>
    <row r="24" spans="1:13" ht="12.75">
      <c r="A24" s="132" t="s">
        <v>268</v>
      </c>
      <c r="B24" s="132" t="s">
        <v>260</v>
      </c>
      <c r="C24" s="132" t="s">
        <v>201</v>
      </c>
      <c r="D24" s="132">
        <v>16284080</v>
      </c>
      <c r="E24" s="132">
        <v>0</v>
      </c>
      <c r="F24" s="132">
        <v>16284080</v>
      </c>
      <c r="G24" s="132">
        <v>0</v>
      </c>
      <c r="H24" s="132" t="s">
        <v>350</v>
      </c>
      <c r="I24" s="132" t="s">
        <v>202</v>
      </c>
      <c r="J24" s="132" t="s">
        <v>201</v>
      </c>
      <c r="K24" s="132" t="s">
        <v>189</v>
      </c>
      <c r="L24" s="132" t="s">
        <v>201</v>
      </c>
      <c r="M24" s="132">
        <v>4</v>
      </c>
    </row>
    <row r="25" spans="1:13" ht="12.75">
      <c r="A25" s="132" t="s">
        <v>270</v>
      </c>
      <c r="B25" s="132" t="s">
        <v>260</v>
      </c>
      <c r="C25" s="132" t="s">
        <v>204</v>
      </c>
      <c r="D25" s="132">
        <v>16284080</v>
      </c>
      <c r="E25" s="132">
        <v>0</v>
      </c>
      <c r="F25" s="132">
        <v>16284080</v>
      </c>
      <c r="G25" s="132">
        <v>0</v>
      </c>
      <c r="H25" s="132" t="s">
        <v>350</v>
      </c>
      <c r="I25" s="132" t="s">
        <v>205</v>
      </c>
      <c r="J25" s="132" t="s">
        <v>204</v>
      </c>
      <c r="K25" s="132" t="s">
        <v>189</v>
      </c>
      <c r="L25" s="132" t="s">
        <v>204</v>
      </c>
      <c r="M25" s="132">
        <v>5</v>
      </c>
    </row>
    <row r="26" spans="1:13" ht="12.75">
      <c r="A26" s="132" t="s">
        <v>273</v>
      </c>
      <c r="B26" s="132" t="s">
        <v>260</v>
      </c>
      <c r="C26" s="132" t="s">
        <v>208</v>
      </c>
      <c r="D26" s="132">
        <v>2033676</v>
      </c>
      <c r="E26" s="132">
        <v>0</v>
      </c>
      <c r="F26" s="132">
        <v>2033676</v>
      </c>
      <c r="G26" s="132">
        <v>0</v>
      </c>
      <c r="H26" s="132" t="s">
        <v>350</v>
      </c>
      <c r="I26" s="132" t="s">
        <v>209</v>
      </c>
      <c r="J26" s="132" t="s">
        <v>208</v>
      </c>
      <c r="K26" s="132" t="s">
        <v>189</v>
      </c>
      <c r="L26" s="132" t="s">
        <v>208</v>
      </c>
      <c r="M26" s="132">
        <v>4</v>
      </c>
    </row>
    <row r="27" spans="1:13" ht="12.75">
      <c r="A27" s="132" t="s">
        <v>275</v>
      </c>
      <c r="B27" s="132" t="s">
        <v>260</v>
      </c>
      <c r="C27" s="132" t="s">
        <v>212</v>
      </c>
      <c r="D27" s="132">
        <v>1884876</v>
      </c>
      <c r="E27" s="132">
        <v>0</v>
      </c>
      <c r="F27" s="132">
        <v>1884876</v>
      </c>
      <c r="G27" s="132">
        <v>0</v>
      </c>
      <c r="H27" s="132" t="s">
        <v>350</v>
      </c>
      <c r="I27" s="132" t="s">
        <v>213</v>
      </c>
      <c r="J27" s="132" t="s">
        <v>212</v>
      </c>
      <c r="K27" s="132" t="s">
        <v>189</v>
      </c>
      <c r="L27" s="132" t="s">
        <v>212</v>
      </c>
      <c r="M27" s="132">
        <v>5</v>
      </c>
    </row>
    <row r="28" spans="1:13" ht="12.75">
      <c r="A28" s="132" t="s">
        <v>364</v>
      </c>
      <c r="B28" s="132" t="s">
        <v>260</v>
      </c>
      <c r="C28" s="132" t="s">
        <v>217</v>
      </c>
      <c r="D28" s="132">
        <v>148800</v>
      </c>
      <c r="E28" s="132">
        <v>0</v>
      </c>
      <c r="F28" s="132">
        <v>148800</v>
      </c>
      <c r="G28" s="132">
        <v>0</v>
      </c>
      <c r="H28" s="132" t="s">
        <v>350</v>
      </c>
      <c r="I28" s="132" t="s">
        <v>218</v>
      </c>
      <c r="J28" s="132" t="s">
        <v>217</v>
      </c>
      <c r="K28" s="132" t="s">
        <v>189</v>
      </c>
      <c r="L28" s="132" t="s">
        <v>217</v>
      </c>
      <c r="M28" s="132">
        <v>5</v>
      </c>
    </row>
    <row r="29" spans="1:13" ht="12.75">
      <c r="A29" s="132" t="s">
        <v>282</v>
      </c>
      <c r="B29" s="132" t="s">
        <v>260</v>
      </c>
      <c r="C29" s="132" t="s">
        <v>222</v>
      </c>
      <c r="D29" s="132">
        <v>1235965</v>
      </c>
      <c r="E29" s="132">
        <v>0</v>
      </c>
      <c r="F29" s="132">
        <v>1235965</v>
      </c>
      <c r="G29" s="132">
        <v>0</v>
      </c>
      <c r="H29" s="132" t="s">
        <v>350</v>
      </c>
      <c r="I29" s="132" t="s">
        <v>223</v>
      </c>
      <c r="J29" s="132" t="s">
        <v>222</v>
      </c>
      <c r="K29" s="132" t="s">
        <v>189</v>
      </c>
      <c r="L29" s="132" t="s">
        <v>222</v>
      </c>
      <c r="M29" s="132">
        <v>4</v>
      </c>
    </row>
    <row r="30" spans="1:13" ht="12.75">
      <c r="A30" s="132" t="s">
        <v>365</v>
      </c>
      <c r="B30" s="132" t="s">
        <v>260</v>
      </c>
      <c r="C30" s="132" t="s">
        <v>224</v>
      </c>
      <c r="D30" s="132">
        <v>1235965</v>
      </c>
      <c r="E30" s="132">
        <v>0</v>
      </c>
      <c r="F30" s="132">
        <v>1235965</v>
      </c>
      <c r="G30" s="132">
        <v>0</v>
      </c>
      <c r="H30" s="132" t="s">
        <v>350</v>
      </c>
      <c r="I30" s="132" t="s">
        <v>225</v>
      </c>
      <c r="J30" s="132" t="s">
        <v>224</v>
      </c>
      <c r="K30" s="132" t="s">
        <v>189</v>
      </c>
      <c r="L30" s="132" t="s">
        <v>224</v>
      </c>
      <c r="M30" s="132">
        <v>5</v>
      </c>
    </row>
    <row r="31" spans="1:13" ht="12.75">
      <c r="A31" s="132" t="s">
        <v>284</v>
      </c>
      <c r="B31" s="132" t="s">
        <v>260</v>
      </c>
      <c r="C31" s="132" t="s">
        <v>227</v>
      </c>
      <c r="D31" s="132">
        <v>553850</v>
      </c>
      <c r="E31" s="132">
        <v>0</v>
      </c>
      <c r="F31" s="132">
        <v>0</v>
      </c>
      <c r="G31" s="132">
        <v>553850</v>
      </c>
      <c r="H31" s="132" t="s">
        <v>350</v>
      </c>
      <c r="I31" s="132" t="s">
        <v>228</v>
      </c>
      <c r="J31" s="132" t="s">
        <v>227</v>
      </c>
      <c r="K31" s="132" t="s">
        <v>189</v>
      </c>
      <c r="L31" s="132" t="s">
        <v>227</v>
      </c>
      <c r="M31" s="132">
        <v>4</v>
      </c>
    </row>
    <row r="32" spans="1:13" ht="12.75">
      <c r="A32" s="132" t="s">
        <v>288</v>
      </c>
      <c r="B32" s="132" t="s">
        <v>260</v>
      </c>
      <c r="C32" s="132" t="s">
        <v>232</v>
      </c>
      <c r="D32" s="132">
        <v>553850</v>
      </c>
      <c r="E32" s="132">
        <v>0</v>
      </c>
      <c r="F32" s="132">
        <v>0</v>
      </c>
      <c r="G32" s="132">
        <v>553850</v>
      </c>
      <c r="H32" s="132" t="s">
        <v>350</v>
      </c>
      <c r="I32" s="132" t="s">
        <v>233</v>
      </c>
      <c r="J32" s="132" t="s">
        <v>232</v>
      </c>
      <c r="K32" s="132" t="s">
        <v>189</v>
      </c>
      <c r="L32" s="132" t="s">
        <v>232</v>
      </c>
      <c r="M32" s="132">
        <v>5</v>
      </c>
    </row>
    <row r="33" spans="1:13" ht="12.75">
      <c r="A33" s="132" t="s">
        <v>295</v>
      </c>
      <c r="B33" s="132" t="s">
        <v>260</v>
      </c>
      <c r="C33" s="132" t="s">
        <v>241</v>
      </c>
      <c r="D33" s="132">
        <v>2584000</v>
      </c>
      <c r="E33" s="132">
        <v>0</v>
      </c>
      <c r="F33" s="132">
        <v>2584000</v>
      </c>
      <c r="G33" s="132">
        <v>0</v>
      </c>
      <c r="H33" s="132" t="s">
        <v>350</v>
      </c>
      <c r="I33" s="132" t="s">
        <v>26</v>
      </c>
      <c r="J33" s="132" t="s">
        <v>241</v>
      </c>
      <c r="K33" s="132" t="s">
        <v>189</v>
      </c>
      <c r="L33" s="132" t="s">
        <v>241</v>
      </c>
      <c r="M33" s="132">
        <v>2</v>
      </c>
    </row>
    <row r="34" spans="1:13" ht="12.75">
      <c r="A34" s="132" t="s">
        <v>296</v>
      </c>
      <c r="B34" s="132" t="s">
        <v>260</v>
      </c>
      <c r="C34" s="132" t="s">
        <v>49</v>
      </c>
      <c r="D34" s="132">
        <v>2584000</v>
      </c>
      <c r="E34" s="132">
        <v>0</v>
      </c>
      <c r="F34" s="132">
        <v>2584000</v>
      </c>
      <c r="G34" s="132">
        <v>0</v>
      </c>
      <c r="H34" s="132" t="s">
        <v>350</v>
      </c>
      <c r="I34" s="132" t="s">
        <v>242</v>
      </c>
      <c r="J34" s="132" t="s">
        <v>49</v>
      </c>
      <c r="K34" s="132" t="s">
        <v>189</v>
      </c>
      <c r="L34" s="132" t="s">
        <v>49</v>
      </c>
      <c r="M34" s="132">
        <v>3</v>
      </c>
    </row>
    <row r="35" spans="1:13" ht="12.75">
      <c r="A35" s="132" t="s">
        <v>297</v>
      </c>
      <c r="B35" s="132" t="s">
        <v>260</v>
      </c>
      <c r="C35" s="132" t="s">
        <v>243</v>
      </c>
      <c r="D35" s="132">
        <v>2584000</v>
      </c>
      <c r="E35" s="132">
        <v>0</v>
      </c>
      <c r="F35" s="132">
        <v>2584000</v>
      </c>
      <c r="G35" s="132">
        <v>0</v>
      </c>
      <c r="H35" s="132" t="s">
        <v>350</v>
      </c>
      <c r="I35" s="132" t="s">
        <v>244</v>
      </c>
      <c r="J35" s="132" t="s">
        <v>243</v>
      </c>
      <c r="K35" s="132" t="s">
        <v>189</v>
      </c>
      <c r="L35" s="132" t="s">
        <v>243</v>
      </c>
      <c r="M35" s="132">
        <v>4</v>
      </c>
    </row>
    <row r="36" spans="1:13" ht="12.75">
      <c r="A36" s="132" t="s">
        <v>368</v>
      </c>
      <c r="B36" s="132" t="s">
        <v>260</v>
      </c>
      <c r="C36" s="132" t="s">
        <v>243</v>
      </c>
      <c r="D36" s="132">
        <v>2584000</v>
      </c>
      <c r="E36" s="132">
        <v>0</v>
      </c>
      <c r="F36" s="132">
        <v>2584000</v>
      </c>
      <c r="G36" s="132">
        <v>0</v>
      </c>
      <c r="H36" s="132" t="s">
        <v>350</v>
      </c>
      <c r="I36" s="132" t="s">
        <v>245</v>
      </c>
      <c r="J36" s="132" t="s">
        <v>243</v>
      </c>
      <c r="K36" s="132" t="s">
        <v>189</v>
      </c>
      <c r="L36" s="132" t="s">
        <v>243</v>
      </c>
      <c r="M36" s="132">
        <v>5</v>
      </c>
    </row>
    <row r="37" spans="1:13" ht="12.75">
      <c r="A37" s="132" t="s">
        <v>369</v>
      </c>
      <c r="B37" s="132" t="s">
        <v>260</v>
      </c>
      <c r="C37" s="132" t="s">
        <v>351</v>
      </c>
      <c r="D37" s="132">
        <v>400000</v>
      </c>
      <c r="E37" s="132">
        <v>0</v>
      </c>
      <c r="F37" s="132">
        <v>400000</v>
      </c>
      <c r="G37" s="132">
        <v>0</v>
      </c>
      <c r="H37" s="132" t="s">
        <v>350</v>
      </c>
      <c r="I37" s="132" t="s">
        <v>246</v>
      </c>
      <c r="J37" s="132" t="s">
        <v>351</v>
      </c>
      <c r="K37" s="132" t="s">
        <v>189</v>
      </c>
      <c r="L37" s="132" t="s">
        <v>351</v>
      </c>
      <c r="M37" s="132">
        <v>6</v>
      </c>
    </row>
    <row r="38" spans="1:13" ht="12.75">
      <c r="A38" s="132" t="s">
        <v>370</v>
      </c>
      <c r="B38" s="132" t="s">
        <v>260</v>
      </c>
      <c r="C38" s="132" t="s">
        <v>352</v>
      </c>
      <c r="D38" s="132">
        <v>2184000</v>
      </c>
      <c r="E38" s="132">
        <v>0</v>
      </c>
      <c r="F38" s="132">
        <v>2184000</v>
      </c>
      <c r="G38" s="132">
        <v>0</v>
      </c>
      <c r="H38" s="132" t="s">
        <v>350</v>
      </c>
      <c r="I38" s="132" t="s">
        <v>247</v>
      </c>
      <c r="J38" s="132" t="s">
        <v>352</v>
      </c>
      <c r="K38" s="132" t="s">
        <v>189</v>
      </c>
      <c r="L38" s="132" t="s">
        <v>352</v>
      </c>
      <c r="M38" s="132">
        <v>6</v>
      </c>
    </row>
    <row r="39" spans="1:13" ht="12.75">
      <c r="A39" s="132" t="s">
        <v>19</v>
      </c>
      <c r="B39" s="132" t="s">
        <v>260</v>
      </c>
      <c r="C39" s="132" t="s">
        <v>298</v>
      </c>
      <c r="D39" s="132">
        <v>21909683</v>
      </c>
      <c r="E39" s="132">
        <v>240000</v>
      </c>
      <c r="F39" s="132">
        <v>21909683</v>
      </c>
      <c r="G39" s="132">
        <v>0</v>
      </c>
      <c r="H39" s="132" t="s">
        <v>350</v>
      </c>
      <c r="I39" s="132" t="s">
        <v>158</v>
      </c>
      <c r="J39" s="132" t="s">
        <v>298</v>
      </c>
      <c r="K39" s="132" t="s">
        <v>19</v>
      </c>
      <c r="L39" s="132" t="s">
        <v>298</v>
      </c>
      <c r="M39" s="132">
        <v>1</v>
      </c>
    </row>
    <row r="40" spans="1:13" ht="12.75">
      <c r="A40" s="132" t="s">
        <v>19</v>
      </c>
      <c r="B40" s="132" t="s">
        <v>371</v>
      </c>
      <c r="C40" s="132" t="s">
        <v>298</v>
      </c>
      <c r="D40" s="132">
        <v>1221120</v>
      </c>
      <c r="E40" s="132">
        <v>0</v>
      </c>
      <c r="F40" s="132">
        <v>1221120</v>
      </c>
      <c r="G40" s="132">
        <v>0</v>
      </c>
      <c r="H40" s="132" t="s">
        <v>350</v>
      </c>
      <c r="I40" s="132" t="s">
        <v>158</v>
      </c>
      <c r="J40" s="132" t="s">
        <v>298</v>
      </c>
      <c r="K40" s="132" t="s">
        <v>19</v>
      </c>
      <c r="L40" s="132" t="s">
        <v>298</v>
      </c>
      <c r="M40" s="132">
        <v>1</v>
      </c>
    </row>
    <row r="41" spans="1:13" ht="12.75">
      <c r="A41" s="132" t="s">
        <v>304</v>
      </c>
      <c r="B41" s="132" t="s">
        <v>260</v>
      </c>
      <c r="C41" s="132" t="s">
        <v>162</v>
      </c>
      <c r="D41" s="132">
        <v>6465840</v>
      </c>
      <c r="E41" s="132">
        <v>0</v>
      </c>
      <c r="F41" s="132">
        <v>6465840</v>
      </c>
      <c r="G41" s="132">
        <v>0</v>
      </c>
      <c r="H41" s="132" t="s">
        <v>350</v>
      </c>
      <c r="I41" s="132" t="s">
        <v>249</v>
      </c>
      <c r="J41" s="132" t="s">
        <v>162</v>
      </c>
      <c r="K41" s="132" t="s">
        <v>19</v>
      </c>
      <c r="L41" s="132" t="s">
        <v>162</v>
      </c>
      <c r="M41" s="132">
        <v>2</v>
      </c>
    </row>
    <row r="42" spans="1:13" ht="12.75">
      <c r="A42" s="132" t="s">
        <v>304</v>
      </c>
      <c r="B42" s="132" t="s">
        <v>371</v>
      </c>
      <c r="C42" s="132" t="s">
        <v>162</v>
      </c>
      <c r="D42" s="132">
        <v>1221120</v>
      </c>
      <c r="E42" s="132">
        <v>0</v>
      </c>
      <c r="F42" s="132">
        <v>1221120</v>
      </c>
      <c r="G42" s="132">
        <v>0</v>
      </c>
      <c r="H42" s="132" t="s">
        <v>350</v>
      </c>
      <c r="I42" s="132" t="s">
        <v>249</v>
      </c>
      <c r="J42" s="132" t="s">
        <v>162</v>
      </c>
      <c r="K42" s="132" t="s">
        <v>19</v>
      </c>
      <c r="L42" s="132" t="s">
        <v>162</v>
      </c>
      <c r="M42" s="132">
        <v>2</v>
      </c>
    </row>
    <row r="43" spans="1:13" ht="12.75">
      <c r="A43" s="132" t="s">
        <v>305</v>
      </c>
      <c r="B43" s="132" t="s">
        <v>260</v>
      </c>
      <c r="C43" s="132" t="s">
        <v>53</v>
      </c>
      <c r="D43" s="132">
        <v>6465840</v>
      </c>
      <c r="E43" s="132">
        <v>0</v>
      </c>
      <c r="F43" s="132">
        <v>6465840</v>
      </c>
      <c r="G43" s="132">
        <v>0</v>
      </c>
      <c r="H43" s="132" t="s">
        <v>350</v>
      </c>
      <c r="I43" s="132" t="s">
        <v>251</v>
      </c>
      <c r="J43" s="132" t="s">
        <v>53</v>
      </c>
      <c r="K43" s="132" t="s">
        <v>19</v>
      </c>
      <c r="L43" s="132" t="s">
        <v>53</v>
      </c>
      <c r="M43" s="132">
        <v>3</v>
      </c>
    </row>
    <row r="44" spans="1:13" ht="12.75">
      <c r="A44" s="132" t="s">
        <v>305</v>
      </c>
      <c r="B44" s="132" t="s">
        <v>371</v>
      </c>
      <c r="C44" s="132" t="s">
        <v>53</v>
      </c>
      <c r="D44" s="132">
        <v>1221120</v>
      </c>
      <c r="E44" s="132">
        <v>0</v>
      </c>
      <c r="F44" s="132">
        <v>1221120</v>
      </c>
      <c r="G44" s="132">
        <v>0</v>
      </c>
      <c r="H44" s="132" t="s">
        <v>350</v>
      </c>
      <c r="I44" s="132" t="s">
        <v>251</v>
      </c>
      <c r="J44" s="132" t="s">
        <v>53</v>
      </c>
      <c r="K44" s="132" t="s">
        <v>19</v>
      </c>
      <c r="L44" s="132" t="s">
        <v>53</v>
      </c>
      <c r="M44" s="132">
        <v>3</v>
      </c>
    </row>
    <row r="45" spans="1:13" ht="12.75">
      <c r="A45" s="132" t="s">
        <v>306</v>
      </c>
      <c r="B45" s="132" t="s">
        <v>260</v>
      </c>
      <c r="C45" s="132" t="s">
        <v>250</v>
      </c>
      <c r="D45" s="132">
        <v>6465840</v>
      </c>
      <c r="E45" s="132">
        <v>0</v>
      </c>
      <c r="F45" s="132">
        <v>6465840</v>
      </c>
      <c r="G45" s="132">
        <v>0</v>
      </c>
      <c r="H45" s="132" t="s">
        <v>350</v>
      </c>
      <c r="I45" s="132" t="s">
        <v>252</v>
      </c>
      <c r="J45" s="132" t="s">
        <v>250</v>
      </c>
      <c r="K45" s="132" t="s">
        <v>19</v>
      </c>
      <c r="L45" s="132" t="s">
        <v>250</v>
      </c>
      <c r="M45" s="132">
        <v>4</v>
      </c>
    </row>
    <row r="46" spans="1:13" ht="12.75">
      <c r="A46" s="132" t="s">
        <v>306</v>
      </c>
      <c r="B46" s="132" t="s">
        <v>371</v>
      </c>
      <c r="C46" s="132" t="s">
        <v>250</v>
      </c>
      <c r="D46" s="132">
        <v>1221120</v>
      </c>
      <c r="E46" s="132">
        <v>0</v>
      </c>
      <c r="F46" s="132">
        <v>1221120</v>
      </c>
      <c r="G46" s="132">
        <v>0</v>
      </c>
      <c r="H46" s="132" t="s">
        <v>350</v>
      </c>
      <c r="I46" s="132" t="s">
        <v>252</v>
      </c>
      <c r="J46" s="132" t="s">
        <v>250</v>
      </c>
      <c r="K46" s="132" t="s">
        <v>19</v>
      </c>
      <c r="L46" s="132" t="s">
        <v>250</v>
      </c>
      <c r="M46" s="132">
        <v>4</v>
      </c>
    </row>
    <row r="47" spans="1:13" ht="12.75">
      <c r="A47" s="132" t="s">
        <v>372</v>
      </c>
      <c r="B47" s="132" t="s">
        <v>260</v>
      </c>
      <c r="C47" s="132" t="s">
        <v>373</v>
      </c>
      <c r="D47" s="132">
        <v>6465840</v>
      </c>
      <c r="E47" s="132">
        <v>0</v>
      </c>
      <c r="F47" s="132">
        <v>6465840</v>
      </c>
      <c r="G47" s="132">
        <v>0</v>
      </c>
      <c r="H47" s="132" t="s">
        <v>350</v>
      </c>
      <c r="I47" s="132" t="s">
        <v>426</v>
      </c>
      <c r="J47" s="132" t="s">
        <v>373</v>
      </c>
      <c r="K47" s="132" t="s">
        <v>19</v>
      </c>
      <c r="L47" s="132" t="s">
        <v>373</v>
      </c>
      <c r="M47" s="132">
        <v>5</v>
      </c>
    </row>
    <row r="48" spans="1:13" ht="12.75">
      <c r="A48" s="132" t="s">
        <v>372</v>
      </c>
      <c r="B48" s="132" t="s">
        <v>371</v>
      </c>
      <c r="C48" s="132" t="s">
        <v>373</v>
      </c>
      <c r="D48" s="132">
        <v>1221120</v>
      </c>
      <c r="E48" s="132">
        <v>0</v>
      </c>
      <c r="F48" s="132">
        <v>1221120</v>
      </c>
      <c r="G48" s="132">
        <v>0</v>
      </c>
      <c r="H48" s="132" t="s">
        <v>350</v>
      </c>
      <c r="I48" s="132" t="s">
        <v>426</v>
      </c>
      <c r="J48" s="132" t="s">
        <v>373</v>
      </c>
      <c r="K48" s="132" t="s">
        <v>19</v>
      </c>
      <c r="L48" s="132" t="s">
        <v>373</v>
      </c>
      <c r="M48" s="132">
        <v>5</v>
      </c>
    </row>
    <row r="49" spans="1:13" ht="12.75">
      <c r="A49" s="132" t="s">
        <v>376</v>
      </c>
      <c r="B49" s="132" t="s">
        <v>260</v>
      </c>
      <c r="C49" s="132" t="s">
        <v>377</v>
      </c>
      <c r="D49" s="132">
        <v>6465840</v>
      </c>
      <c r="E49" s="132">
        <v>0</v>
      </c>
      <c r="F49" s="132">
        <v>6465840</v>
      </c>
      <c r="G49" s="132">
        <v>0</v>
      </c>
      <c r="H49" s="132" t="s">
        <v>350</v>
      </c>
      <c r="I49" s="132" t="s">
        <v>427</v>
      </c>
      <c r="J49" s="132" t="s">
        <v>377</v>
      </c>
      <c r="K49" s="132" t="s">
        <v>19</v>
      </c>
      <c r="L49" s="132" t="s">
        <v>377</v>
      </c>
      <c r="M49" s="132">
        <v>6</v>
      </c>
    </row>
    <row r="50" spans="1:13" ht="12.75">
      <c r="A50" s="132" t="s">
        <v>378</v>
      </c>
      <c r="B50" s="132" t="s">
        <v>371</v>
      </c>
      <c r="C50" s="132" t="s">
        <v>379</v>
      </c>
      <c r="D50" s="132">
        <v>1221120</v>
      </c>
      <c r="E50" s="132">
        <v>0</v>
      </c>
      <c r="F50" s="132">
        <v>1221120</v>
      </c>
      <c r="G50" s="132">
        <v>0</v>
      </c>
      <c r="H50" s="132" t="s">
        <v>350</v>
      </c>
      <c r="I50" s="132" t="s">
        <v>428</v>
      </c>
      <c r="J50" s="132" t="s">
        <v>379</v>
      </c>
      <c r="K50" s="132" t="s">
        <v>19</v>
      </c>
      <c r="L50" s="132" t="s">
        <v>379</v>
      </c>
      <c r="M50" s="132">
        <v>6</v>
      </c>
    </row>
    <row r="51" spans="1:13" ht="12.75">
      <c r="A51" s="132" t="s">
        <v>308</v>
      </c>
      <c r="B51" s="132" t="s">
        <v>260</v>
      </c>
      <c r="C51" s="132" t="s">
        <v>52</v>
      </c>
      <c r="D51" s="132">
        <v>3720915</v>
      </c>
      <c r="E51" s="132">
        <v>0</v>
      </c>
      <c r="F51" s="132">
        <v>3720915</v>
      </c>
      <c r="G51" s="132">
        <v>0</v>
      </c>
      <c r="H51" s="132" t="s">
        <v>350</v>
      </c>
      <c r="I51" s="132" t="s">
        <v>50</v>
      </c>
      <c r="J51" s="132" t="s">
        <v>52</v>
      </c>
      <c r="K51" s="132" t="s">
        <v>19</v>
      </c>
      <c r="L51" s="132" t="s">
        <v>52</v>
      </c>
      <c r="M51" s="132">
        <v>2</v>
      </c>
    </row>
    <row r="52" spans="1:13" ht="12.75">
      <c r="A52" s="132" t="s">
        <v>309</v>
      </c>
      <c r="B52" s="132" t="s">
        <v>260</v>
      </c>
      <c r="C52" s="132" t="s">
        <v>53</v>
      </c>
      <c r="D52" s="132">
        <v>3720915</v>
      </c>
      <c r="E52" s="132">
        <v>0</v>
      </c>
      <c r="F52" s="132">
        <v>3720915</v>
      </c>
      <c r="G52" s="132">
        <v>0</v>
      </c>
      <c r="H52" s="132" t="s">
        <v>350</v>
      </c>
      <c r="I52" s="132" t="s">
        <v>253</v>
      </c>
      <c r="J52" s="132" t="s">
        <v>53</v>
      </c>
      <c r="K52" s="132" t="s">
        <v>19</v>
      </c>
      <c r="L52" s="132" t="s">
        <v>53</v>
      </c>
      <c r="M52" s="132">
        <v>3</v>
      </c>
    </row>
    <row r="53" spans="1:13" ht="12.75">
      <c r="A53" s="132" t="s">
        <v>310</v>
      </c>
      <c r="B53" s="132" t="s">
        <v>260</v>
      </c>
      <c r="C53" s="132" t="s">
        <v>54</v>
      </c>
      <c r="D53" s="132">
        <v>3720915</v>
      </c>
      <c r="E53" s="132">
        <v>0</v>
      </c>
      <c r="F53" s="132">
        <v>3720915</v>
      </c>
      <c r="G53" s="132">
        <v>0</v>
      </c>
      <c r="H53" s="132" t="s">
        <v>350</v>
      </c>
      <c r="I53" s="132" t="s">
        <v>254</v>
      </c>
      <c r="J53" s="132" t="s">
        <v>54</v>
      </c>
      <c r="K53" s="132" t="s">
        <v>19</v>
      </c>
      <c r="L53" s="132" t="s">
        <v>54</v>
      </c>
      <c r="M53" s="132">
        <v>4</v>
      </c>
    </row>
    <row r="54" spans="1:13" ht="12.75">
      <c r="A54" s="132" t="s">
        <v>311</v>
      </c>
      <c r="B54" s="132" t="s">
        <v>260</v>
      </c>
      <c r="C54" s="132" t="s">
        <v>382</v>
      </c>
      <c r="D54" s="132">
        <v>3720915</v>
      </c>
      <c r="E54" s="132">
        <v>0</v>
      </c>
      <c r="F54" s="132">
        <v>3720915</v>
      </c>
      <c r="G54" s="132">
        <v>0</v>
      </c>
      <c r="H54" s="132" t="s">
        <v>350</v>
      </c>
      <c r="I54" s="132" t="s">
        <v>345</v>
      </c>
      <c r="J54" s="132" t="s">
        <v>382</v>
      </c>
      <c r="K54" s="132" t="s">
        <v>19</v>
      </c>
      <c r="L54" s="132" t="s">
        <v>382</v>
      </c>
      <c r="M54" s="132">
        <v>5</v>
      </c>
    </row>
    <row r="55" spans="1:13" ht="12.75">
      <c r="A55" s="132" t="s">
        <v>313</v>
      </c>
      <c r="B55" s="132" t="s">
        <v>260</v>
      </c>
      <c r="C55" s="132" t="s">
        <v>353</v>
      </c>
      <c r="D55" s="132">
        <v>3720915</v>
      </c>
      <c r="E55" s="132">
        <v>0</v>
      </c>
      <c r="F55" s="132">
        <v>3720915</v>
      </c>
      <c r="G55" s="132">
        <v>0</v>
      </c>
      <c r="H55" s="132" t="s">
        <v>350</v>
      </c>
      <c r="I55" s="132" t="s">
        <v>346</v>
      </c>
      <c r="J55" s="132" t="s">
        <v>353</v>
      </c>
      <c r="K55" s="132" t="s">
        <v>19</v>
      </c>
      <c r="L55" s="132" t="s">
        <v>353</v>
      </c>
      <c r="M55" s="132">
        <v>6</v>
      </c>
    </row>
    <row r="56" spans="1:13" ht="12.75">
      <c r="A56" s="132" t="s">
        <v>315</v>
      </c>
      <c r="B56" s="132" t="s">
        <v>260</v>
      </c>
      <c r="C56" s="132" t="s">
        <v>56</v>
      </c>
      <c r="D56" s="132">
        <v>11722928</v>
      </c>
      <c r="E56" s="132">
        <v>240000</v>
      </c>
      <c r="F56" s="132">
        <v>11722928</v>
      </c>
      <c r="G56" s="132">
        <v>0</v>
      </c>
      <c r="H56" s="132" t="s">
        <v>350</v>
      </c>
      <c r="I56" s="132" t="s">
        <v>55</v>
      </c>
      <c r="J56" s="132" t="s">
        <v>56</v>
      </c>
      <c r="K56" s="132" t="s">
        <v>19</v>
      </c>
      <c r="L56" s="132" t="s">
        <v>56</v>
      </c>
      <c r="M56" s="132">
        <v>2</v>
      </c>
    </row>
    <row r="57" spans="1:13" ht="12.75">
      <c r="A57" s="132" t="s">
        <v>316</v>
      </c>
      <c r="B57" s="132" t="s">
        <v>260</v>
      </c>
      <c r="C57" s="132" t="s">
        <v>53</v>
      </c>
      <c r="D57" s="132">
        <v>11722928</v>
      </c>
      <c r="E57" s="132">
        <v>240000</v>
      </c>
      <c r="F57" s="132">
        <v>11722928</v>
      </c>
      <c r="G57" s="132">
        <v>0</v>
      </c>
      <c r="H57" s="132" t="s">
        <v>350</v>
      </c>
      <c r="I57" s="132" t="s">
        <v>255</v>
      </c>
      <c r="J57" s="132" t="s">
        <v>53</v>
      </c>
      <c r="K57" s="132" t="s">
        <v>19</v>
      </c>
      <c r="L57" s="132" t="s">
        <v>53</v>
      </c>
      <c r="M57" s="132">
        <v>3</v>
      </c>
    </row>
    <row r="58" spans="1:13" ht="12.75">
      <c r="A58" s="132" t="s">
        <v>317</v>
      </c>
      <c r="B58" s="132" t="s">
        <v>260</v>
      </c>
      <c r="C58" s="132" t="s">
        <v>57</v>
      </c>
      <c r="D58" s="132">
        <v>5003648</v>
      </c>
      <c r="E58" s="132">
        <v>240000</v>
      </c>
      <c r="F58" s="132">
        <v>5003648</v>
      </c>
      <c r="G58" s="132">
        <v>0</v>
      </c>
      <c r="H58" s="132" t="s">
        <v>350</v>
      </c>
      <c r="I58" s="132" t="s">
        <v>256</v>
      </c>
      <c r="J58" s="132" t="s">
        <v>57</v>
      </c>
      <c r="K58" s="132" t="s">
        <v>19</v>
      </c>
      <c r="L58" s="132" t="s">
        <v>57</v>
      </c>
      <c r="M58" s="132">
        <v>4</v>
      </c>
    </row>
    <row r="59" spans="1:13" ht="12.75">
      <c r="A59" s="132" t="s">
        <v>322</v>
      </c>
      <c r="B59" s="132" t="s">
        <v>260</v>
      </c>
      <c r="C59" s="132" t="s">
        <v>407</v>
      </c>
      <c r="D59" s="132">
        <v>3335648</v>
      </c>
      <c r="E59" s="132">
        <v>0</v>
      </c>
      <c r="F59" s="132">
        <v>3335648</v>
      </c>
      <c r="G59" s="132">
        <v>0</v>
      </c>
      <c r="H59" s="132" t="s">
        <v>350</v>
      </c>
      <c r="I59" s="132" t="s">
        <v>347</v>
      </c>
      <c r="J59" s="132" t="s">
        <v>407</v>
      </c>
      <c r="K59" s="132" t="s">
        <v>19</v>
      </c>
      <c r="L59" s="132" t="s">
        <v>407</v>
      </c>
      <c r="M59" s="132">
        <v>5</v>
      </c>
    </row>
    <row r="60" spans="1:13" ht="12.75">
      <c r="A60" s="132" t="s">
        <v>323</v>
      </c>
      <c r="B60" s="132" t="s">
        <v>260</v>
      </c>
      <c r="C60" s="132" t="s">
        <v>324</v>
      </c>
      <c r="D60" s="132">
        <v>3335648</v>
      </c>
      <c r="E60" s="132">
        <v>0</v>
      </c>
      <c r="F60" s="132">
        <v>3335648</v>
      </c>
      <c r="G60" s="132">
        <v>0</v>
      </c>
      <c r="H60" s="132" t="s">
        <v>350</v>
      </c>
      <c r="I60" s="132" t="s">
        <v>348</v>
      </c>
      <c r="J60" s="132" t="s">
        <v>324</v>
      </c>
      <c r="K60" s="132" t="s">
        <v>19</v>
      </c>
      <c r="L60" s="132" t="s">
        <v>324</v>
      </c>
      <c r="M60" s="132">
        <v>6</v>
      </c>
    </row>
    <row r="61" spans="1:13" ht="12.75">
      <c r="A61" s="132" t="s">
        <v>325</v>
      </c>
      <c r="B61" s="132" t="s">
        <v>260</v>
      </c>
      <c r="C61" s="132" t="s">
        <v>303</v>
      </c>
      <c r="D61" s="132">
        <v>1668000</v>
      </c>
      <c r="E61" s="132">
        <v>240000</v>
      </c>
      <c r="F61" s="132">
        <v>1668000</v>
      </c>
      <c r="G61" s="132">
        <v>0</v>
      </c>
      <c r="H61" s="132" t="s">
        <v>350</v>
      </c>
      <c r="I61" s="132" t="s">
        <v>349</v>
      </c>
      <c r="J61" s="132" t="s">
        <v>303</v>
      </c>
      <c r="K61" s="132" t="s">
        <v>19</v>
      </c>
      <c r="L61" s="132" t="s">
        <v>303</v>
      </c>
      <c r="M61" s="132">
        <v>5</v>
      </c>
    </row>
    <row r="62" spans="1:13" ht="12.75">
      <c r="A62" s="132" t="s">
        <v>326</v>
      </c>
      <c r="B62" s="132" t="s">
        <v>260</v>
      </c>
      <c r="C62" s="132" t="s">
        <v>163</v>
      </c>
      <c r="D62" s="132">
        <v>6719280</v>
      </c>
      <c r="E62" s="132">
        <v>0</v>
      </c>
      <c r="F62" s="132">
        <v>6719280</v>
      </c>
      <c r="G62" s="132">
        <v>0</v>
      </c>
      <c r="H62" s="132" t="s">
        <v>350</v>
      </c>
      <c r="I62" s="132" t="s">
        <v>257</v>
      </c>
      <c r="J62" s="132" t="s">
        <v>163</v>
      </c>
      <c r="K62" s="132" t="s">
        <v>19</v>
      </c>
      <c r="L62" s="132" t="s">
        <v>163</v>
      </c>
      <c r="M62" s="132">
        <v>4</v>
      </c>
    </row>
    <row r="63" spans="1:13" ht="12.75">
      <c r="A63" s="132" t="s">
        <v>327</v>
      </c>
      <c r="B63" s="132" t="s">
        <v>260</v>
      </c>
      <c r="C63" s="132" t="s">
        <v>408</v>
      </c>
      <c r="D63" s="132">
        <v>6719280</v>
      </c>
      <c r="E63" s="132">
        <v>0</v>
      </c>
      <c r="F63" s="132">
        <v>6719280</v>
      </c>
      <c r="G63" s="132">
        <v>0</v>
      </c>
      <c r="H63" s="132" t="s">
        <v>350</v>
      </c>
      <c r="I63" s="132" t="s">
        <v>429</v>
      </c>
      <c r="J63" s="132" t="s">
        <v>408</v>
      </c>
      <c r="K63" s="132" t="s">
        <v>19</v>
      </c>
      <c r="L63" s="132" t="s">
        <v>408</v>
      </c>
      <c r="M63" s="132">
        <v>5</v>
      </c>
    </row>
    <row r="64" spans="1:13" ht="12.75">
      <c r="A64" s="132" t="s">
        <v>409</v>
      </c>
      <c r="B64" s="132" t="s">
        <v>260</v>
      </c>
      <c r="C64" s="132" t="s">
        <v>410</v>
      </c>
      <c r="D64" s="132">
        <v>6719280</v>
      </c>
      <c r="E64" s="132">
        <v>0</v>
      </c>
      <c r="F64" s="132">
        <v>6719280</v>
      </c>
      <c r="G64" s="132">
        <v>0</v>
      </c>
      <c r="H64" s="132" t="s">
        <v>350</v>
      </c>
      <c r="I64" s="132" t="s">
        <v>430</v>
      </c>
      <c r="J64" s="132" t="s">
        <v>410</v>
      </c>
      <c r="K64" s="132" t="s">
        <v>19</v>
      </c>
      <c r="L64" s="132" t="s">
        <v>410</v>
      </c>
      <c r="M64" s="132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70" bestFit="1" customWidth="1"/>
    <col min="2" max="2" width="5.57421875" style="67" bestFit="1" customWidth="1"/>
    <col min="3" max="3" width="6.57421875" style="71" customWidth="1"/>
    <col min="4" max="4" width="5.421875" style="71" bestFit="1" customWidth="1"/>
    <col min="5" max="5" width="4.00390625" style="71" bestFit="1" customWidth="1"/>
    <col min="6" max="6" width="56.140625" style="71" bestFit="1" customWidth="1"/>
    <col min="7" max="7" width="17.28125" style="71" customWidth="1"/>
    <col min="8" max="8" width="16.421875" style="67" customWidth="1"/>
    <col min="9" max="9" width="20.28125" style="71" customWidth="1"/>
    <col min="10" max="10" width="15.8515625" style="67" customWidth="1"/>
    <col min="11" max="11" width="20.421875" style="67" customWidth="1"/>
    <col min="12" max="12" width="15.00390625" style="67" customWidth="1"/>
    <col min="13" max="13" width="10.28125" style="103" customWidth="1"/>
    <col min="14" max="14" width="10.28125" style="67" customWidth="1"/>
    <col min="15" max="15" width="13.140625" style="67" customWidth="1"/>
    <col min="16" max="16384" width="10.28125" style="67" customWidth="1"/>
  </cols>
  <sheetData>
    <row r="1" spans="1:13" s="61" customFormat="1" ht="15.75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1"/>
    </row>
    <row r="2" spans="1:13" s="61" customFormat="1" ht="14.25" customHeight="1">
      <c r="A2" s="252" t="s">
        <v>61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4"/>
    </row>
    <row r="3" spans="1:13" s="61" customFormat="1" ht="16.5" customHeight="1">
      <c r="A3" s="252" t="s">
        <v>40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4"/>
    </row>
    <row r="4" spans="1:13" s="61" customFormat="1" ht="15.75">
      <c r="A4" s="252" t="s">
        <v>168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4"/>
    </row>
    <row r="5" spans="1:13" s="61" customFormat="1" ht="16.5" customHeight="1">
      <c r="A5" s="73"/>
      <c r="B5" s="63"/>
      <c r="C5" s="104"/>
      <c r="D5" s="64"/>
      <c r="E5" s="64"/>
      <c r="F5" s="64"/>
      <c r="G5" s="64"/>
      <c r="H5" s="63"/>
      <c r="I5" s="104"/>
      <c r="J5" s="62"/>
      <c r="K5" s="104"/>
      <c r="L5" s="104"/>
      <c r="M5" s="105"/>
    </row>
    <row r="6" spans="1:13" s="87" customFormat="1" ht="16.5" customHeight="1">
      <c r="A6" s="80"/>
      <c r="B6" s="69"/>
      <c r="C6" s="81" t="s">
        <v>58</v>
      </c>
      <c r="D6" s="82"/>
      <c r="E6" s="82"/>
      <c r="F6" s="83"/>
      <c r="G6" s="68"/>
      <c r="H6" s="69"/>
      <c r="I6" s="69"/>
      <c r="J6" s="82" t="s">
        <v>41</v>
      </c>
      <c r="K6" s="85" t="e">
        <f>+#REF!</f>
        <v>#REF!</v>
      </c>
      <c r="L6" s="69"/>
      <c r="M6" s="106"/>
    </row>
    <row r="7" spans="1:13" s="87" customFormat="1" ht="13.5" customHeight="1">
      <c r="A7" s="80"/>
      <c r="B7" s="69"/>
      <c r="C7" s="81" t="s">
        <v>62</v>
      </c>
      <c r="D7" s="83"/>
      <c r="E7" s="83"/>
      <c r="F7" s="83"/>
      <c r="G7" s="68"/>
      <c r="H7" s="69"/>
      <c r="I7" s="69"/>
      <c r="J7" s="82" t="s">
        <v>1</v>
      </c>
      <c r="K7" s="89" t="e">
        <f>+#REF!</f>
        <v>#REF!</v>
      </c>
      <c r="L7" s="69"/>
      <c r="M7" s="106"/>
    </row>
    <row r="8" spans="1:13" s="87" customFormat="1" ht="16.5" customHeight="1">
      <c r="A8" s="80"/>
      <c r="B8" s="90"/>
      <c r="C8" s="81" t="s">
        <v>46</v>
      </c>
      <c r="D8" s="82"/>
      <c r="E8" s="82"/>
      <c r="F8" s="83"/>
      <c r="G8" s="68"/>
      <c r="H8" s="69"/>
      <c r="I8" s="69"/>
      <c r="J8" s="82" t="s">
        <v>2</v>
      </c>
      <c r="K8" s="91" t="e">
        <f>+#REF!</f>
        <v>#REF!</v>
      </c>
      <c r="L8" s="69"/>
      <c r="M8" s="106"/>
    </row>
    <row r="9" spans="1:13" s="61" customFormat="1" ht="15.75" thickBot="1">
      <c r="A9" s="74"/>
      <c r="B9" s="75"/>
      <c r="C9" s="76"/>
      <c r="D9" s="76"/>
      <c r="E9" s="76"/>
      <c r="F9" s="77"/>
      <c r="G9" s="77"/>
      <c r="H9" s="78"/>
      <c r="I9" s="79"/>
      <c r="J9" s="107"/>
      <c r="K9" s="78"/>
      <c r="L9" s="78"/>
      <c r="M9" s="108"/>
    </row>
    <row r="10" spans="1:13" s="72" customFormat="1" ht="13.5" customHeight="1" thickBot="1">
      <c r="A10" s="275" t="s">
        <v>59</v>
      </c>
      <c r="B10" s="276"/>
      <c r="C10" s="276"/>
      <c r="D10" s="276"/>
      <c r="E10" s="276"/>
      <c r="F10" s="277"/>
      <c r="G10" s="258" t="s">
        <v>74</v>
      </c>
      <c r="H10" s="258" t="s">
        <v>66</v>
      </c>
      <c r="I10" s="258" t="s">
        <v>75</v>
      </c>
      <c r="J10" s="258" t="s">
        <v>70</v>
      </c>
      <c r="K10" s="258" t="s">
        <v>71</v>
      </c>
      <c r="L10" s="258" t="s">
        <v>76</v>
      </c>
      <c r="M10" s="268" t="s">
        <v>73</v>
      </c>
    </row>
    <row r="11" spans="1:13" s="72" customFormat="1" ht="12.75">
      <c r="A11" s="48" t="s">
        <v>6</v>
      </c>
      <c r="B11" s="49" t="s">
        <v>7</v>
      </c>
      <c r="C11" s="48" t="s">
        <v>8</v>
      </c>
      <c r="D11" s="50" t="s">
        <v>9</v>
      </c>
      <c r="E11" s="31" t="s">
        <v>10</v>
      </c>
      <c r="F11" s="261" t="s">
        <v>11</v>
      </c>
      <c r="G11" s="259"/>
      <c r="H11" s="259"/>
      <c r="I11" s="259"/>
      <c r="J11" s="259"/>
      <c r="K11" s="259"/>
      <c r="L11" s="259"/>
      <c r="M11" s="269"/>
    </row>
    <row r="12" spans="1:13" s="66" customFormat="1" ht="12.75">
      <c r="A12" s="264" t="s">
        <v>12</v>
      </c>
      <c r="B12" s="266" t="s">
        <v>13</v>
      </c>
      <c r="C12" s="264" t="s">
        <v>14</v>
      </c>
      <c r="D12" s="264" t="s">
        <v>15</v>
      </c>
      <c r="E12" s="32" t="s">
        <v>16</v>
      </c>
      <c r="F12" s="262"/>
      <c r="G12" s="259"/>
      <c r="H12" s="259"/>
      <c r="I12" s="259"/>
      <c r="J12" s="259"/>
      <c r="K12" s="259"/>
      <c r="L12" s="259"/>
      <c r="M12" s="269"/>
    </row>
    <row r="13" spans="1:13" s="66" customFormat="1" ht="13.5" thickBot="1">
      <c r="A13" s="265"/>
      <c r="B13" s="267"/>
      <c r="C13" s="265"/>
      <c r="D13" s="265"/>
      <c r="E13" s="33" t="s">
        <v>19</v>
      </c>
      <c r="F13" s="263"/>
      <c r="G13" s="260"/>
      <c r="H13" s="260"/>
      <c r="I13" s="260"/>
      <c r="J13" s="260"/>
      <c r="K13" s="260"/>
      <c r="L13" s="260"/>
      <c r="M13" s="270"/>
    </row>
    <row r="14" spans="1:15" s="66" customFormat="1" ht="15">
      <c r="A14" s="279" t="s">
        <v>20</v>
      </c>
      <c r="B14" s="280"/>
      <c r="C14" s="280"/>
      <c r="D14" s="280"/>
      <c r="E14" s="280"/>
      <c r="F14" s="281"/>
      <c r="G14" s="51">
        <f>G17+G19+G15</f>
        <v>46475880</v>
      </c>
      <c r="H14" s="51">
        <f>H17+H19</f>
        <v>0</v>
      </c>
      <c r="I14" s="51">
        <f>+G14-H14</f>
        <v>46475880</v>
      </c>
      <c r="J14" s="51">
        <f>J17+J19+J15</f>
        <v>88000</v>
      </c>
      <c r="K14" s="51">
        <f>K17+K19+K15</f>
        <v>46010526</v>
      </c>
      <c r="L14" s="51">
        <f>+I14-K14</f>
        <v>465354</v>
      </c>
      <c r="M14" s="92">
        <f>+K14/I14</f>
        <v>0.9899871933570704</v>
      </c>
      <c r="O14" s="169">
        <f>+K14+RESERVA!M14</f>
        <v>2225316624</v>
      </c>
    </row>
    <row r="15" spans="1:14" s="66" customFormat="1" ht="12.75">
      <c r="A15" s="126" t="s">
        <v>23</v>
      </c>
      <c r="B15" s="126"/>
      <c r="C15" s="126"/>
      <c r="D15" s="126"/>
      <c r="E15" s="126"/>
      <c r="F15" s="127" t="s">
        <v>21</v>
      </c>
      <c r="G15" s="55">
        <f>+G16</f>
        <v>8495404</v>
      </c>
      <c r="H15" s="55">
        <f>+H16</f>
        <v>0</v>
      </c>
      <c r="I15" s="55">
        <f aca="true" t="shared" si="0" ref="I15:I33">+G15-H15</f>
        <v>8495404</v>
      </c>
      <c r="J15" s="55">
        <f>+J16</f>
        <v>88000</v>
      </c>
      <c r="K15" s="55">
        <f>+K16</f>
        <v>8030050</v>
      </c>
      <c r="L15" s="55">
        <f aca="true" t="shared" si="1" ref="L15:L33">+I15-K15</f>
        <v>465354</v>
      </c>
      <c r="M15" s="97">
        <f>+K15/I15</f>
        <v>0.945222852262235</v>
      </c>
      <c r="N15" s="169"/>
    </row>
    <row r="16" spans="1:13" s="66" customFormat="1" ht="12.75">
      <c r="A16" s="128" t="s">
        <v>23</v>
      </c>
      <c r="B16" s="128" t="s">
        <v>48</v>
      </c>
      <c r="C16" s="128" t="s">
        <v>78</v>
      </c>
      <c r="D16" s="126"/>
      <c r="E16" s="128" t="s">
        <v>42</v>
      </c>
      <c r="F16" s="129" t="s">
        <v>28</v>
      </c>
      <c r="G16" s="125">
        <f>+'EJEC CXP'!D17</f>
        <v>8495404</v>
      </c>
      <c r="H16" s="125">
        <v>0</v>
      </c>
      <c r="I16" s="125">
        <f t="shared" si="0"/>
        <v>8495404</v>
      </c>
      <c r="J16" s="125">
        <f>+'EJEC CXP'!E17</f>
        <v>88000</v>
      </c>
      <c r="K16" s="125">
        <v>8030050</v>
      </c>
      <c r="L16" s="55">
        <f t="shared" si="1"/>
        <v>465354</v>
      </c>
      <c r="M16" s="97">
        <f>+K16/I16</f>
        <v>0.945222852262235</v>
      </c>
    </row>
    <row r="17" spans="1:13" ht="15">
      <c r="A17" s="35">
        <v>2</v>
      </c>
      <c r="B17" s="35"/>
      <c r="C17" s="35"/>
      <c r="D17" s="36"/>
      <c r="E17" s="36"/>
      <c r="F17" s="111" t="s">
        <v>32</v>
      </c>
      <c r="G17" s="52">
        <f>+G18</f>
        <v>35396476</v>
      </c>
      <c r="H17" s="52">
        <f>+H18</f>
        <v>0</v>
      </c>
      <c r="I17" s="52">
        <f t="shared" si="0"/>
        <v>35396476</v>
      </c>
      <c r="J17" s="52">
        <f>+J18</f>
        <v>0</v>
      </c>
      <c r="K17" s="52">
        <f>+K18</f>
        <v>35396476</v>
      </c>
      <c r="L17" s="52">
        <f t="shared" si="1"/>
        <v>0</v>
      </c>
      <c r="M17" s="93">
        <f aca="true" t="shared" si="2" ref="M17:M32">+K17/I17</f>
        <v>1</v>
      </c>
    </row>
    <row r="18" spans="1:13" ht="14.25">
      <c r="A18" s="37">
        <v>2</v>
      </c>
      <c r="B18" s="38">
        <v>0</v>
      </c>
      <c r="C18" s="38">
        <v>4</v>
      </c>
      <c r="D18" s="39"/>
      <c r="E18" s="39" t="s">
        <v>42</v>
      </c>
      <c r="F18" s="6" t="s">
        <v>33</v>
      </c>
      <c r="G18" s="53">
        <f>+'EJEC CXP'!D21</f>
        <v>35396476</v>
      </c>
      <c r="H18" s="53">
        <v>0</v>
      </c>
      <c r="I18" s="53">
        <f t="shared" si="0"/>
        <v>35396476</v>
      </c>
      <c r="J18" s="53">
        <f>+'EJEC CXP'!E21</f>
        <v>0</v>
      </c>
      <c r="K18" s="53">
        <v>35396476</v>
      </c>
      <c r="L18" s="53">
        <f t="shared" si="1"/>
        <v>0</v>
      </c>
      <c r="M18" s="94">
        <f t="shared" si="2"/>
        <v>1</v>
      </c>
    </row>
    <row r="19" spans="1:13" ht="15" customHeight="1">
      <c r="A19" s="34">
        <v>5</v>
      </c>
      <c r="B19" s="35"/>
      <c r="C19" s="35"/>
      <c r="D19" s="41"/>
      <c r="E19" s="40"/>
      <c r="F19" s="9" t="s">
        <v>43</v>
      </c>
      <c r="G19" s="52">
        <f>G20</f>
        <v>2584000</v>
      </c>
      <c r="H19" s="52">
        <f>H20</f>
        <v>0</v>
      </c>
      <c r="I19" s="52">
        <f t="shared" si="0"/>
        <v>2584000</v>
      </c>
      <c r="J19" s="52">
        <f>J20</f>
        <v>0</v>
      </c>
      <c r="K19" s="52">
        <f>K20</f>
        <v>2584000</v>
      </c>
      <c r="L19" s="52">
        <f t="shared" si="1"/>
        <v>0</v>
      </c>
      <c r="M19" s="93">
        <f>+K19/I19</f>
        <v>1</v>
      </c>
    </row>
    <row r="20" spans="1:13" ht="14.25">
      <c r="A20" s="37" t="s">
        <v>26</v>
      </c>
      <c r="B20" s="38" t="s">
        <v>23</v>
      </c>
      <c r="C20" s="38" t="s">
        <v>48</v>
      </c>
      <c r="D20" s="42"/>
      <c r="E20" s="44" t="s">
        <v>42</v>
      </c>
      <c r="F20" s="7" t="s">
        <v>49</v>
      </c>
      <c r="G20" s="53">
        <f>+'EJEC CXP'!D33</f>
        <v>2584000</v>
      </c>
      <c r="H20" s="53">
        <v>0</v>
      </c>
      <c r="I20" s="53">
        <f t="shared" si="0"/>
        <v>2584000</v>
      </c>
      <c r="J20" s="53">
        <f>+'EJEC CXP'!E33</f>
        <v>0</v>
      </c>
      <c r="K20" s="53">
        <f>+'EJEC CXP'!F33</f>
        <v>2584000</v>
      </c>
      <c r="L20" s="53">
        <f t="shared" si="1"/>
        <v>0</v>
      </c>
      <c r="M20" s="94">
        <f t="shared" si="2"/>
        <v>1</v>
      </c>
    </row>
    <row r="21" spans="1:13" ht="15">
      <c r="A21" s="243" t="s">
        <v>44</v>
      </c>
      <c r="B21" s="244"/>
      <c r="C21" s="244"/>
      <c r="D21" s="244"/>
      <c r="E21" s="244"/>
      <c r="F21" s="245"/>
      <c r="G21" s="56">
        <f>G27+G30+G22</f>
        <v>23130803</v>
      </c>
      <c r="H21" s="56">
        <f>H27+H30+H22</f>
        <v>0</v>
      </c>
      <c r="I21" s="56">
        <f t="shared" si="0"/>
        <v>23130803</v>
      </c>
      <c r="J21" s="56">
        <f>J27+J30+J22</f>
        <v>240000</v>
      </c>
      <c r="K21" s="56">
        <f>K27+K30+K22</f>
        <v>23130803</v>
      </c>
      <c r="L21" s="56">
        <f t="shared" si="1"/>
        <v>0</v>
      </c>
      <c r="M21" s="93">
        <f t="shared" si="2"/>
        <v>1</v>
      </c>
    </row>
    <row r="22" spans="1:13" ht="45">
      <c r="A22" s="34">
        <v>211</v>
      </c>
      <c r="B22" s="35"/>
      <c r="C22" s="35"/>
      <c r="D22" s="41"/>
      <c r="E22" s="40"/>
      <c r="F22" s="9" t="s">
        <v>162</v>
      </c>
      <c r="G22" s="54">
        <f>+G23+G24</f>
        <v>7686960</v>
      </c>
      <c r="H22" s="54">
        <f>H24</f>
        <v>0</v>
      </c>
      <c r="I22" s="54">
        <f t="shared" si="0"/>
        <v>7686960</v>
      </c>
      <c r="J22" s="54">
        <f>+J23+J24</f>
        <v>0</v>
      </c>
      <c r="K22" s="54">
        <f>+K23+K24</f>
        <v>7686960</v>
      </c>
      <c r="L22" s="54">
        <f t="shared" si="1"/>
        <v>0</v>
      </c>
      <c r="M22" s="93">
        <f>+K22/I22</f>
        <v>1</v>
      </c>
    </row>
    <row r="23" spans="1:13" ht="30">
      <c r="A23" s="34">
        <v>211</v>
      </c>
      <c r="B23" s="35" t="s">
        <v>51</v>
      </c>
      <c r="C23" s="35"/>
      <c r="D23" s="41"/>
      <c r="E23" s="40">
        <v>20</v>
      </c>
      <c r="F23" s="9" t="s">
        <v>53</v>
      </c>
      <c r="G23" s="54">
        <f>+G25</f>
        <v>6465840</v>
      </c>
      <c r="H23" s="54">
        <f>SUM(H25:H25)</f>
        <v>0</v>
      </c>
      <c r="I23" s="54">
        <f t="shared" si="0"/>
        <v>6465840</v>
      </c>
      <c r="J23" s="54">
        <f>+J25</f>
        <v>0</v>
      </c>
      <c r="K23" s="54">
        <f>+K25</f>
        <v>6465840</v>
      </c>
      <c r="L23" s="54">
        <f t="shared" si="1"/>
        <v>0</v>
      </c>
      <c r="M23" s="93">
        <f>+K23/I23</f>
        <v>1</v>
      </c>
    </row>
    <row r="24" spans="1:13" ht="30">
      <c r="A24" s="34">
        <v>211</v>
      </c>
      <c r="B24" s="35" t="s">
        <v>51</v>
      </c>
      <c r="C24" s="35"/>
      <c r="D24" s="41"/>
      <c r="E24" s="40">
        <v>21</v>
      </c>
      <c r="F24" s="9" t="s">
        <v>53</v>
      </c>
      <c r="G24" s="54">
        <f>+G26</f>
        <v>1221120</v>
      </c>
      <c r="H24" s="54">
        <f>SUM(H26:H26)</f>
        <v>0</v>
      </c>
      <c r="I24" s="54">
        <f t="shared" si="0"/>
        <v>1221120</v>
      </c>
      <c r="J24" s="54">
        <f>+J26</f>
        <v>0</v>
      </c>
      <c r="K24" s="54">
        <f>+K26</f>
        <v>1221120</v>
      </c>
      <c r="L24" s="54">
        <f t="shared" si="1"/>
        <v>0</v>
      </c>
      <c r="M24" s="93">
        <f>+K24/I24</f>
        <v>1</v>
      </c>
    </row>
    <row r="25" spans="1:13" ht="42.75">
      <c r="A25" s="37">
        <v>211</v>
      </c>
      <c r="B25" s="38" t="s">
        <v>51</v>
      </c>
      <c r="C25" s="38" t="s">
        <v>23</v>
      </c>
      <c r="D25" s="42"/>
      <c r="E25" s="43">
        <v>20</v>
      </c>
      <c r="F25" s="113" t="s">
        <v>250</v>
      </c>
      <c r="G25" s="53">
        <f>+'EJEC CXP'!D45</f>
        <v>6465840</v>
      </c>
      <c r="H25" s="53">
        <v>0</v>
      </c>
      <c r="I25" s="53">
        <f t="shared" si="0"/>
        <v>6465840</v>
      </c>
      <c r="J25" s="53">
        <f>+'EJEC CXP'!E45</f>
        <v>0</v>
      </c>
      <c r="K25" s="53">
        <f>+'EJEC CXP'!F45</f>
        <v>6465840</v>
      </c>
      <c r="L25" s="53">
        <f t="shared" si="1"/>
        <v>0</v>
      </c>
      <c r="M25" s="94">
        <f>+K25/I25</f>
        <v>1</v>
      </c>
    </row>
    <row r="26" spans="1:13" ht="42.75">
      <c r="A26" s="37">
        <v>211</v>
      </c>
      <c r="B26" s="38" t="s">
        <v>51</v>
      </c>
      <c r="C26" s="38" t="s">
        <v>23</v>
      </c>
      <c r="D26" s="42"/>
      <c r="E26" s="43">
        <v>21</v>
      </c>
      <c r="F26" s="113" t="s">
        <v>250</v>
      </c>
      <c r="G26" s="53">
        <f>+'EJEC CXP'!D46</f>
        <v>1221120</v>
      </c>
      <c r="H26" s="53">
        <v>0</v>
      </c>
      <c r="I26" s="53">
        <f t="shared" si="0"/>
        <v>1221120</v>
      </c>
      <c r="J26" s="53">
        <f>+'EJEC CXP'!E46</f>
        <v>0</v>
      </c>
      <c r="K26" s="53">
        <f>+'EJEC CXP'!F46</f>
        <v>1221120</v>
      </c>
      <c r="L26" s="53">
        <f t="shared" si="1"/>
        <v>0</v>
      </c>
      <c r="M26" s="94">
        <f>+K26/I26</f>
        <v>1</v>
      </c>
    </row>
    <row r="27" spans="1:13" ht="30">
      <c r="A27" s="34" t="s">
        <v>50</v>
      </c>
      <c r="B27" s="35"/>
      <c r="C27" s="35"/>
      <c r="D27" s="41"/>
      <c r="E27" s="40"/>
      <c r="F27" s="9" t="s">
        <v>52</v>
      </c>
      <c r="G27" s="54">
        <f>G28</f>
        <v>3720915</v>
      </c>
      <c r="H27" s="54">
        <f>H28</f>
        <v>0</v>
      </c>
      <c r="I27" s="54">
        <f t="shared" si="0"/>
        <v>3720915</v>
      </c>
      <c r="J27" s="54">
        <f>J28</f>
        <v>0</v>
      </c>
      <c r="K27" s="54">
        <f>K28</f>
        <v>3720915</v>
      </c>
      <c r="L27" s="54">
        <f t="shared" si="1"/>
        <v>0</v>
      </c>
      <c r="M27" s="93">
        <f t="shared" si="2"/>
        <v>1</v>
      </c>
    </row>
    <row r="28" spans="1:13" ht="30">
      <c r="A28" s="34" t="s">
        <v>50</v>
      </c>
      <c r="B28" s="35" t="s">
        <v>51</v>
      </c>
      <c r="C28" s="35"/>
      <c r="D28" s="41"/>
      <c r="E28" s="40"/>
      <c r="F28" s="9" t="s">
        <v>53</v>
      </c>
      <c r="G28" s="54">
        <f>SUM(G29:G29)</f>
        <v>3720915</v>
      </c>
      <c r="H28" s="54">
        <f>SUM(H29:H29)</f>
        <v>0</v>
      </c>
      <c r="I28" s="54">
        <f t="shared" si="0"/>
        <v>3720915</v>
      </c>
      <c r="J28" s="54">
        <f>SUM(J29:J29)</f>
        <v>0</v>
      </c>
      <c r="K28" s="54">
        <f>SUM(K29:K29)</f>
        <v>3720915</v>
      </c>
      <c r="L28" s="54">
        <f t="shared" si="1"/>
        <v>0</v>
      </c>
      <c r="M28" s="93">
        <f t="shared" si="2"/>
        <v>1</v>
      </c>
    </row>
    <row r="29" spans="1:13" ht="28.5">
      <c r="A29" s="37" t="s">
        <v>50</v>
      </c>
      <c r="B29" s="38" t="s">
        <v>51</v>
      </c>
      <c r="C29" s="38" t="s">
        <v>23</v>
      </c>
      <c r="D29" s="42"/>
      <c r="E29" s="43">
        <v>20</v>
      </c>
      <c r="F29" s="10" t="s">
        <v>54</v>
      </c>
      <c r="G29" s="53">
        <f>+'EJEC CXP'!D53</f>
        <v>3720915</v>
      </c>
      <c r="H29" s="53">
        <v>0</v>
      </c>
      <c r="I29" s="53">
        <f t="shared" si="0"/>
        <v>3720915</v>
      </c>
      <c r="J29" s="53">
        <f>+'EJEC CXP'!E53</f>
        <v>0</v>
      </c>
      <c r="K29" s="53">
        <f>+'EJEC CXP'!F53</f>
        <v>3720915</v>
      </c>
      <c r="L29" s="53">
        <f t="shared" si="1"/>
        <v>0</v>
      </c>
      <c r="M29" s="94">
        <f t="shared" si="2"/>
        <v>1</v>
      </c>
    </row>
    <row r="30" spans="1:13" ht="15">
      <c r="A30" s="34" t="s">
        <v>55</v>
      </c>
      <c r="B30" s="35"/>
      <c r="C30" s="35"/>
      <c r="D30" s="41"/>
      <c r="E30" s="40"/>
      <c r="F30" s="9" t="s">
        <v>56</v>
      </c>
      <c r="G30" s="54">
        <f>G31</f>
        <v>11722928</v>
      </c>
      <c r="H30" s="54">
        <f>H31</f>
        <v>0</v>
      </c>
      <c r="I30" s="54">
        <f t="shared" si="0"/>
        <v>11722928</v>
      </c>
      <c r="J30" s="54">
        <f>J31</f>
        <v>240000</v>
      </c>
      <c r="K30" s="54">
        <f>K31</f>
        <v>11722928</v>
      </c>
      <c r="L30" s="54">
        <f t="shared" si="1"/>
        <v>0</v>
      </c>
      <c r="M30" s="93">
        <f t="shared" si="2"/>
        <v>1</v>
      </c>
    </row>
    <row r="31" spans="1:13" ht="30">
      <c r="A31" s="34" t="s">
        <v>55</v>
      </c>
      <c r="B31" s="35" t="s">
        <v>51</v>
      </c>
      <c r="C31" s="35"/>
      <c r="D31" s="41"/>
      <c r="E31" s="40"/>
      <c r="F31" s="9" t="s">
        <v>53</v>
      </c>
      <c r="G31" s="54">
        <f>+G32+G33</f>
        <v>11722928</v>
      </c>
      <c r="H31" s="54">
        <f>+H32+H33</f>
        <v>0</v>
      </c>
      <c r="I31" s="54">
        <f t="shared" si="0"/>
        <v>11722928</v>
      </c>
      <c r="J31" s="54">
        <f>+J32+J33</f>
        <v>240000</v>
      </c>
      <c r="K31" s="54">
        <f>+K32+K33</f>
        <v>11722928</v>
      </c>
      <c r="L31" s="54">
        <f t="shared" si="1"/>
        <v>0</v>
      </c>
      <c r="M31" s="93">
        <f t="shared" si="2"/>
        <v>1</v>
      </c>
    </row>
    <row r="32" spans="1:13" ht="25.5">
      <c r="A32" s="37" t="s">
        <v>55</v>
      </c>
      <c r="B32" s="38" t="s">
        <v>51</v>
      </c>
      <c r="C32" s="38" t="s">
        <v>23</v>
      </c>
      <c r="D32" s="42"/>
      <c r="E32" s="43">
        <v>20</v>
      </c>
      <c r="F32" s="44" t="s">
        <v>57</v>
      </c>
      <c r="G32" s="53">
        <f>+'EJEC CXP'!D58</f>
        <v>5003648</v>
      </c>
      <c r="H32" s="53">
        <v>0</v>
      </c>
      <c r="I32" s="53">
        <f t="shared" si="0"/>
        <v>5003648</v>
      </c>
      <c r="J32" s="53">
        <f>+'EJEC CXP'!E58</f>
        <v>240000</v>
      </c>
      <c r="K32" s="53">
        <f>+'EJEC CXP'!F58</f>
        <v>5003648</v>
      </c>
      <c r="L32" s="53">
        <f t="shared" si="1"/>
        <v>0</v>
      </c>
      <c r="M32" s="94">
        <f t="shared" si="2"/>
        <v>1</v>
      </c>
    </row>
    <row r="33" spans="1:13" ht="15" thickBot="1">
      <c r="A33" s="37" t="s">
        <v>55</v>
      </c>
      <c r="B33" s="38" t="s">
        <v>51</v>
      </c>
      <c r="C33" s="38">
        <v>3</v>
      </c>
      <c r="D33" s="42"/>
      <c r="E33" s="43">
        <v>20</v>
      </c>
      <c r="F33" s="115" t="s">
        <v>163</v>
      </c>
      <c r="G33" s="53">
        <f>+'EJEC CXP'!D62</f>
        <v>6719280</v>
      </c>
      <c r="H33" s="53">
        <v>0</v>
      </c>
      <c r="I33" s="53">
        <f t="shared" si="0"/>
        <v>6719280</v>
      </c>
      <c r="J33" s="53">
        <f>+'EJEC CXP'!E62</f>
        <v>0</v>
      </c>
      <c r="K33" s="53">
        <f>+'EJEC CXP'!F62</f>
        <v>6719280</v>
      </c>
      <c r="L33" s="53">
        <f t="shared" si="1"/>
        <v>0</v>
      </c>
      <c r="M33" s="170">
        <f>+K33/I33</f>
        <v>1</v>
      </c>
    </row>
    <row r="34" spans="1:13" ht="15.75" thickBot="1">
      <c r="A34" s="246" t="s">
        <v>45</v>
      </c>
      <c r="B34" s="247"/>
      <c r="C34" s="247"/>
      <c r="D34" s="247"/>
      <c r="E34" s="247"/>
      <c r="F34" s="248"/>
      <c r="G34" s="57">
        <f>G14+G21</f>
        <v>69606683</v>
      </c>
      <c r="H34" s="57">
        <f>H14</f>
        <v>0</v>
      </c>
      <c r="I34" s="57">
        <f>+G34-H34</f>
        <v>69606683</v>
      </c>
      <c r="J34" s="57">
        <f>+J21+J14</f>
        <v>328000</v>
      </c>
      <c r="K34" s="57">
        <f>+K21+K14</f>
        <v>69141329</v>
      </c>
      <c r="L34" s="57">
        <f>+L21+L14</f>
        <v>465354</v>
      </c>
      <c r="M34" s="171">
        <f>+K34/I34</f>
        <v>0.9933145212507828</v>
      </c>
    </row>
    <row r="35" spans="1:13" ht="15">
      <c r="A35" s="11"/>
      <c r="B35" s="12"/>
      <c r="C35" s="13"/>
      <c r="D35" s="13"/>
      <c r="E35" s="13"/>
      <c r="F35" s="14"/>
      <c r="G35" s="130"/>
      <c r="H35" s="15"/>
      <c r="I35" s="130"/>
      <c r="J35" s="16"/>
      <c r="K35" s="130"/>
      <c r="L35" s="16"/>
      <c r="M35" s="99"/>
    </row>
    <row r="36" spans="1:13" ht="15">
      <c r="A36" s="11"/>
      <c r="B36" s="12"/>
      <c r="C36" s="13"/>
      <c r="D36" s="13"/>
      <c r="E36" s="13"/>
      <c r="F36" s="14"/>
      <c r="G36" s="130"/>
      <c r="H36" s="15"/>
      <c r="I36" s="15"/>
      <c r="J36" s="130"/>
      <c r="K36" s="15"/>
      <c r="L36" s="15"/>
      <c r="M36" s="99"/>
    </row>
    <row r="37" spans="1:13" ht="15">
      <c r="A37" s="11"/>
      <c r="B37" s="12"/>
      <c r="C37" s="13"/>
      <c r="D37" s="13"/>
      <c r="E37" s="13"/>
      <c r="F37" s="14"/>
      <c r="G37" s="130"/>
      <c r="H37" s="15"/>
      <c r="I37" s="15"/>
      <c r="J37" s="16"/>
      <c r="K37" s="16"/>
      <c r="L37" s="16"/>
      <c r="M37" s="99"/>
    </row>
    <row r="38" spans="1:13" ht="15">
      <c r="A38" s="17"/>
      <c r="B38" s="18"/>
      <c r="C38" s="19"/>
      <c r="D38" s="19"/>
      <c r="E38" s="19"/>
      <c r="F38" s="20"/>
      <c r="G38" s="21">
        <f>+G34+RESERVA!G45</f>
        <v>88182778980.57999</v>
      </c>
      <c r="H38" s="21"/>
      <c r="I38" s="58"/>
      <c r="J38" s="22"/>
      <c r="K38" s="23"/>
      <c r="L38" s="22"/>
      <c r="M38" s="100"/>
    </row>
    <row r="39" spans="1:13" ht="15">
      <c r="A39" s="11"/>
      <c r="B39" s="12"/>
      <c r="C39" s="13"/>
      <c r="D39" s="13"/>
      <c r="E39" s="13"/>
      <c r="F39" s="14"/>
      <c r="G39" s="21"/>
      <c r="H39" s="21"/>
      <c r="I39" s="21"/>
      <c r="J39" s="22"/>
      <c r="K39" s="21"/>
      <c r="L39" s="22"/>
      <c r="M39" s="101">
        <f>M34-M38</f>
        <v>0.9933145212507828</v>
      </c>
    </row>
    <row r="40" spans="1:13" ht="15.75">
      <c r="A40" s="47"/>
      <c r="B40" s="46"/>
      <c r="C40" s="46"/>
      <c r="D40" s="45"/>
      <c r="E40" s="45"/>
      <c r="F40" s="45"/>
      <c r="G40" s="45"/>
      <c r="H40" s="46"/>
      <c r="I40" s="271"/>
      <c r="J40" s="271"/>
      <c r="K40" s="271"/>
      <c r="L40" s="271"/>
      <c r="M40" s="272"/>
    </row>
    <row r="41" spans="1:13" ht="15.75">
      <c r="A41" s="273" t="s">
        <v>60</v>
      </c>
      <c r="B41" s="274"/>
      <c r="C41" s="274"/>
      <c r="D41" s="274"/>
      <c r="E41" s="274"/>
      <c r="F41" s="274"/>
      <c r="G41" s="274"/>
      <c r="H41" s="274"/>
      <c r="I41" s="271"/>
      <c r="J41" s="271"/>
      <c r="K41" s="271"/>
      <c r="L41" s="271"/>
      <c r="M41" s="272"/>
    </row>
    <row r="42" spans="1:13" ht="15.75" thickBot="1">
      <c r="A42" s="238"/>
      <c r="B42" s="239"/>
      <c r="C42" s="239"/>
      <c r="D42" s="24"/>
      <c r="E42" s="24"/>
      <c r="F42" s="25"/>
      <c r="G42" s="26"/>
      <c r="H42" s="26"/>
      <c r="I42" s="26"/>
      <c r="J42" s="27"/>
      <c r="K42" s="27"/>
      <c r="L42" s="27"/>
      <c r="M42" s="102"/>
    </row>
    <row r="55" ht="11.25">
      <c r="G55" s="116"/>
    </row>
    <row r="56" ht="11.25">
      <c r="G56" s="116"/>
    </row>
    <row r="57" ht="11.25">
      <c r="G57" s="116"/>
    </row>
    <row r="58" ht="11.25">
      <c r="G58" s="116"/>
    </row>
    <row r="59" ht="11.25">
      <c r="G59" s="116"/>
    </row>
  </sheetData>
  <sheetProtection/>
  <mergeCells count="24">
    <mergeCell ref="D12:D13"/>
    <mergeCell ref="A41:H41"/>
    <mergeCell ref="I41:M41"/>
    <mergeCell ref="A42:C42"/>
    <mergeCell ref="A14:F14"/>
    <mergeCell ref="A34:F34"/>
    <mergeCell ref="I40:M40"/>
    <mergeCell ref="A21:F21"/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  <mergeCell ref="K10:K13"/>
    <mergeCell ref="L10:L13"/>
    <mergeCell ref="M10:M13"/>
    <mergeCell ref="A12:A13"/>
    <mergeCell ref="B12:B13"/>
    <mergeCell ref="C12:C13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3" r:id="rId4"/>
  <drawing r:id="rId3"/>
  <legacyDrawing r:id="rId2"/>
  <oleObjects>
    <oleObject progId="MSPhotoEd.3" shapeId="3152973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70"/>
  <sheetViews>
    <sheetView showGridLines="0" tabSelected="1" zoomScale="85" zoomScaleNormal="85" zoomScalePageLayoutView="0" workbookViewId="0" topLeftCell="A1">
      <selection activeCell="G27" sqref="G27"/>
    </sheetView>
  </sheetViews>
  <sheetFormatPr defaultColWidth="11.421875" defaultRowHeight="12.75"/>
  <cols>
    <col min="1" max="1" width="4.421875" style="28" customWidth="1"/>
    <col min="2" max="2" width="5.28125" style="28" customWidth="1"/>
    <col min="3" max="3" width="2.8515625" style="28" customWidth="1"/>
    <col min="4" max="4" width="3.7109375" style="28" customWidth="1"/>
    <col min="5" max="5" width="6.00390625" style="28" customWidth="1"/>
    <col min="6" max="6" width="3.00390625" style="28" customWidth="1"/>
    <col min="7" max="7" width="40.140625" style="29" customWidth="1"/>
    <col min="8" max="8" width="16.421875" style="1" customWidth="1"/>
    <col min="9" max="9" width="16.28125" style="1" hidden="1" customWidth="1"/>
    <col min="10" max="10" width="15.7109375" style="1" customWidth="1"/>
    <col min="11" max="11" width="15.421875" style="1" hidden="1" customWidth="1"/>
    <col min="12" max="12" width="16.421875" style="1" customWidth="1"/>
    <col min="13" max="13" width="15.421875" style="1" hidden="1" customWidth="1"/>
    <col min="14" max="14" width="16.28125" style="1" customWidth="1"/>
    <col min="15" max="15" width="14.28125" style="1" hidden="1" customWidth="1"/>
    <col min="16" max="16" width="15.140625" style="1" customWidth="1"/>
    <col min="17" max="17" width="12.421875" style="1" hidden="1" customWidth="1"/>
    <col min="18" max="18" width="12.7109375" style="1" hidden="1" customWidth="1"/>
    <col min="19" max="16384" width="11.421875" style="1" customWidth="1"/>
  </cols>
  <sheetData>
    <row r="1" spans="1:18" s="225" customFormat="1" ht="12.75">
      <c r="A1" s="286" t="s">
        <v>58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3"/>
    </row>
    <row r="2" spans="1:18" s="225" customFormat="1" ht="12.75">
      <c r="A2" s="287" t="s">
        <v>449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5"/>
    </row>
    <row r="3" s="284" customFormat="1" ht="13.5" thickBot="1">
      <c r="A3" s="288" t="s">
        <v>448</v>
      </c>
    </row>
    <row r="4" spans="1:18" s="225" customFormat="1" ht="15.75" customHeight="1" thickBot="1">
      <c r="A4" s="275" t="s">
        <v>59</v>
      </c>
      <c r="B4" s="276"/>
      <c r="C4" s="276"/>
      <c r="D4" s="276"/>
      <c r="E4" s="276"/>
      <c r="F4" s="276"/>
      <c r="G4" s="277"/>
      <c r="H4" s="297" t="s">
        <v>440</v>
      </c>
      <c r="I4" s="300" t="s">
        <v>441</v>
      </c>
      <c r="J4" s="297" t="s">
        <v>442</v>
      </c>
      <c r="K4" s="297" t="s">
        <v>443</v>
      </c>
      <c r="L4" s="297" t="s">
        <v>447</v>
      </c>
      <c r="M4" s="297" t="s">
        <v>444</v>
      </c>
      <c r="N4" s="297" t="s">
        <v>445</v>
      </c>
      <c r="O4" s="300" t="s">
        <v>446</v>
      </c>
      <c r="P4" s="303" t="s">
        <v>71</v>
      </c>
      <c r="Q4" s="289" t="s">
        <v>438</v>
      </c>
      <c r="R4" s="292" t="s">
        <v>439</v>
      </c>
    </row>
    <row r="5" spans="1:18" s="30" customFormat="1" ht="15">
      <c r="A5" s="193" t="s">
        <v>6</v>
      </c>
      <c r="B5" s="194" t="s">
        <v>7</v>
      </c>
      <c r="C5" s="193" t="s">
        <v>8</v>
      </c>
      <c r="D5" s="195" t="s">
        <v>9</v>
      </c>
      <c r="E5" s="215" t="s">
        <v>77</v>
      </c>
      <c r="F5" s="31" t="s">
        <v>10</v>
      </c>
      <c r="G5" s="261" t="s">
        <v>11</v>
      </c>
      <c r="H5" s="298"/>
      <c r="I5" s="301"/>
      <c r="J5" s="298"/>
      <c r="K5" s="298"/>
      <c r="L5" s="298"/>
      <c r="M5" s="298"/>
      <c r="N5" s="298"/>
      <c r="O5" s="301"/>
      <c r="P5" s="304"/>
      <c r="Q5" s="290"/>
      <c r="R5" s="293"/>
    </row>
    <row r="6" spans="1:18" s="30" customFormat="1" ht="15">
      <c r="A6" s="312" t="s">
        <v>12</v>
      </c>
      <c r="B6" s="314" t="s">
        <v>13</v>
      </c>
      <c r="C6" s="312" t="s">
        <v>14</v>
      </c>
      <c r="D6" s="316" t="s">
        <v>15</v>
      </c>
      <c r="E6" s="227"/>
      <c r="F6" s="32" t="s">
        <v>16</v>
      </c>
      <c r="G6" s="295"/>
      <c r="H6" s="298"/>
      <c r="I6" s="301"/>
      <c r="J6" s="298"/>
      <c r="K6" s="298"/>
      <c r="L6" s="298"/>
      <c r="M6" s="298"/>
      <c r="N6" s="298"/>
      <c r="O6" s="301"/>
      <c r="P6" s="304"/>
      <c r="Q6" s="290"/>
      <c r="R6" s="293"/>
    </row>
    <row r="7" spans="1:18" s="30" customFormat="1" ht="15.75" thickBot="1">
      <c r="A7" s="313"/>
      <c r="B7" s="315"/>
      <c r="C7" s="313"/>
      <c r="D7" s="317"/>
      <c r="E7" s="228"/>
      <c r="F7" s="33" t="s">
        <v>19</v>
      </c>
      <c r="G7" s="296"/>
      <c r="H7" s="299"/>
      <c r="I7" s="302"/>
      <c r="J7" s="299"/>
      <c r="K7" s="299"/>
      <c r="L7" s="299"/>
      <c r="M7" s="299"/>
      <c r="N7" s="299"/>
      <c r="O7" s="302"/>
      <c r="P7" s="305"/>
      <c r="Q7" s="291"/>
      <c r="R7" s="294"/>
    </row>
    <row r="8" spans="1:18" s="2" customFormat="1" ht="15">
      <c r="A8" s="240" t="s">
        <v>20</v>
      </c>
      <c r="B8" s="241"/>
      <c r="C8" s="241"/>
      <c r="D8" s="241"/>
      <c r="E8" s="241"/>
      <c r="F8" s="241"/>
      <c r="G8" s="242"/>
      <c r="H8" s="51">
        <f>+H9+H48+H112+H113+H125</f>
        <v>134008863000</v>
      </c>
      <c r="I8" s="51">
        <f aca="true" t="shared" si="0" ref="I8:P8">I9+I48+I112+I125+I113</f>
        <v>-118335260371.06</v>
      </c>
      <c r="J8" s="51">
        <f t="shared" si="0"/>
        <v>59413639955.380005</v>
      </c>
      <c r="K8" s="51">
        <f t="shared" si="0"/>
        <v>4438865646.59</v>
      </c>
      <c r="L8" s="51">
        <f t="shared" si="0"/>
        <v>44160755081.61</v>
      </c>
      <c r="M8" s="51">
        <f t="shared" si="0"/>
        <v>4123771306.7</v>
      </c>
      <c r="N8" s="51">
        <f t="shared" si="0"/>
        <v>27538728047.41</v>
      </c>
      <c r="O8" s="51">
        <f t="shared" si="0"/>
        <v>3997161057.62</v>
      </c>
      <c r="P8" s="51">
        <f t="shared" si="0"/>
        <v>27085594250.29</v>
      </c>
      <c r="Q8" s="201">
        <f>_xlfn.IFERROR((L8/H8),0)</f>
        <v>0.32953607763696946</v>
      </c>
      <c r="R8" s="202">
        <f>_xlfn.IFERROR((N8/H8),0)</f>
        <v>0.2054993037841833</v>
      </c>
    </row>
    <row r="9" spans="1:18" s="4" customFormat="1" ht="15">
      <c r="A9" s="34">
        <v>1</v>
      </c>
      <c r="B9" s="35"/>
      <c r="C9" s="35"/>
      <c r="D9" s="36"/>
      <c r="E9" s="36"/>
      <c r="F9" s="36"/>
      <c r="G9" s="110" t="s">
        <v>21</v>
      </c>
      <c r="H9" s="52">
        <f>+H10+H32+H37+H33</f>
        <v>26293431000</v>
      </c>
      <c r="I9" s="52">
        <f aca="true" t="shared" si="1" ref="I9:P9">+I10+I32+I37+I33</f>
        <v>1193374245.6</v>
      </c>
      <c r="J9" s="52">
        <f t="shared" si="1"/>
        <v>19958213139.6</v>
      </c>
      <c r="K9" s="52">
        <f t="shared" si="1"/>
        <v>2542936794.6</v>
      </c>
      <c r="L9" s="52">
        <f t="shared" si="1"/>
        <v>13165398013.08</v>
      </c>
      <c r="M9" s="52">
        <f t="shared" si="1"/>
        <v>1488037412</v>
      </c>
      <c r="N9" s="52">
        <f t="shared" si="1"/>
        <v>11229577584</v>
      </c>
      <c r="O9" s="52">
        <f t="shared" si="1"/>
        <v>1447970084</v>
      </c>
      <c r="P9" s="52">
        <f t="shared" si="1"/>
        <v>11188977584</v>
      </c>
      <c r="Q9" s="203">
        <f aca="true" t="shared" si="2" ref="Q9:Q74">_xlfn.IFERROR((L9/H9),0)</f>
        <v>0.5007105391867649</v>
      </c>
      <c r="R9" s="204">
        <f aca="true" t="shared" si="3" ref="R9:R74">_xlfn.IFERROR((N9/H9),0)</f>
        <v>0.4270868105421464</v>
      </c>
    </row>
    <row r="10" spans="1:18" s="4" customFormat="1" ht="26.25" customHeight="1">
      <c r="A10" s="34">
        <v>1</v>
      </c>
      <c r="B10" s="35">
        <v>0</v>
      </c>
      <c r="C10" s="35">
        <v>1</v>
      </c>
      <c r="D10" s="36"/>
      <c r="E10" s="36"/>
      <c r="F10" s="36"/>
      <c r="G10" s="226" t="s">
        <v>22</v>
      </c>
      <c r="H10" s="52">
        <f aca="true" t="shared" si="4" ref="H10:P10">+H11+H15+H18+H27+H29</f>
        <v>17966813000</v>
      </c>
      <c r="I10" s="52">
        <f t="shared" si="4"/>
        <v>27340998</v>
      </c>
      <c r="J10" s="52">
        <f t="shared" si="4"/>
        <v>13150557100</v>
      </c>
      <c r="K10" s="52">
        <f t="shared" si="4"/>
        <v>1042311128</v>
      </c>
      <c r="L10" s="52">
        <f t="shared" si="4"/>
        <v>7940994093</v>
      </c>
      <c r="M10" s="52">
        <f t="shared" si="4"/>
        <v>1046542592</v>
      </c>
      <c r="N10" s="52">
        <f t="shared" si="4"/>
        <v>7833711452</v>
      </c>
      <c r="O10" s="52">
        <f t="shared" si="4"/>
        <v>1046542592</v>
      </c>
      <c r="P10" s="52">
        <f t="shared" si="4"/>
        <v>7833711452</v>
      </c>
      <c r="Q10" s="203">
        <f t="shared" si="2"/>
        <v>0.4419812291139224</v>
      </c>
      <c r="R10" s="204">
        <f t="shared" si="3"/>
        <v>0.4360100732389211</v>
      </c>
    </row>
    <row r="11" spans="1:18" s="4" customFormat="1" ht="15">
      <c r="A11" s="34">
        <v>1</v>
      </c>
      <c r="B11" s="35">
        <v>0</v>
      </c>
      <c r="C11" s="35">
        <v>1</v>
      </c>
      <c r="D11" s="36" t="s">
        <v>23</v>
      </c>
      <c r="E11" s="36"/>
      <c r="F11" s="36"/>
      <c r="G11" s="111" t="s">
        <v>24</v>
      </c>
      <c r="H11" s="52">
        <f>SUM(H12:H14)</f>
        <v>10078000000</v>
      </c>
      <c r="I11" s="52">
        <f>SUM(I12:I14)</f>
        <v>0</v>
      </c>
      <c r="J11" s="52">
        <f aca="true" t="shared" si="5" ref="J11:P11">SUM(J12:J14)</f>
        <v>7639124000</v>
      </c>
      <c r="K11" s="52">
        <f t="shared" si="5"/>
        <v>792245310</v>
      </c>
      <c r="L11" s="52">
        <f t="shared" si="5"/>
        <v>5957410930</v>
      </c>
      <c r="M11" s="52">
        <f t="shared" si="5"/>
        <v>795476511</v>
      </c>
      <c r="N11" s="52">
        <f t="shared" si="5"/>
        <v>5900376262</v>
      </c>
      <c r="O11" s="52">
        <f t="shared" si="5"/>
        <v>795476511</v>
      </c>
      <c r="P11" s="52">
        <f t="shared" si="5"/>
        <v>5900376262</v>
      </c>
      <c r="Q11" s="203">
        <f t="shared" si="2"/>
        <v>0.591130276840643</v>
      </c>
      <c r="R11" s="204">
        <f t="shared" si="3"/>
        <v>0.5854709527684064</v>
      </c>
    </row>
    <row r="12" spans="1:18" s="8" customFormat="1" ht="12.75" customHeight="1" hidden="1">
      <c r="A12" s="184">
        <v>1</v>
      </c>
      <c r="B12" s="185">
        <v>0</v>
      </c>
      <c r="C12" s="185">
        <v>1</v>
      </c>
      <c r="D12" s="189">
        <v>1</v>
      </c>
      <c r="E12" s="189">
        <v>1</v>
      </c>
      <c r="F12" s="182" t="s">
        <v>42</v>
      </c>
      <c r="G12" s="180" t="s">
        <v>79</v>
      </c>
      <c r="H12" s="176">
        <v>8781190718</v>
      </c>
      <c r="I12" s="176">
        <v>0</v>
      </c>
      <c r="J12" s="176">
        <v>6656142564</v>
      </c>
      <c r="K12" s="176">
        <v>727546240</v>
      </c>
      <c r="L12" s="176">
        <v>5714538992</v>
      </c>
      <c r="M12" s="176">
        <v>730518645</v>
      </c>
      <c r="N12" s="176">
        <v>5666948808</v>
      </c>
      <c r="O12" s="176">
        <v>730518645</v>
      </c>
      <c r="P12" s="176">
        <v>5666948808</v>
      </c>
      <c r="Q12" s="197">
        <f t="shared" si="2"/>
        <v>0.6507703995411617</v>
      </c>
      <c r="R12" s="205">
        <f t="shared" si="3"/>
        <v>0.6453508402207556</v>
      </c>
    </row>
    <row r="13" spans="1:18" s="8" customFormat="1" ht="14.25" hidden="1">
      <c r="A13" s="184">
        <v>1</v>
      </c>
      <c r="B13" s="185">
        <v>0</v>
      </c>
      <c r="C13" s="185">
        <v>1</v>
      </c>
      <c r="D13" s="189">
        <v>1</v>
      </c>
      <c r="E13" s="189">
        <v>2</v>
      </c>
      <c r="F13" s="182" t="s">
        <v>42</v>
      </c>
      <c r="G13" s="180" t="s">
        <v>80</v>
      </c>
      <c r="H13" s="176">
        <v>1169292144</v>
      </c>
      <c r="I13" s="176">
        <v>0</v>
      </c>
      <c r="J13" s="176">
        <v>886323445</v>
      </c>
      <c r="K13" s="176">
        <v>43521358</v>
      </c>
      <c r="L13" s="176">
        <v>163374584</v>
      </c>
      <c r="M13" s="176">
        <v>43695443</v>
      </c>
      <c r="N13" s="176">
        <v>154636328</v>
      </c>
      <c r="O13" s="176">
        <v>43695443</v>
      </c>
      <c r="P13" s="176">
        <v>154636328</v>
      </c>
      <c r="Q13" s="197">
        <f t="shared" si="2"/>
        <v>0.13972092845943213</v>
      </c>
      <c r="R13" s="205">
        <f t="shared" si="3"/>
        <v>0.13224781231404562</v>
      </c>
    </row>
    <row r="14" spans="1:18" s="8" customFormat="1" ht="14.25" hidden="1">
      <c r="A14" s="184">
        <v>1</v>
      </c>
      <c r="B14" s="185">
        <v>0</v>
      </c>
      <c r="C14" s="185">
        <v>1</v>
      </c>
      <c r="D14" s="189">
        <v>1</v>
      </c>
      <c r="E14" s="189">
        <v>4</v>
      </c>
      <c r="F14" s="182" t="s">
        <v>42</v>
      </c>
      <c r="G14" s="180" t="s">
        <v>81</v>
      </c>
      <c r="H14" s="176">
        <v>127517138</v>
      </c>
      <c r="I14" s="176">
        <v>0</v>
      </c>
      <c r="J14" s="176">
        <v>96657991</v>
      </c>
      <c r="K14" s="176">
        <v>21177712</v>
      </c>
      <c r="L14" s="176">
        <v>79497354</v>
      </c>
      <c r="M14" s="176">
        <v>21262423</v>
      </c>
      <c r="N14" s="176">
        <v>78791126</v>
      </c>
      <c r="O14" s="176">
        <v>21262423</v>
      </c>
      <c r="P14" s="176">
        <v>78791126</v>
      </c>
      <c r="Q14" s="197">
        <f t="shared" si="2"/>
        <v>0.623424860743032</v>
      </c>
      <c r="R14" s="205">
        <f t="shared" si="3"/>
        <v>0.6178865620399981</v>
      </c>
    </row>
    <row r="15" spans="1:18" s="4" customFormat="1" ht="15">
      <c r="A15" s="34">
        <v>1</v>
      </c>
      <c r="B15" s="35">
        <v>0</v>
      </c>
      <c r="C15" s="35">
        <v>1</v>
      </c>
      <c r="D15" s="188">
        <v>4</v>
      </c>
      <c r="E15" s="36"/>
      <c r="F15" s="36"/>
      <c r="G15" s="111" t="s">
        <v>25</v>
      </c>
      <c r="H15" s="52">
        <f aca="true" t="shared" si="6" ref="H15:P15">SUM(H16:H17)</f>
        <v>4085000000</v>
      </c>
      <c r="I15" s="52">
        <f t="shared" si="6"/>
        <v>27340998</v>
      </c>
      <c r="J15" s="52">
        <f t="shared" si="6"/>
        <v>3123770998</v>
      </c>
      <c r="K15" s="52">
        <f t="shared" si="6"/>
        <v>162568719</v>
      </c>
      <c r="L15" s="52">
        <f t="shared" si="6"/>
        <v>1246207703</v>
      </c>
      <c r="M15" s="52">
        <f t="shared" si="6"/>
        <v>163218994</v>
      </c>
      <c r="N15" s="52">
        <f t="shared" si="6"/>
        <v>1218381819</v>
      </c>
      <c r="O15" s="52">
        <f t="shared" si="6"/>
        <v>163218994</v>
      </c>
      <c r="P15" s="52">
        <f t="shared" si="6"/>
        <v>1218381819</v>
      </c>
      <c r="Q15" s="206">
        <f t="shared" si="2"/>
        <v>0.30506920514075886</v>
      </c>
      <c r="R15" s="205">
        <f t="shared" si="3"/>
        <v>0.29825748323133416</v>
      </c>
    </row>
    <row r="16" spans="1:18" s="8" customFormat="1" ht="14.25" hidden="1">
      <c r="A16" s="184">
        <v>1</v>
      </c>
      <c r="B16" s="185">
        <v>0</v>
      </c>
      <c r="C16" s="185">
        <v>1</v>
      </c>
      <c r="D16" s="189">
        <v>4</v>
      </c>
      <c r="E16" s="189">
        <v>1</v>
      </c>
      <c r="F16" s="182" t="s">
        <v>42</v>
      </c>
      <c r="G16" s="180" t="s">
        <v>82</v>
      </c>
      <c r="H16" s="176">
        <v>3486219119</v>
      </c>
      <c r="I16" s="176">
        <v>0</v>
      </c>
      <c r="J16" s="176">
        <v>2642554092</v>
      </c>
      <c r="K16" s="176">
        <v>95134082</v>
      </c>
      <c r="L16" s="176">
        <v>764990797</v>
      </c>
      <c r="M16" s="176">
        <v>95514618</v>
      </c>
      <c r="N16" s="176">
        <v>740049448</v>
      </c>
      <c r="O16" s="176">
        <v>95514618</v>
      </c>
      <c r="P16" s="176">
        <v>740049448</v>
      </c>
      <c r="Q16" s="197">
        <f t="shared" si="2"/>
        <v>0.21943279262934937</v>
      </c>
      <c r="R16" s="205">
        <f t="shared" si="3"/>
        <v>0.2122785237355587</v>
      </c>
    </row>
    <row r="17" spans="1:18" s="8" customFormat="1" ht="14.25" hidden="1">
      <c r="A17" s="184">
        <v>1</v>
      </c>
      <c r="B17" s="185">
        <v>0</v>
      </c>
      <c r="C17" s="185">
        <v>1</v>
      </c>
      <c r="D17" s="189">
        <v>4</v>
      </c>
      <c r="E17" s="189">
        <v>2</v>
      </c>
      <c r="F17" s="182" t="s">
        <v>42</v>
      </c>
      <c r="G17" s="180" t="s">
        <v>83</v>
      </c>
      <c r="H17" s="176">
        <v>598780881</v>
      </c>
      <c r="I17" s="176">
        <v>27340998</v>
      </c>
      <c r="J17" s="176">
        <v>481216906</v>
      </c>
      <c r="K17" s="176">
        <v>67434637</v>
      </c>
      <c r="L17" s="176">
        <v>481216906</v>
      </c>
      <c r="M17" s="176">
        <v>67704376</v>
      </c>
      <c r="N17" s="176">
        <v>478332371</v>
      </c>
      <c r="O17" s="176">
        <v>67704376</v>
      </c>
      <c r="P17" s="176">
        <v>478332371</v>
      </c>
      <c r="Q17" s="197">
        <f t="shared" si="2"/>
        <v>0.8036611075429444</v>
      </c>
      <c r="R17" s="205">
        <f t="shared" si="3"/>
        <v>0.7988437610118015</v>
      </c>
    </row>
    <row r="18" spans="1:18" s="4" customFormat="1" ht="15">
      <c r="A18" s="34">
        <v>1</v>
      </c>
      <c r="B18" s="35">
        <v>0</v>
      </c>
      <c r="C18" s="35">
        <v>1</v>
      </c>
      <c r="D18" s="188">
        <v>5</v>
      </c>
      <c r="E18" s="36"/>
      <c r="F18" s="36"/>
      <c r="G18" s="110" t="s">
        <v>27</v>
      </c>
      <c r="H18" s="52">
        <f>SUM(H19:H26)</f>
        <v>2922950000</v>
      </c>
      <c r="I18" s="52">
        <f aca="true" t="shared" si="7" ref="I18:P18">SUM(I19:I26)</f>
        <v>0</v>
      </c>
      <c r="J18" s="52">
        <f t="shared" si="7"/>
        <v>2215596101</v>
      </c>
      <c r="K18" s="52">
        <f t="shared" si="7"/>
        <v>74556699</v>
      </c>
      <c r="L18" s="52">
        <f t="shared" si="7"/>
        <v>684653687</v>
      </c>
      <c r="M18" s="52">
        <f t="shared" si="7"/>
        <v>74854926</v>
      </c>
      <c r="N18" s="52">
        <f t="shared" si="7"/>
        <v>663841524</v>
      </c>
      <c r="O18" s="52">
        <f t="shared" si="7"/>
        <v>74854926</v>
      </c>
      <c r="P18" s="52">
        <f t="shared" si="7"/>
        <v>663841524</v>
      </c>
      <c r="Q18" s="206">
        <f t="shared" si="2"/>
        <v>0.23423380044133496</v>
      </c>
      <c r="R18" s="207">
        <f t="shared" si="3"/>
        <v>0.2271135407721651</v>
      </c>
    </row>
    <row r="19" spans="1:18" s="8" customFormat="1" ht="14.25" hidden="1">
      <c r="A19" s="184">
        <v>1</v>
      </c>
      <c r="B19" s="185">
        <v>0</v>
      </c>
      <c r="C19" s="185">
        <v>1</v>
      </c>
      <c r="D19" s="189">
        <v>5</v>
      </c>
      <c r="E19" s="189">
        <v>2</v>
      </c>
      <c r="F19" s="182" t="s">
        <v>42</v>
      </c>
      <c r="G19" s="181" t="s">
        <v>84</v>
      </c>
      <c r="H19" s="176">
        <v>330931510</v>
      </c>
      <c r="I19" s="176">
        <v>0</v>
      </c>
      <c r="J19" s="176">
        <v>250846084</v>
      </c>
      <c r="K19" s="176">
        <v>26800764</v>
      </c>
      <c r="L19" s="176">
        <v>138680945</v>
      </c>
      <c r="M19" s="176">
        <v>26907967</v>
      </c>
      <c r="N19" s="176">
        <v>136577630</v>
      </c>
      <c r="O19" s="176">
        <v>26907967</v>
      </c>
      <c r="P19" s="176">
        <v>136577630</v>
      </c>
      <c r="Q19" s="197">
        <f t="shared" si="2"/>
        <v>0.419062376381143</v>
      </c>
      <c r="R19" s="205">
        <f t="shared" si="3"/>
        <v>0.41270663527930596</v>
      </c>
    </row>
    <row r="20" spans="1:18" s="8" customFormat="1" ht="14.25" hidden="1">
      <c r="A20" s="184">
        <v>1</v>
      </c>
      <c r="B20" s="185">
        <v>0</v>
      </c>
      <c r="C20" s="185">
        <v>1</v>
      </c>
      <c r="D20" s="189">
        <v>5</v>
      </c>
      <c r="E20" s="189">
        <v>5</v>
      </c>
      <c r="F20" s="182" t="s">
        <v>42</v>
      </c>
      <c r="G20" s="181" t="s">
        <v>85</v>
      </c>
      <c r="H20" s="176">
        <v>63032839</v>
      </c>
      <c r="I20" s="176">
        <v>0</v>
      </c>
      <c r="J20" s="176">
        <v>47778892</v>
      </c>
      <c r="K20" s="176">
        <v>3834883</v>
      </c>
      <c r="L20" s="176">
        <v>13704312</v>
      </c>
      <c r="M20" s="176">
        <v>3850223</v>
      </c>
      <c r="N20" s="176">
        <v>13252848</v>
      </c>
      <c r="O20" s="176">
        <v>3850223</v>
      </c>
      <c r="P20" s="176">
        <v>13252848</v>
      </c>
      <c r="Q20" s="197">
        <f t="shared" si="2"/>
        <v>0.21741543324742202</v>
      </c>
      <c r="R20" s="205">
        <f t="shared" si="3"/>
        <v>0.210253071418852</v>
      </c>
    </row>
    <row r="21" spans="1:18" s="8" customFormat="1" ht="14.25" hidden="1">
      <c r="A21" s="184">
        <v>1</v>
      </c>
      <c r="B21" s="185">
        <v>0</v>
      </c>
      <c r="C21" s="185">
        <v>1</v>
      </c>
      <c r="D21" s="189">
        <v>5</v>
      </c>
      <c r="E21" s="189">
        <v>12</v>
      </c>
      <c r="F21" s="182" t="s">
        <v>42</v>
      </c>
      <c r="G21" s="181" t="s">
        <v>86</v>
      </c>
      <c r="H21" s="176">
        <v>5803609</v>
      </c>
      <c r="I21" s="176">
        <v>0</v>
      </c>
      <c r="J21" s="176">
        <v>4399136</v>
      </c>
      <c r="K21" s="176">
        <v>0</v>
      </c>
      <c r="L21" s="176">
        <v>46429</v>
      </c>
      <c r="M21" s="176">
        <v>0</v>
      </c>
      <c r="N21" s="176">
        <v>0</v>
      </c>
      <c r="O21" s="176">
        <v>0</v>
      </c>
      <c r="P21" s="176">
        <v>0</v>
      </c>
      <c r="Q21" s="197">
        <f t="shared" si="2"/>
        <v>0.008000022055241833</v>
      </c>
      <c r="R21" s="205">
        <f t="shared" si="3"/>
        <v>0</v>
      </c>
    </row>
    <row r="22" spans="1:18" s="8" customFormat="1" ht="14.25" hidden="1">
      <c r="A22" s="184">
        <v>1</v>
      </c>
      <c r="B22" s="185">
        <v>0</v>
      </c>
      <c r="C22" s="185">
        <v>1</v>
      </c>
      <c r="D22" s="189">
        <v>5</v>
      </c>
      <c r="E22" s="189">
        <v>14</v>
      </c>
      <c r="F22" s="182" t="s">
        <v>42</v>
      </c>
      <c r="G22" s="181" t="s">
        <v>152</v>
      </c>
      <c r="H22" s="176">
        <v>486792369</v>
      </c>
      <c r="I22" s="176">
        <v>0</v>
      </c>
      <c r="J22" s="176">
        <v>368988616</v>
      </c>
      <c r="K22" s="176">
        <v>509024</v>
      </c>
      <c r="L22" s="176">
        <v>345830784</v>
      </c>
      <c r="M22" s="176">
        <v>511060</v>
      </c>
      <c r="N22" s="176">
        <v>343220715</v>
      </c>
      <c r="O22" s="176">
        <v>511060</v>
      </c>
      <c r="P22" s="176">
        <v>343220715</v>
      </c>
      <c r="Q22" s="197">
        <f t="shared" si="2"/>
        <v>0.7104277018771427</v>
      </c>
      <c r="R22" s="205">
        <f t="shared" si="3"/>
        <v>0.7050659313026331</v>
      </c>
    </row>
    <row r="23" spans="1:18" s="8" customFormat="1" ht="14.25" hidden="1">
      <c r="A23" s="184">
        <v>1</v>
      </c>
      <c r="B23" s="185">
        <v>0</v>
      </c>
      <c r="C23" s="185">
        <v>1</v>
      </c>
      <c r="D23" s="189">
        <v>5</v>
      </c>
      <c r="E23" s="189">
        <v>15</v>
      </c>
      <c r="F23" s="182" t="s">
        <v>42</v>
      </c>
      <c r="G23" s="181" t="s">
        <v>87</v>
      </c>
      <c r="H23" s="176">
        <v>579798962</v>
      </c>
      <c r="I23" s="176">
        <v>0</v>
      </c>
      <c r="J23" s="176">
        <v>439487614</v>
      </c>
      <c r="K23" s="176">
        <v>36796760</v>
      </c>
      <c r="L23" s="176">
        <v>127099035</v>
      </c>
      <c r="M23" s="176">
        <v>36943947</v>
      </c>
      <c r="N23" s="176">
        <v>122968873</v>
      </c>
      <c r="O23" s="176">
        <v>36943947</v>
      </c>
      <c r="P23" s="176">
        <v>122968873</v>
      </c>
      <c r="Q23" s="197">
        <f t="shared" si="2"/>
        <v>0.21921224998674627</v>
      </c>
      <c r="R23" s="205">
        <f t="shared" si="3"/>
        <v>0.21208881191477538</v>
      </c>
    </row>
    <row r="24" spans="1:18" s="8" customFormat="1" ht="14.25" hidden="1">
      <c r="A24" s="184">
        <v>1</v>
      </c>
      <c r="B24" s="185">
        <v>0</v>
      </c>
      <c r="C24" s="185">
        <v>1</v>
      </c>
      <c r="D24" s="189">
        <v>5</v>
      </c>
      <c r="E24" s="189">
        <v>16</v>
      </c>
      <c r="F24" s="182" t="s">
        <v>42</v>
      </c>
      <c r="G24" s="181" t="s">
        <v>88</v>
      </c>
      <c r="H24" s="176">
        <v>1207911751</v>
      </c>
      <c r="I24" s="176">
        <v>0</v>
      </c>
      <c r="J24" s="176">
        <v>915597107</v>
      </c>
      <c r="K24" s="176">
        <v>6615268</v>
      </c>
      <c r="L24" s="176">
        <v>32412114</v>
      </c>
      <c r="M24" s="176">
        <v>6641729</v>
      </c>
      <c r="N24" s="176">
        <v>22831259</v>
      </c>
      <c r="O24" s="176">
        <v>6641729</v>
      </c>
      <c r="P24" s="176">
        <v>22831259</v>
      </c>
      <c r="Q24" s="197">
        <f t="shared" si="2"/>
        <v>0.026833180464687773</v>
      </c>
      <c r="R24" s="205">
        <f t="shared" si="3"/>
        <v>0.01890142966247209</v>
      </c>
    </row>
    <row r="25" spans="1:18" s="8" customFormat="1" ht="14.25" hidden="1">
      <c r="A25" s="184">
        <v>1</v>
      </c>
      <c r="B25" s="185">
        <v>0</v>
      </c>
      <c r="C25" s="185">
        <v>1</v>
      </c>
      <c r="D25" s="189">
        <v>5</v>
      </c>
      <c r="E25" s="189">
        <v>47</v>
      </c>
      <c r="F25" s="182" t="s">
        <v>42</v>
      </c>
      <c r="G25" s="181" t="s">
        <v>89</v>
      </c>
      <c r="H25" s="176">
        <v>187678960</v>
      </c>
      <c r="I25" s="176">
        <v>0</v>
      </c>
      <c r="J25" s="176">
        <v>142260652</v>
      </c>
      <c r="K25" s="176">
        <v>0</v>
      </c>
      <c r="L25" s="176">
        <v>1501432</v>
      </c>
      <c r="M25" s="176">
        <v>0</v>
      </c>
      <c r="N25" s="176">
        <v>0</v>
      </c>
      <c r="O25" s="176">
        <v>0</v>
      </c>
      <c r="P25" s="176">
        <v>0</v>
      </c>
      <c r="Q25" s="197">
        <f t="shared" si="2"/>
        <v>0.008000001705039287</v>
      </c>
      <c r="R25" s="205">
        <f t="shared" si="3"/>
        <v>0</v>
      </c>
    </row>
    <row r="26" spans="1:18" s="8" customFormat="1" ht="14.25" hidden="1">
      <c r="A26" s="184">
        <v>1</v>
      </c>
      <c r="B26" s="185">
        <v>0</v>
      </c>
      <c r="C26" s="185">
        <v>1</v>
      </c>
      <c r="D26" s="189">
        <v>5</v>
      </c>
      <c r="E26" s="189">
        <v>92</v>
      </c>
      <c r="F26" s="182" t="s">
        <v>42</v>
      </c>
      <c r="G26" s="181" t="s">
        <v>434</v>
      </c>
      <c r="H26" s="176">
        <v>61000000</v>
      </c>
      <c r="I26" s="176">
        <v>0</v>
      </c>
      <c r="J26" s="176">
        <v>46238000</v>
      </c>
      <c r="K26" s="176">
        <v>0</v>
      </c>
      <c r="L26" s="176">
        <v>25378636</v>
      </c>
      <c r="M26" s="176">
        <v>0</v>
      </c>
      <c r="N26" s="176">
        <v>24990199</v>
      </c>
      <c r="O26" s="176">
        <v>0</v>
      </c>
      <c r="P26" s="176">
        <v>24990199</v>
      </c>
      <c r="Q26" s="197">
        <f t="shared" si="2"/>
        <v>0.4160432131147541</v>
      </c>
      <c r="R26" s="205">
        <f t="shared" si="3"/>
        <v>0.40967539344262294</v>
      </c>
    </row>
    <row r="27" spans="1:18" s="4" customFormat="1" ht="33" customHeight="1">
      <c r="A27" s="34">
        <v>1</v>
      </c>
      <c r="B27" s="35">
        <v>0</v>
      </c>
      <c r="C27" s="35">
        <v>1</v>
      </c>
      <c r="D27" s="188">
        <v>8</v>
      </c>
      <c r="E27" s="36"/>
      <c r="F27" s="36"/>
      <c r="G27" s="110" t="s">
        <v>64</v>
      </c>
      <c r="H27" s="52">
        <f aca="true" t="shared" si="8" ref="H27:P27">+H28</f>
        <v>653863000</v>
      </c>
      <c r="I27" s="52">
        <f t="shared" si="8"/>
        <v>0</v>
      </c>
      <c r="J27" s="52">
        <f t="shared" si="8"/>
        <v>0</v>
      </c>
      <c r="K27" s="52">
        <f t="shared" si="8"/>
        <v>0</v>
      </c>
      <c r="L27" s="52">
        <f t="shared" si="8"/>
        <v>0</v>
      </c>
      <c r="M27" s="52">
        <f t="shared" si="8"/>
        <v>0</v>
      </c>
      <c r="N27" s="52">
        <f t="shared" si="8"/>
        <v>0</v>
      </c>
      <c r="O27" s="52">
        <f t="shared" si="8"/>
        <v>0</v>
      </c>
      <c r="P27" s="52">
        <f t="shared" si="8"/>
        <v>0</v>
      </c>
      <c r="Q27" s="198">
        <f t="shared" si="2"/>
        <v>0</v>
      </c>
      <c r="R27" s="96">
        <f t="shared" si="3"/>
        <v>0</v>
      </c>
    </row>
    <row r="28" spans="1:18" s="8" customFormat="1" ht="14.25" hidden="1">
      <c r="A28" s="184">
        <v>1</v>
      </c>
      <c r="B28" s="185">
        <v>0</v>
      </c>
      <c r="C28" s="185">
        <v>1</v>
      </c>
      <c r="D28" s="189">
        <v>8</v>
      </c>
      <c r="E28" s="189">
        <v>1</v>
      </c>
      <c r="F28" s="182" t="s">
        <v>42</v>
      </c>
      <c r="G28" s="181" t="s">
        <v>90</v>
      </c>
      <c r="H28" s="176">
        <v>653863000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97">
        <f t="shared" si="2"/>
        <v>0</v>
      </c>
      <c r="R28" s="199">
        <f t="shared" si="3"/>
        <v>0</v>
      </c>
    </row>
    <row r="29" spans="1:18" s="224" customFormat="1" ht="30">
      <c r="A29" s="216">
        <v>1</v>
      </c>
      <c r="B29" s="217">
        <v>0</v>
      </c>
      <c r="C29" s="217">
        <v>1</v>
      </c>
      <c r="D29" s="218">
        <v>9</v>
      </c>
      <c r="E29" s="219"/>
      <c r="F29" s="219"/>
      <c r="G29" s="220" t="s">
        <v>37</v>
      </c>
      <c r="H29" s="221">
        <f aca="true" t="shared" si="9" ref="H29:P29">SUM(H30:H31)</f>
        <v>227000000</v>
      </c>
      <c r="I29" s="221">
        <f t="shared" si="9"/>
        <v>0</v>
      </c>
      <c r="J29" s="221">
        <f t="shared" si="9"/>
        <v>172066001</v>
      </c>
      <c r="K29" s="221">
        <f t="shared" si="9"/>
        <v>12940400</v>
      </c>
      <c r="L29" s="221">
        <f t="shared" si="9"/>
        <v>52721773</v>
      </c>
      <c r="M29" s="221">
        <f t="shared" si="9"/>
        <v>12992161</v>
      </c>
      <c r="N29" s="221">
        <f t="shared" si="9"/>
        <v>51111847</v>
      </c>
      <c r="O29" s="221">
        <f t="shared" si="9"/>
        <v>12992161</v>
      </c>
      <c r="P29" s="221">
        <f t="shared" si="9"/>
        <v>51111847</v>
      </c>
      <c r="Q29" s="222">
        <f t="shared" si="2"/>
        <v>0.2322545066079295</v>
      </c>
      <c r="R29" s="223">
        <f t="shared" si="3"/>
        <v>0.22516232158590307</v>
      </c>
    </row>
    <row r="30" spans="1:18" s="8" customFormat="1" ht="14.25" hidden="1">
      <c r="A30" s="184">
        <v>1</v>
      </c>
      <c r="B30" s="185">
        <v>0</v>
      </c>
      <c r="C30" s="185">
        <v>1</v>
      </c>
      <c r="D30" s="189">
        <v>9</v>
      </c>
      <c r="E30" s="189">
        <v>1</v>
      </c>
      <c r="F30" s="182" t="s">
        <v>42</v>
      </c>
      <c r="G30" s="180" t="s">
        <v>91</v>
      </c>
      <c r="H30" s="176">
        <v>80089770</v>
      </c>
      <c r="I30" s="176">
        <v>0</v>
      </c>
      <c r="J30" s="176">
        <v>60708046</v>
      </c>
      <c r="K30" s="176">
        <v>4750055</v>
      </c>
      <c r="L30" s="176">
        <v>30295866</v>
      </c>
      <c r="M30" s="176">
        <v>4769055</v>
      </c>
      <c r="N30" s="176">
        <v>29776221</v>
      </c>
      <c r="O30" s="176">
        <v>4769055</v>
      </c>
      <c r="P30" s="176">
        <v>29776221</v>
      </c>
      <c r="Q30" s="197">
        <f t="shared" si="2"/>
        <v>0.3782738544510741</v>
      </c>
      <c r="R30" s="205">
        <f t="shared" si="3"/>
        <v>0.37178557261433015</v>
      </c>
    </row>
    <row r="31" spans="1:18" s="8" customFormat="1" ht="14.25" hidden="1">
      <c r="A31" s="184">
        <v>1</v>
      </c>
      <c r="B31" s="185">
        <v>0</v>
      </c>
      <c r="C31" s="185">
        <v>1</v>
      </c>
      <c r="D31" s="189">
        <v>9</v>
      </c>
      <c r="E31" s="189">
        <v>3</v>
      </c>
      <c r="F31" s="182" t="s">
        <v>42</v>
      </c>
      <c r="G31" s="180" t="s">
        <v>92</v>
      </c>
      <c r="H31" s="176">
        <v>146910230</v>
      </c>
      <c r="I31" s="176">
        <v>0</v>
      </c>
      <c r="J31" s="176">
        <v>111357955</v>
      </c>
      <c r="K31" s="176">
        <v>8190345</v>
      </c>
      <c r="L31" s="176">
        <v>22425907</v>
      </c>
      <c r="M31" s="176">
        <v>8223106</v>
      </c>
      <c r="N31" s="176">
        <v>21335626</v>
      </c>
      <c r="O31" s="176">
        <v>8223106</v>
      </c>
      <c r="P31" s="176">
        <v>21335626</v>
      </c>
      <c r="Q31" s="197">
        <f t="shared" si="2"/>
        <v>0.1526504110707607</v>
      </c>
      <c r="R31" s="205">
        <f t="shared" si="3"/>
        <v>0.14522900141127</v>
      </c>
    </row>
    <row r="32" spans="1:18" s="4" customFormat="1" ht="18.75" customHeight="1">
      <c r="A32" s="34">
        <v>1</v>
      </c>
      <c r="B32" s="35">
        <v>0</v>
      </c>
      <c r="C32" s="35">
        <v>2</v>
      </c>
      <c r="D32" s="36"/>
      <c r="E32" s="36"/>
      <c r="F32" s="188">
        <v>20</v>
      </c>
      <c r="G32" s="111" t="s">
        <v>28</v>
      </c>
      <c r="H32" s="52">
        <f aca="true" t="shared" si="10" ref="H32:P32">H34+H36</f>
        <v>1716100000</v>
      </c>
      <c r="I32" s="52">
        <f t="shared" si="10"/>
        <v>-15663575.4</v>
      </c>
      <c r="J32" s="52">
        <f t="shared" si="10"/>
        <v>1518645997.6</v>
      </c>
      <c r="K32" s="52">
        <f t="shared" si="10"/>
        <v>1355354.6</v>
      </c>
      <c r="L32" s="52">
        <f t="shared" si="10"/>
        <v>1293457376.08</v>
      </c>
      <c r="M32" s="52">
        <f t="shared" si="10"/>
        <v>100867427</v>
      </c>
      <c r="N32" s="52">
        <f t="shared" si="10"/>
        <v>655706215</v>
      </c>
      <c r="O32" s="52">
        <f t="shared" si="10"/>
        <v>60800099</v>
      </c>
      <c r="P32" s="52">
        <f t="shared" si="10"/>
        <v>615106215</v>
      </c>
      <c r="Q32" s="206">
        <f t="shared" si="2"/>
        <v>0.7537191166482139</v>
      </c>
      <c r="R32" s="207">
        <f t="shared" si="3"/>
        <v>0.3820909125342346</v>
      </c>
    </row>
    <row r="33" spans="1:18" s="4" customFormat="1" ht="15" customHeight="1">
      <c r="A33" s="34">
        <v>1</v>
      </c>
      <c r="B33" s="35">
        <v>0</v>
      </c>
      <c r="C33" s="35">
        <v>2</v>
      </c>
      <c r="D33" s="36"/>
      <c r="E33" s="36"/>
      <c r="F33" s="36" t="s">
        <v>114</v>
      </c>
      <c r="G33" s="111" t="s">
        <v>28</v>
      </c>
      <c r="H33" s="52">
        <f>+H35</f>
        <v>1397568000</v>
      </c>
      <c r="I33" s="52">
        <f aca="true" t="shared" si="11" ref="I33:P33">+I35</f>
        <v>1160000000</v>
      </c>
      <c r="J33" s="52">
        <f t="shared" si="11"/>
        <v>1160000000</v>
      </c>
      <c r="K33" s="52">
        <f t="shared" si="11"/>
        <v>1160000000</v>
      </c>
      <c r="L33" s="52">
        <f t="shared" si="11"/>
        <v>1160000000</v>
      </c>
      <c r="M33" s="52">
        <f t="shared" si="11"/>
        <v>0</v>
      </c>
      <c r="N33" s="52">
        <f t="shared" si="11"/>
        <v>0</v>
      </c>
      <c r="O33" s="52">
        <f t="shared" si="11"/>
        <v>0</v>
      </c>
      <c r="P33" s="52">
        <f t="shared" si="11"/>
        <v>0</v>
      </c>
      <c r="Q33" s="206">
        <f>_xlfn.IFERROR((L33/H33),0)</f>
        <v>0.8300132802124834</v>
      </c>
      <c r="R33" s="207">
        <f>_xlfn.IFERROR((N33/H33),0)</f>
        <v>0</v>
      </c>
    </row>
    <row r="34" spans="1:18" s="8" customFormat="1" ht="14.25" hidden="1">
      <c r="A34" s="184">
        <v>1</v>
      </c>
      <c r="B34" s="185">
        <v>0</v>
      </c>
      <c r="C34" s="185">
        <v>2</v>
      </c>
      <c r="D34" s="189">
        <v>12</v>
      </c>
      <c r="E34" s="182"/>
      <c r="F34" s="189">
        <v>20</v>
      </c>
      <c r="G34" s="180" t="s">
        <v>39</v>
      </c>
      <c r="H34" s="176">
        <v>1569737660</v>
      </c>
      <c r="I34" s="176">
        <v>-15420914</v>
      </c>
      <c r="J34" s="176">
        <v>1485413653</v>
      </c>
      <c r="K34" s="176">
        <v>1598016</v>
      </c>
      <c r="L34" s="176">
        <v>1266367025</v>
      </c>
      <c r="M34" s="176">
        <v>100867427</v>
      </c>
      <c r="N34" s="176">
        <v>631049223</v>
      </c>
      <c r="O34" s="176">
        <v>60800099</v>
      </c>
      <c r="P34" s="176">
        <v>590449223</v>
      </c>
      <c r="Q34" s="197">
        <f t="shared" si="2"/>
        <v>0.8067380029603163</v>
      </c>
      <c r="R34" s="205">
        <f t="shared" si="3"/>
        <v>0.40200935422546974</v>
      </c>
    </row>
    <row r="35" spans="1:18" s="8" customFormat="1" ht="14.25" hidden="1">
      <c r="A35" s="184">
        <v>1</v>
      </c>
      <c r="B35" s="185">
        <v>0</v>
      </c>
      <c r="C35" s="185">
        <v>2</v>
      </c>
      <c r="D35" s="189">
        <v>13</v>
      </c>
      <c r="E35" s="182"/>
      <c r="F35" s="189">
        <v>21</v>
      </c>
      <c r="G35" s="180" t="s">
        <v>39</v>
      </c>
      <c r="H35" s="176">
        <v>1397568000</v>
      </c>
      <c r="I35" s="176">
        <v>1160000000</v>
      </c>
      <c r="J35" s="176">
        <v>1160000000</v>
      </c>
      <c r="K35" s="176">
        <v>1160000000</v>
      </c>
      <c r="L35" s="176">
        <v>1160000000</v>
      </c>
      <c r="M35" s="176">
        <v>0</v>
      </c>
      <c r="N35" s="176">
        <v>0</v>
      </c>
      <c r="O35" s="176">
        <v>0</v>
      </c>
      <c r="P35" s="176">
        <v>0</v>
      </c>
      <c r="Q35" s="197">
        <f>_xlfn.IFERROR((L35/H35),0)</f>
        <v>0.8300132802124834</v>
      </c>
      <c r="R35" s="205">
        <f>_xlfn.IFERROR((N35/H35),0)</f>
        <v>0</v>
      </c>
    </row>
    <row r="36" spans="1:18" s="8" customFormat="1" ht="14.25" hidden="1">
      <c r="A36" s="184">
        <v>1</v>
      </c>
      <c r="B36" s="185">
        <v>0</v>
      </c>
      <c r="C36" s="185">
        <v>2</v>
      </c>
      <c r="D36" s="189">
        <v>14</v>
      </c>
      <c r="E36" s="182"/>
      <c r="F36" s="189">
        <v>20</v>
      </c>
      <c r="G36" s="180" t="s">
        <v>30</v>
      </c>
      <c r="H36" s="176">
        <v>146362340</v>
      </c>
      <c r="I36" s="176">
        <v>-242661.4</v>
      </c>
      <c r="J36" s="176">
        <v>33232344.6</v>
      </c>
      <c r="K36" s="176">
        <v>-242661.4</v>
      </c>
      <c r="L36" s="176">
        <v>27090351.08</v>
      </c>
      <c r="M36" s="176">
        <v>0</v>
      </c>
      <c r="N36" s="176">
        <v>24656992</v>
      </c>
      <c r="O36" s="176">
        <v>0</v>
      </c>
      <c r="P36" s="176">
        <v>24656992</v>
      </c>
      <c r="Q36" s="197">
        <f t="shared" si="2"/>
        <v>0.1850909945823495</v>
      </c>
      <c r="R36" s="205">
        <f t="shared" si="3"/>
        <v>0.16846541261912046</v>
      </c>
    </row>
    <row r="37" spans="1:18" s="4" customFormat="1" ht="33" customHeight="1">
      <c r="A37" s="34">
        <v>1</v>
      </c>
      <c r="B37" s="35">
        <v>0</v>
      </c>
      <c r="C37" s="35">
        <v>5</v>
      </c>
      <c r="D37" s="36"/>
      <c r="E37" s="36"/>
      <c r="F37" s="36"/>
      <c r="G37" s="111" t="s">
        <v>31</v>
      </c>
      <c r="H37" s="52">
        <f aca="true" t="shared" si="12" ref="H37:P37">H38+H43+H46+H47</f>
        <v>5212950000</v>
      </c>
      <c r="I37" s="52">
        <f t="shared" si="12"/>
        <v>21696823</v>
      </c>
      <c r="J37" s="52">
        <f t="shared" si="12"/>
        <v>4129010042</v>
      </c>
      <c r="K37" s="52">
        <f t="shared" si="12"/>
        <v>339270312</v>
      </c>
      <c r="L37" s="52">
        <f t="shared" si="12"/>
        <v>2770946544</v>
      </c>
      <c r="M37" s="52">
        <f t="shared" si="12"/>
        <v>340627393</v>
      </c>
      <c r="N37" s="52">
        <f t="shared" si="12"/>
        <v>2740159917</v>
      </c>
      <c r="O37" s="52">
        <f t="shared" si="12"/>
        <v>340627393</v>
      </c>
      <c r="P37" s="52">
        <f t="shared" si="12"/>
        <v>2740159917</v>
      </c>
      <c r="Q37" s="206">
        <f t="shared" si="2"/>
        <v>0.5315505700227319</v>
      </c>
      <c r="R37" s="207">
        <f t="shared" si="3"/>
        <v>0.5256447725376227</v>
      </c>
    </row>
    <row r="38" spans="1:18" s="4" customFormat="1" ht="15">
      <c r="A38" s="34">
        <v>1</v>
      </c>
      <c r="B38" s="35">
        <v>0</v>
      </c>
      <c r="C38" s="35">
        <v>5</v>
      </c>
      <c r="D38" s="188">
        <v>1</v>
      </c>
      <c r="E38" s="36"/>
      <c r="F38" s="36"/>
      <c r="G38" s="111" t="s">
        <v>93</v>
      </c>
      <c r="H38" s="52">
        <f aca="true" t="shared" si="13" ref="H38:O38">SUM(H39:H42)</f>
        <v>3083060854</v>
      </c>
      <c r="I38" s="52">
        <f t="shared" si="13"/>
        <v>0</v>
      </c>
      <c r="J38" s="52">
        <f t="shared" si="13"/>
        <v>2336960125</v>
      </c>
      <c r="K38" s="52">
        <f t="shared" si="13"/>
        <v>196929522</v>
      </c>
      <c r="L38" s="52">
        <f t="shared" si="13"/>
        <v>1565157105</v>
      </c>
      <c r="M38" s="52">
        <f t="shared" si="13"/>
        <v>197717240</v>
      </c>
      <c r="N38" s="52">
        <f t="shared" si="13"/>
        <v>1546654591</v>
      </c>
      <c r="O38" s="52">
        <f t="shared" si="13"/>
        <v>197717240</v>
      </c>
      <c r="P38" s="52">
        <f>SUM(P39:P42)</f>
        <v>1546654591</v>
      </c>
      <c r="Q38" s="206">
        <f t="shared" si="2"/>
        <v>0.5076633836044289</v>
      </c>
      <c r="R38" s="207">
        <f t="shared" si="3"/>
        <v>0.5016620379041017</v>
      </c>
    </row>
    <row r="39" spans="1:18" s="8" customFormat="1" ht="14.25" hidden="1">
      <c r="A39" s="184">
        <v>1</v>
      </c>
      <c r="B39" s="185">
        <v>0</v>
      </c>
      <c r="C39" s="185">
        <v>5</v>
      </c>
      <c r="D39" s="189">
        <v>1</v>
      </c>
      <c r="E39" s="189">
        <v>1</v>
      </c>
      <c r="F39" s="189">
        <v>20</v>
      </c>
      <c r="G39" s="180" t="s">
        <v>94</v>
      </c>
      <c r="H39" s="176">
        <v>550124558</v>
      </c>
      <c r="I39" s="176">
        <v>0</v>
      </c>
      <c r="J39" s="176">
        <v>416994414</v>
      </c>
      <c r="K39" s="176">
        <v>36311500</v>
      </c>
      <c r="L39" s="176">
        <v>294150896</v>
      </c>
      <c r="M39" s="176">
        <v>36456747</v>
      </c>
      <c r="N39" s="176">
        <v>290908901</v>
      </c>
      <c r="O39" s="176">
        <v>36456747</v>
      </c>
      <c r="P39" s="176">
        <v>290908901</v>
      </c>
      <c r="Q39" s="197">
        <f t="shared" si="2"/>
        <v>0.5346987181764752</v>
      </c>
      <c r="R39" s="205">
        <f t="shared" si="3"/>
        <v>0.5288055164408785</v>
      </c>
    </row>
    <row r="40" spans="1:18" s="8" customFormat="1" ht="14.25" hidden="1">
      <c r="A40" s="184">
        <v>1</v>
      </c>
      <c r="B40" s="185">
        <v>0</v>
      </c>
      <c r="C40" s="185">
        <v>5</v>
      </c>
      <c r="D40" s="189">
        <v>1</v>
      </c>
      <c r="E40" s="189">
        <v>3</v>
      </c>
      <c r="F40" s="189">
        <v>20</v>
      </c>
      <c r="G40" s="180" t="s">
        <v>95</v>
      </c>
      <c r="H40" s="176">
        <v>1285108357</v>
      </c>
      <c r="I40" s="176">
        <v>0</v>
      </c>
      <c r="J40" s="176">
        <v>974112134</v>
      </c>
      <c r="K40" s="176">
        <v>75158354</v>
      </c>
      <c r="L40" s="176">
        <v>582923849</v>
      </c>
      <c r="M40" s="176">
        <v>75458987</v>
      </c>
      <c r="N40" s="176">
        <v>574933554</v>
      </c>
      <c r="O40" s="176">
        <v>75458987</v>
      </c>
      <c r="P40" s="176">
        <v>574933554</v>
      </c>
      <c r="Q40" s="197">
        <f t="shared" si="2"/>
        <v>0.45359898706191354</v>
      </c>
      <c r="R40" s="205">
        <f t="shared" si="3"/>
        <v>0.4473813829536866</v>
      </c>
    </row>
    <row r="41" spans="1:18" s="8" customFormat="1" ht="11.25" customHeight="1" hidden="1">
      <c r="A41" s="184">
        <v>1</v>
      </c>
      <c r="B41" s="185">
        <v>0</v>
      </c>
      <c r="C41" s="185">
        <v>5</v>
      </c>
      <c r="D41" s="189">
        <v>1</v>
      </c>
      <c r="E41" s="189">
        <v>4</v>
      </c>
      <c r="F41" s="189">
        <v>20</v>
      </c>
      <c r="G41" s="180" t="s">
        <v>154</v>
      </c>
      <c r="H41" s="176">
        <v>1007223395</v>
      </c>
      <c r="I41" s="176">
        <v>0</v>
      </c>
      <c r="J41" s="176">
        <v>763475333</v>
      </c>
      <c r="K41" s="176">
        <v>71788868</v>
      </c>
      <c r="L41" s="176">
        <v>570130424</v>
      </c>
      <c r="M41" s="176">
        <v>72076023</v>
      </c>
      <c r="N41" s="176">
        <v>564320928</v>
      </c>
      <c r="O41" s="176">
        <v>72076023</v>
      </c>
      <c r="P41" s="176">
        <v>564320928</v>
      </c>
      <c r="Q41" s="197">
        <f t="shared" si="2"/>
        <v>0.566041681349151</v>
      </c>
      <c r="R41" s="205">
        <f t="shared" si="3"/>
        <v>0.560273848682794</v>
      </c>
    </row>
    <row r="42" spans="1:18" s="8" customFormat="1" ht="14.25" hidden="1">
      <c r="A42" s="184">
        <v>1</v>
      </c>
      <c r="B42" s="185">
        <v>0</v>
      </c>
      <c r="C42" s="185">
        <v>5</v>
      </c>
      <c r="D42" s="189">
        <v>1</v>
      </c>
      <c r="E42" s="189">
        <v>5</v>
      </c>
      <c r="F42" s="189">
        <v>20</v>
      </c>
      <c r="G42" s="180" t="s">
        <v>153</v>
      </c>
      <c r="H42" s="176">
        <v>240604544</v>
      </c>
      <c r="I42" s="176">
        <v>0</v>
      </c>
      <c r="J42" s="176">
        <v>182378244</v>
      </c>
      <c r="K42" s="176">
        <v>13670800</v>
      </c>
      <c r="L42" s="176">
        <v>117951936</v>
      </c>
      <c r="M42" s="176">
        <v>13725483</v>
      </c>
      <c r="N42" s="176">
        <v>116491208</v>
      </c>
      <c r="O42" s="176">
        <v>13725483</v>
      </c>
      <c r="P42" s="176">
        <v>116491208</v>
      </c>
      <c r="Q42" s="197">
        <f t="shared" si="2"/>
        <v>0.4902315394342677</v>
      </c>
      <c r="R42" s="205">
        <f t="shared" si="3"/>
        <v>0.4841604653983592</v>
      </c>
    </row>
    <row r="43" spans="1:18" s="4" customFormat="1" ht="30">
      <c r="A43" s="34">
        <v>1</v>
      </c>
      <c r="B43" s="35">
        <v>0</v>
      </c>
      <c r="C43" s="35">
        <v>5</v>
      </c>
      <c r="D43" s="188">
        <v>2</v>
      </c>
      <c r="E43" s="36"/>
      <c r="F43" s="36"/>
      <c r="G43" s="111" t="s">
        <v>96</v>
      </c>
      <c r="H43" s="52">
        <f>+H44+H45</f>
        <v>1434959351</v>
      </c>
      <c r="I43" s="52">
        <f aca="true" t="shared" si="14" ref="I43:P43">+I44+I45</f>
        <v>21696823</v>
      </c>
      <c r="J43" s="52">
        <f t="shared" si="14"/>
        <v>1233233132</v>
      </c>
      <c r="K43" s="52">
        <f t="shared" si="14"/>
        <v>96952790</v>
      </c>
      <c r="L43" s="52">
        <f t="shared" si="14"/>
        <v>838050601</v>
      </c>
      <c r="M43" s="52">
        <f t="shared" si="14"/>
        <v>97340601</v>
      </c>
      <c r="N43" s="52">
        <f t="shared" si="14"/>
        <v>829877209</v>
      </c>
      <c r="O43" s="52">
        <f t="shared" si="14"/>
        <v>97340601</v>
      </c>
      <c r="P43" s="52">
        <f t="shared" si="14"/>
        <v>829877209</v>
      </c>
      <c r="Q43" s="206">
        <f t="shared" si="2"/>
        <v>0.5840239310026281</v>
      </c>
      <c r="R43" s="207">
        <f t="shared" si="3"/>
        <v>0.5783280261016954</v>
      </c>
    </row>
    <row r="44" spans="1:18" s="8" customFormat="1" ht="14.25" hidden="1">
      <c r="A44" s="184">
        <v>1</v>
      </c>
      <c r="B44" s="185">
        <v>0</v>
      </c>
      <c r="C44" s="185">
        <v>5</v>
      </c>
      <c r="D44" s="189">
        <v>2</v>
      </c>
      <c r="E44" s="189">
        <v>2</v>
      </c>
      <c r="F44" s="189">
        <v>20</v>
      </c>
      <c r="G44" s="180" t="s">
        <v>97</v>
      </c>
      <c r="H44" s="176">
        <v>1250501351</v>
      </c>
      <c r="I44" s="176">
        <v>0</v>
      </c>
      <c r="J44" s="176">
        <v>1048989904</v>
      </c>
      <c r="K44" s="176">
        <v>75255967</v>
      </c>
      <c r="L44" s="176">
        <v>653807373</v>
      </c>
      <c r="M44" s="176">
        <v>75556991</v>
      </c>
      <c r="N44" s="176">
        <v>646354480</v>
      </c>
      <c r="O44" s="176">
        <v>75556991</v>
      </c>
      <c r="P44" s="176">
        <v>646354480</v>
      </c>
      <c r="Q44" s="197">
        <f t="shared" si="2"/>
        <v>0.5228361988391007</v>
      </c>
      <c r="R44" s="205">
        <f t="shared" si="3"/>
        <v>0.5168762748501821</v>
      </c>
    </row>
    <row r="45" spans="1:18" s="8" customFormat="1" ht="28.5" hidden="1">
      <c r="A45" s="184">
        <v>1</v>
      </c>
      <c r="B45" s="185">
        <v>0</v>
      </c>
      <c r="C45" s="185">
        <v>5</v>
      </c>
      <c r="D45" s="189">
        <v>2</v>
      </c>
      <c r="E45" s="189">
        <v>3</v>
      </c>
      <c r="F45" s="189">
        <v>20</v>
      </c>
      <c r="G45" s="180" t="s">
        <v>432</v>
      </c>
      <c r="H45" s="176">
        <v>184458000</v>
      </c>
      <c r="I45" s="176">
        <v>21696823</v>
      </c>
      <c r="J45" s="176">
        <v>184243228</v>
      </c>
      <c r="K45" s="176">
        <v>21696823</v>
      </c>
      <c r="L45" s="176">
        <v>184243228</v>
      </c>
      <c r="M45" s="176">
        <v>21783610</v>
      </c>
      <c r="N45" s="176">
        <v>183522729</v>
      </c>
      <c r="O45" s="176">
        <v>21783610</v>
      </c>
      <c r="P45" s="176">
        <v>183522729</v>
      </c>
      <c r="Q45" s="197">
        <f t="shared" si="2"/>
        <v>0.9988356590660205</v>
      </c>
      <c r="R45" s="205">
        <f t="shared" si="3"/>
        <v>0.9949296262563836</v>
      </c>
    </row>
    <row r="46" spans="1:18" s="4" customFormat="1" ht="15" hidden="1">
      <c r="A46" s="34">
        <v>1</v>
      </c>
      <c r="B46" s="35">
        <v>0</v>
      </c>
      <c r="C46" s="35">
        <v>5</v>
      </c>
      <c r="D46" s="188">
        <v>6</v>
      </c>
      <c r="E46" s="36"/>
      <c r="F46" s="188">
        <v>20</v>
      </c>
      <c r="G46" s="111" t="s">
        <v>98</v>
      </c>
      <c r="H46" s="176">
        <v>416957174</v>
      </c>
      <c r="I46" s="176">
        <v>0</v>
      </c>
      <c r="J46" s="176">
        <v>348113538</v>
      </c>
      <c r="K46" s="176">
        <v>27231800</v>
      </c>
      <c r="L46" s="176">
        <v>220641457</v>
      </c>
      <c r="M46" s="176">
        <v>27340727</v>
      </c>
      <c r="N46" s="176">
        <v>218175024</v>
      </c>
      <c r="O46" s="176">
        <v>27340727</v>
      </c>
      <c r="P46" s="176">
        <v>218175024</v>
      </c>
      <c r="Q46" s="197">
        <f t="shared" si="2"/>
        <v>0.5291705497792922</v>
      </c>
      <c r="R46" s="205">
        <f t="shared" si="3"/>
        <v>0.5232552348409767</v>
      </c>
    </row>
    <row r="47" spans="1:18" s="4" customFormat="1" ht="15" hidden="1">
      <c r="A47" s="34">
        <v>1</v>
      </c>
      <c r="B47" s="35">
        <v>0</v>
      </c>
      <c r="C47" s="35">
        <v>5</v>
      </c>
      <c r="D47" s="188">
        <v>7</v>
      </c>
      <c r="E47" s="36"/>
      <c r="F47" s="188">
        <v>20</v>
      </c>
      <c r="G47" s="111" t="s">
        <v>99</v>
      </c>
      <c r="H47" s="176">
        <v>277972621</v>
      </c>
      <c r="I47" s="176">
        <v>0</v>
      </c>
      <c r="J47" s="176">
        <v>210703247</v>
      </c>
      <c r="K47" s="176">
        <v>18156200</v>
      </c>
      <c r="L47" s="176">
        <v>147097381</v>
      </c>
      <c r="M47" s="176">
        <v>18228825</v>
      </c>
      <c r="N47" s="176">
        <v>145453093</v>
      </c>
      <c r="O47" s="176">
        <v>18228825</v>
      </c>
      <c r="P47" s="176">
        <v>145453093</v>
      </c>
      <c r="Q47" s="197">
        <f t="shared" si="2"/>
        <v>0.5291793863396352</v>
      </c>
      <c r="R47" s="205">
        <f t="shared" si="3"/>
        <v>0.5232640987329468</v>
      </c>
    </row>
    <row r="48" spans="1:18" s="4" customFormat="1" ht="15">
      <c r="A48" s="34">
        <v>2</v>
      </c>
      <c r="B48" s="35"/>
      <c r="C48" s="35"/>
      <c r="D48" s="36"/>
      <c r="E48" s="36"/>
      <c r="F48" s="36"/>
      <c r="G48" s="111" t="s">
        <v>32</v>
      </c>
      <c r="H48" s="52">
        <f>H49+H57</f>
        <v>9654000000</v>
      </c>
      <c r="I48" s="52">
        <f aca="true" t="shared" si="15" ref="I48:P48">I49+I57</f>
        <v>96318299</v>
      </c>
      <c r="J48" s="52">
        <f t="shared" si="15"/>
        <v>8238997796.4</v>
      </c>
      <c r="K48" s="52">
        <f t="shared" si="15"/>
        <v>845053188</v>
      </c>
      <c r="L48" s="52">
        <f t="shared" si="15"/>
        <v>5990057358.4</v>
      </c>
      <c r="M48" s="52">
        <f t="shared" si="15"/>
        <v>1054041624.7</v>
      </c>
      <c r="N48" s="52">
        <f t="shared" si="15"/>
        <v>3087680106.41</v>
      </c>
      <c r="O48" s="52">
        <f t="shared" si="15"/>
        <v>812083699.62</v>
      </c>
      <c r="P48" s="52">
        <f t="shared" si="15"/>
        <v>2840914858.29</v>
      </c>
      <c r="Q48" s="208">
        <f t="shared" si="2"/>
        <v>0.6204741411228506</v>
      </c>
      <c r="R48" s="207">
        <f t="shared" si="3"/>
        <v>0.3198342766117671</v>
      </c>
    </row>
    <row r="49" spans="1:18" s="4" customFormat="1" ht="15">
      <c r="A49" s="34">
        <v>2</v>
      </c>
      <c r="B49" s="35">
        <v>0</v>
      </c>
      <c r="C49" s="35">
        <v>3</v>
      </c>
      <c r="D49" s="36"/>
      <c r="E49" s="36"/>
      <c r="F49" s="36"/>
      <c r="G49" s="111" t="s">
        <v>47</v>
      </c>
      <c r="H49" s="52">
        <f>+H50+H55</f>
        <v>833000000</v>
      </c>
      <c r="I49" s="52">
        <f aca="true" t="shared" si="16" ref="I49:P49">+I50+I55</f>
        <v>349248</v>
      </c>
      <c r="J49" s="52">
        <f t="shared" si="16"/>
        <v>253177994</v>
      </c>
      <c r="K49" s="52">
        <f t="shared" si="16"/>
        <v>349248</v>
      </c>
      <c r="L49" s="52">
        <f t="shared" si="16"/>
        <v>253177994</v>
      </c>
      <c r="M49" s="52">
        <f t="shared" si="16"/>
        <v>351738</v>
      </c>
      <c r="N49" s="52">
        <f t="shared" si="16"/>
        <v>243763989</v>
      </c>
      <c r="O49" s="52">
        <f t="shared" si="16"/>
        <v>351738</v>
      </c>
      <c r="P49" s="52">
        <f t="shared" si="16"/>
        <v>243763989</v>
      </c>
      <c r="Q49" s="208">
        <f t="shared" si="2"/>
        <v>0.3039351668667467</v>
      </c>
      <c r="R49" s="207">
        <f t="shared" si="3"/>
        <v>0.29263384033613443</v>
      </c>
    </row>
    <row r="50" spans="1:18" s="4" customFormat="1" ht="15">
      <c r="A50" s="34">
        <v>2</v>
      </c>
      <c r="B50" s="35">
        <v>0</v>
      </c>
      <c r="C50" s="35">
        <v>3</v>
      </c>
      <c r="D50" s="188">
        <v>50</v>
      </c>
      <c r="E50" s="36"/>
      <c r="F50" s="36"/>
      <c r="G50" s="111" t="s">
        <v>100</v>
      </c>
      <c r="H50" s="52">
        <f>SUM(H51:H54)</f>
        <v>752660000</v>
      </c>
      <c r="I50" s="52">
        <f aca="true" t="shared" si="17" ref="I50:P50">SUM(I51:I54)</f>
        <v>349248</v>
      </c>
      <c r="J50" s="52">
        <f t="shared" si="17"/>
        <v>252535274</v>
      </c>
      <c r="K50" s="52">
        <f t="shared" si="17"/>
        <v>349248</v>
      </c>
      <c r="L50" s="52">
        <f t="shared" si="17"/>
        <v>252535274</v>
      </c>
      <c r="M50" s="52">
        <f t="shared" si="17"/>
        <v>351738</v>
      </c>
      <c r="N50" s="52">
        <f t="shared" si="17"/>
        <v>243763989</v>
      </c>
      <c r="O50" s="52">
        <f t="shared" si="17"/>
        <v>351738</v>
      </c>
      <c r="P50" s="52">
        <f t="shared" si="17"/>
        <v>243763989</v>
      </c>
      <c r="Q50" s="208">
        <f t="shared" si="2"/>
        <v>0.33552370791592484</v>
      </c>
      <c r="R50" s="207">
        <f t="shared" si="3"/>
        <v>0.32386999309117</v>
      </c>
    </row>
    <row r="51" spans="1:18" s="8" customFormat="1" ht="14.25" hidden="1">
      <c r="A51" s="184">
        <v>2</v>
      </c>
      <c r="B51" s="185">
        <v>0</v>
      </c>
      <c r="C51" s="185">
        <v>3</v>
      </c>
      <c r="D51" s="189">
        <v>50</v>
      </c>
      <c r="E51" s="189">
        <v>2</v>
      </c>
      <c r="F51" s="189">
        <v>20</v>
      </c>
      <c r="G51" s="180" t="s">
        <v>101</v>
      </c>
      <c r="H51" s="176">
        <v>12861021</v>
      </c>
      <c r="I51" s="176">
        <v>0</v>
      </c>
      <c r="J51" s="176">
        <v>4193888</v>
      </c>
      <c r="K51" s="176">
        <v>0</v>
      </c>
      <c r="L51" s="176">
        <v>4193888</v>
      </c>
      <c r="M51" s="176">
        <v>0</v>
      </c>
      <c r="N51" s="176">
        <v>195780</v>
      </c>
      <c r="O51" s="176">
        <v>0</v>
      </c>
      <c r="P51" s="176">
        <v>195780</v>
      </c>
      <c r="Q51" s="197">
        <f t="shared" si="2"/>
        <v>0.3260929283919216</v>
      </c>
      <c r="R51" s="205">
        <f t="shared" si="3"/>
        <v>0.015222741647027868</v>
      </c>
    </row>
    <row r="52" spans="1:18" s="8" customFormat="1" ht="14.25" hidden="1">
      <c r="A52" s="184">
        <v>2</v>
      </c>
      <c r="B52" s="185">
        <v>0</v>
      </c>
      <c r="C52" s="185">
        <v>3</v>
      </c>
      <c r="D52" s="189">
        <v>50</v>
      </c>
      <c r="E52" s="189">
        <v>3</v>
      </c>
      <c r="F52" s="189">
        <v>20</v>
      </c>
      <c r="G52" s="180" t="s">
        <v>102</v>
      </c>
      <c r="H52" s="176">
        <v>500000000</v>
      </c>
      <c r="I52" s="176">
        <v>0</v>
      </c>
      <c r="J52" s="176">
        <v>171167597</v>
      </c>
      <c r="K52" s="176">
        <v>0</v>
      </c>
      <c r="L52" s="176">
        <v>171167597</v>
      </c>
      <c r="M52" s="176">
        <v>0</v>
      </c>
      <c r="N52" s="176">
        <v>167836267</v>
      </c>
      <c r="O52" s="176">
        <v>0</v>
      </c>
      <c r="P52" s="176">
        <v>167836267</v>
      </c>
      <c r="Q52" s="197">
        <f t="shared" si="2"/>
        <v>0.342335194</v>
      </c>
      <c r="R52" s="205">
        <f t="shared" si="3"/>
        <v>0.335672534</v>
      </c>
    </row>
    <row r="53" spans="1:18" s="8" customFormat="1" ht="14.25" hidden="1">
      <c r="A53" s="184">
        <v>2</v>
      </c>
      <c r="B53" s="185">
        <v>0</v>
      </c>
      <c r="C53" s="185">
        <v>3</v>
      </c>
      <c r="D53" s="189">
        <v>50</v>
      </c>
      <c r="E53" s="189">
        <v>8</v>
      </c>
      <c r="F53" s="189">
        <v>20</v>
      </c>
      <c r="G53" s="180" t="s">
        <v>103</v>
      </c>
      <c r="H53" s="176">
        <v>10000000</v>
      </c>
      <c r="I53" s="176">
        <v>103248</v>
      </c>
      <c r="J53" s="176">
        <v>494797</v>
      </c>
      <c r="K53" s="176">
        <v>103248</v>
      </c>
      <c r="L53" s="176">
        <v>494797</v>
      </c>
      <c r="M53" s="176">
        <v>104754</v>
      </c>
      <c r="N53" s="176">
        <v>428385</v>
      </c>
      <c r="O53" s="176">
        <v>104754</v>
      </c>
      <c r="P53" s="176">
        <v>428385</v>
      </c>
      <c r="Q53" s="197">
        <f t="shared" si="2"/>
        <v>0.0494797</v>
      </c>
      <c r="R53" s="205">
        <f t="shared" si="3"/>
        <v>0.0428385</v>
      </c>
    </row>
    <row r="54" spans="1:18" s="8" customFormat="1" ht="14.25" hidden="1">
      <c r="A54" s="184">
        <v>2</v>
      </c>
      <c r="B54" s="185">
        <v>0</v>
      </c>
      <c r="C54" s="185">
        <v>3</v>
      </c>
      <c r="D54" s="189">
        <v>50</v>
      </c>
      <c r="E54" s="189">
        <v>90</v>
      </c>
      <c r="F54" s="189">
        <v>20</v>
      </c>
      <c r="G54" s="180" t="s">
        <v>104</v>
      </c>
      <c r="H54" s="176">
        <v>229798979</v>
      </c>
      <c r="I54" s="176">
        <v>246000</v>
      </c>
      <c r="J54" s="176">
        <v>76678992</v>
      </c>
      <c r="K54" s="176">
        <v>246000</v>
      </c>
      <c r="L54" s="176">
        <v>76678992</v>
      </c>
      <c r="M54" s="176">
        <v>246984</v>
      </c>
      <c r="N54" s="176">
        <v>75303557</v>
      </c>
      <c r="O54" s="176">
        <v>246984</v>
      </c>
      <c r="P54" s="176">
        <v>75303557</v>
      </c>
      <c r="Q54" s="197">
        <f t="shared" si="2"/>
        <v>0.3336785582498171</v>
      </c>
      <c r="R54" s="205">
        <f t="shared" si="3"/>
        <v>0.3276931748247672</v>
      </c>
    </row>
    <row r="55" spans="1:18" s="4" customFormat="1" ht="15">
      <c r="A55" s="34">
        <v>2</v>
      </c>
      <c r="B55" s="35">
        <v>0</v>
      </c>
      <c r="C55" s="35">
        <v>3</v>
      </c>
      <c r="D55" s="188">
        <v>51</v>
      </c>
      <c r="E55" s="36"/>
      <c r="F55" s="36"/>
      <c r="G55" s="111" t="s">
        <v>105</v>
      </c>
      <c r="H55" s="52">
        <f>+H56</f>
        <v>80340000</v>
      </c>
      <c r="I55" s="52">
        <f aca="true" t="shared" si="18" ref="I55:P55">+I56</f>
        <v>0</v>
      </c>
      <c r="J55" s="52">
        <f t="shared" si="18"/>
        <v>642720</v>
      </c>
      <c r="K55" s="52">
        <f t="shared" si="18"/>
        <v>0</v>
      </c>
      <c r="L55" s="52">
        <f t="shared" si="18"/>
        <v>642720</v>
      </c>
      <c r="M55" s="52">
        <f t="shared" si="18"/>
        <v>0</v>
      </c>
      <c r="N55" s="52">
        <f t="shared" si="18"/>
        <v>0</v>
      </c>
      <c r="O55" s="52">
        <f t="shared" si="18"/>
        <v>0</v>
      </c>
      <c r="P55" s="52">
        <f t="shared" si="18"/>
        <v>0</v>
      </c>
      <c r="Q55" s="208">
        <f t="shared" si="2"/>
        <v>0.008</v>
      </c>
      <c r="R55" s="207">
        <f t="shared" si="3"/>
        <v>0</v>
      </c>
    </row>
    <row r="56" spans="1:18" s="8" customFormat="1" ht="14.25" hidden="1">
      <c r="A56" s="184">
        <v>2</v>
      </c>
      <c r="B56" s="185">
        <v>0</v>
      </c>
      <c r="C56" s="185">
        <v>3</v>
      </c>
      <c r="D56" s="189">
        <v>51</v>
      </c>
      <c r="E56" s="189">
        <v>1</v>
      </c>
      <c r="F56" s="189">
        <v>20</v>
      </c>
      <c r="G56" s="180" t="s">
        <v>358</v>
      </c>
      <c r="H56" s="176">
        <v>80340000</v>
      </c>
      <c r="I56" s="176">
        <v>0</v>
      </c>
      <c r="J56" s="176">
        <v>642720</v>
      </c>
      <c r="K56" s="176">
        <v>0</v>
      </c>
      <c r="L56" s="176">
        <v>642720</v>
      </c>
      <c r="M56" s="176">
        <v>0</v>
      </c>
      <c r="N56" s="176">
        <v>0</v>
      </c>
      <c r="O56" s="176">
        <v>0</v>
      </c>
      <c r="P56" s="176">
        <v>0</v>
      </c>
      <c r="Q56" s="197">
        <f t="shared" si="2"/>
        <v>0.008</v>
      </c>
      <c r="R56" s="205">
        <f t="shared" si="3"/>
        <v>0</v>
      </c>
    </row>
    <row r="57" spans="1:18" s="4" customFormat="1" ht="15">
      <c r="A57" s="34">
        <v>2</v>
      </c>
      <c r="B57" s="35">
        <v>0</v>
      </c>
      <c r="C57" s="35">
        <v>4</v>
      </c>
      <c r="D57" s="36"/>
      <c r="E57" s="36"/>
      <c r="F57" s="36"/>
      <c r="G57" s="111" t="s">
        <v>33</v>
      </c>
      <c r="H57" s="52">
        <f>H58+H61+H63+H69+H78+H84+H87+H93+H96+H99+H104+H109+H110+H101</f>
        <v>8821000000</v>
      </c>
      <c r="I57" s="52">
        <f aca="true" t="shared" si="19" ref="I57:P57">I58+I61+I63+I69+I78+I84+I87+I93+I96+I99+I104+I109+I110+I101</f>
        <v>95969051</v>
      </c>
      <c r="J57" s="52">
        <f t="shared" si="19"/>
        <v>7985819802.4</v>
      </c>
      <c r="K57" s="52">
        <f t="shared" si="19"/>
        <v>844703940</v>
      </c>
      <c r="L57" s="52">
        <f t="shared" si="19"/>
        <v>5736879364.4</v>
      </c>
      <c r="M57" s="52">
        <f t="shared" si="19"/>
        <v>1053689886.7</v>
      </c>
      <c r="N57" s="52">
        <f t="shared" si="19"/>
        <v>2843916117.41</v>
      </c>
      <c r="O57" s="52">
        <f t="shared" si="19"/>
        <v>811731961.62</v>
      </c>
      <c r="P57" s="52">
        <f t="shared" si="19"/>
        <v>2597150869.29</v>
      </c>
      <c r="Q57" s="208">
        <f t="shared" si="2"/>
        <v>0.6503660995805464</v>
      </c>
      <c r="R57" s="207">
        <f t="shared" si="3"/>
        <v>0.32240291547556965</v>
      </c>
    </row>
    <row r="58" spans="1:18" s="4" customFormat="1" ht="15">
      <c r="A58" s="34">
        <v>2</v>
      </c>
      <c r="B58" s="35">
        <v>0</v>
      </c>
      <c r="C58" s="35">
        <v>4</v>
      </c>
      <c r="D58" s="188">
        <v>1</v>
      </c>
      <c r="E58" s="36"/>
      <c r="F58" s="36"/>
      <c r="G58" s="111" t="s">
        <v>106</v>
      </c>
      <c r="H58" s="52">
        <f>SUM(H59:H60)</f>
        <v>606090333</v>
      </c>
      <c r="I58" s="52">
        <f aca="true" t="shared" si="20" ref="I58:P58">SUM(I59:I60)</f>
        <v>56113063</v>
      </c>
      <c r="J58" s="52">
        <f t="shared" si="20"/>
        <v>571014230</v>
      </c>
      <c r="K58" s="52">
        <f t="shared" si="20"/>
        <v>0</v>
      </c>
      <c r="L58" s="52">
        <f t="shared" si="20"/>
        <v>272651167</v>
      </c>
      <c r="M58" s="52">
        <f t="shared" si="20"/>
        <v>0</v>
      </c>
      <c r="N58" s="52">
        <f t="shared" si="20"/>
        <v>270563604</v>
      </c>
      <c r="O58" s="52">
        <f t="shared" si="20"/>
        <v>0</v>
      </c>
      <c r="P58" s="52">
        <f t="shared" si="20"/>
        <v>270563604</v>
      </c>
      <c r="Q58" s="208">
        <f t="shared" si="2"/>
        <v>0.44985236053913435</v>
      </c>
      <c r="R58" s="207">
        <f t="shared" si="3"/>
        <v>0.4464080505306459</v>
      </c>
    </row>
    <row r="59" spans="1:18" s="8" customFormat="1" ht="14.25" hidden="1">
      <c r="A59" s="184">
        <v>2</v>
      </c>
      <c r="B59" s="185">
        <v>0</v>
      </c>
      <c r="C59" s="185">
        <v>4</v>
      </c>
      <c r="D59" s="189">
        <v>1</v>
      </c>
      <c r="E59" s="189">
        <v>16</v>
      </c>
      <c r="F59" s="189">
        <v>20</v>
      </c>
      <c r="G59" s="180" t="s">
        <v>433</v>
      </c>
      <c r="H59" s="176">
        <v>270640000</v>
      </c>
      <c r="I59" s="176">
        <v>0</v>
      </c>
      <c r="J59" s="176">
        <v>270640000</v>
      </c>
      <c r="K59" s="176">
        <v>0</v>
      </c>
      <c r="L59" s="176">
        <v>270640000</v>
      </c>
      <c r="M59" s="176">
        <v>0</v>
      </c>
      <c r="N59" s="176">
        <v>268914034</v>
      </c>
      <c r="O59" s="176">
        <v>0</v>
      </c>
      <c r="P59" s="176">
        <v>268914034</v>
      </c>
      <c r="Q59" s="197">
        <f t="shared" si="2"/>
        <v>1</v>
      </c>
      <c r="R59" s="205">
        <f t="shared" si="3"/>
        <v>0.9936226500147798</v>
      </c>
    </row>
    <row r="60" spans="1:18" s="8" customFormat="1" ht="14.25" hidden="1">
      <c r="A60" s="184">
        <v>2</v>
      </c>
      <c r="B60" s="185">
        <v>0</v>
      </c>
      <c r="C60" s="185">
        <v>4</v>
      </c>
      <c r="D60" s="189">
        <v>1</v>
      </c>
      <c r="E60" s="189">
        <v>25</v>
      </c>
      <c r="F60" s="189">
        <v>20</v>
      </c>
      <c r="G60" s="180" t="s">
        <v>107</v>
      </c>
      <c r="H60" s="176">
        <v>335450333</v>
      </c>
      <c r="I60" s="176">
        <v>56113063</v>
      </c>
      <c r="J60" s="176">
        <v>300374230</v>
      </c>
      <c r="K60" s="176">
        <v>0</v>
      </c>
      <c r="L60" s="176">
        <v>2011167</v>
      </c>
      <c r="M60" s="176">
        <v>0</v>
      </c>
      <c r="N60" s="176">
        <v>1649570</v>
      </c>
      <c r="O60" s="176">
        <v>0</v>
      </c>
      <c r="P60" s="176">
        <v>1649570</v>
      </c>
      <c r="Q60" s="197">
        <f t="shared" si="2"/>
        <v>0.0059954240677412</v>
      </c>
      <c r="R60" s="199">
        <f t="shared" si="3"/>
        <v>0.0049174790951839655</v>
      </c>
    </row>
    <row r="61" spans="1:18" s="4" customFormat="1" ht="15">
      <c r="A61" s="34">
        <v>2</v>
      </c>
      <c r="B61" s="35">
        <v>0</v>
      </c>
      <c r="C61" s="35">
        <v>4</v>
      </c>
      <c r="D61" s="188">
        <v>2</v>
      </c>
      <c r="E61" s="36"/>
      <c r="F61" s="36"/>
      <c r="G61" s="111" t="s">
        <v>108</v>
      </c>
      <c r="H61" s="52">
        <f>SUM(H62:H62)</f>
        <v>620000000</v>
      </c>
      <c r="I61" s="52">
        <f aca="true" t="shared" si="21" ref="I61:P61">SUM(I62:I62)</f>
        <v>0</v>
      </c>
      <c r="J61" s="52">
        <f t="shared" si="21"/>
        <v>619086025</v>
      </c>
      <c r="K61" s="52">
        <f t="shared" si="21"/>
        <v>0</v>
      </c>
      <c r="L61" s="52">
        <f t="shared" si="21"/>
        <v>2400000</v>
      </c>
      <c r="M61" s="52">
        <f t="shared" si="21"/>
        <v>0</v>
      </c>
      <c r="N61" s="52">
        <f t="shared" si="21"/>
        <v>68</v>
      </c>
      <c r="O61" s="52">
        <f t="shared" si="21"/>
        <v>0</v>
      </c>
      <c r="P61" s="52">
        <f t="shared" si="21"/>
        <v>68</v>
      </c>
      <c r="Q61" s="208">
        <f t="shared" si="2"/>
        <v>0.003870967741935484</v>
      </c>
      <c r="R61" s="207">
        <f t="shared" si="3"/>
        <v>1.096774193548387E-07</v>
      </c>
    </row>
    <row r="62" spans="1:18" s="8" customFormat="1" ht="14.25" hidden="1">
      <c r="A62" s="184">
        <v>2</v>
      </c>
      <c r="B62" s="185">
        <v>0</v>
      </c>
      <c r="C62" s="185">
        <v>4</v>
      </c>
      <c r="D62" s="189">
        <v>2</v>
      </c>
      <c r="E62" s="189">
        <v>2</v>
      </c>
      <c r="F62" s="189">
        <v>20</v>
      </c>
      <c r="G62" s="180" t="s">
        <v>109</v>
      </c>
      <c r="H62" s="176">
        <v>620000000</v>
      </c>
      <c r="I62" s="176">
        <v>0</v>
      </c>
      <c r="J62" s="176">
        <v>619086025</v>
      </c>
      <c r="K62" s="176">
        <v>0</v>
      </c>
      <c r="L62" s="176">
        <v>2400000</v>
      </c>
      <c r="M62" s="176">
        <v>0</v>
      </c>
      <c r="N62" s="176">
        <v>68</v>
      </c>
      <c r="O62" s="176">
        <v>0</v>
      </c>
      <c r="P62" s="176">
        <v>68</v>
      </c>
      <c r="Q62" s="197">
        <f t="shared" si="2"/>
        <v>0.003870967741935484</v>
      </c>
      <c r="R62" s="205">
        <f t="shared" si="3"/>
        <v>1.096774193548387E-07</v>
      </c>
    </row>
    <row r="63" spans="1:18" s="4" customFormat="1" ht="15">
      <c r="A63" s="34">
        <v>2</v>
      </c>
      <c r="B63" s="35">
        <v>0</v>
      </c>
      <c r="C63" s="35">
        <v>4</v>
      </c>
      <c r="D63" s="188">
        <v>4</v>
      </c>
      <c r="E63" s="36"/>
      <c r="F63" s="36"/>
      <c r="G63" s="111" t="s">
        <v>110</v>
      </c>
      <c r="H63" s="52">
        <f>SUM(H64:H68)</f>
        <v>309378091</v>
      </c>
      <c r="I63" s="52">
        <f aca="true" t="shared" si="22" ref="I63:P63">SUM(I64:I68)</f>
        <v>1428660</v>
      </c>
      <c r="J63" s="52">
        <f t="shared" si="22"/>
        <v>274836648</v>
      </c>
      <c r="K63" s="52">
        <f t="shared" si="22"/>
        <v>1428660</v>
      </c>
      <c r="L63" s="52">
        <f t="shared" si="22"/>
        <v>274836648</v>
      </c>
      <c r="M63" s="52">
        <f t="shared" si="22"/>
        <v>5395120</v>
      </c>
      <c r="N63" s="52">
        <f t="shared" si="22"/>
        <v>44184001</v>
      </c>
      <c r="O63" s="52">
        <f t="shared" si="22"/>
        <v>5620166</v>
      </c>
      <c r="P63" s="52">
        <f t="shared" si="22"/>
        <v>40242301</v>
      </c>
      <c r="Q63" s="208">
        <f t="shared" si="2"/>
        <v>0.8883520068006368</v>
      </c>
      <c r="R63" s="207">
        <f t="shared" si="3"/>
        <v>0.14281554604330401</v>
      </c>
    </row>
    <row r="64" spans="1:18" s="8" customFormat="1" ht="14.25" hidden="1">
      <c r="A64" s="184">
        <v>2</v>
      </c>
      <c r="B64" s="185">
        <v>0</v>
      </c>
      <c r="C64" s="185">
        <v>4</v>
      </c>
      <c r="D64" s="189">
        <v>4</v>
      </c>
      <c r="E64" s="189">
        <v>1</v>
      </c>
      <c r="F64" s="189">
        <v>20</v>
      </c>
      <c r="G64" s="180" t="s">
        <v>111</v>
      </c>
      <c r="H64" s="176">
        <v>60000000</v>
      </c>
      <c r="I64" s="176">
        <v>0</v>
      </c>
      <c r="J64" s="176">
        <v>48230000</v>
      </c>
      <c r="K64" s="176">
        <v>0</v>
      </c>
      <c r="L64" s="176">
        <v>48230000</v>
      </c>
      <c r="M64" s="176">
        <v>3958335</v>
      </c>
      <c r="N64" s="176">
        <v>20871632</v>
      </c>
      <c r="O64" s="176">
        <v>4183381</v>
      </c>
      <c r="P64" s="176">
        <v>16929932</v>
      </c>
      <c r="Q64" s="197">
        <f t="shared" si="2"/>
        <v>0.8038333333333333</v>
      </c>
      <c r="R64" s="205">
        <f t="shared" si="3"/>
        <v>0.34786053333333333</v>
      </c>
    </row>
    <row r="65" spans="1:18" s="8" customFormat="1" ht="14.25" hidden="1">
      <c r="A65" s="184">
        <v>2</v>
      </c>
      <c r="B65" s="185">
        <v>0</v>
      </c>
      <c r="C65" s="185">
        <v>4</v>
      </c>
      <c r="D65" s="189">
        <v>4</v>
      </c>
      <c r="E65" s="189">
        <v>15</v>
      </c>
      <c r="F65" s="189">
        <v>20</v>
      </c>
      <c r="G65" s="180" t="s">
        <v>155</v>
      </c>
      <c r="H65" s="176">
        <v>124378091</v>
      </c>
      <c r="I65" s="176">
        <v>0</v>
      </c>
      <c r="J65" s="176">
        <v>121420000</v>
      </c>
      <c r="K65" s="176">
        <v>0</v>
      </c>
      <c r="L65" s="176">
        <v>121420000</v>
      </c>
      <c r="M65" s="176">
        <v>1349</v>
      </c>
      <c r="N65" s="176">
        <v>9550915</v>
      </c>
      <c r="O65" s="176">
        <v>1349</v>
      </c>
      <c r="P65" s="176">
        <v>9550915</v>
      </c>
      <c r="Q65" s="197">
        <f t="shared" si="2"/>
        <v>0.976216944831546</v>
      </c>
      <c r="R65" s="205">
        <f t="shared" si="3"/>
        <v>0.07678936799247063</v>
      </c>
    </row>
    <row r="66" spans="1:18" s="8" customFormat="1" ht="14.25" hidden="1">
      <c r="A66" s="184">
        <v>2</v>
      </c>
      <c r="B66" s="185">
        <v>0</v>
      </c>
      <c r="C66" s="185">
        <v>4</v>
      </c>
      <c r="D66" s="189">
        <v>4</v>
      </c>
      <c r="E66" s="189">
        <v>17</v>
      </c>
      <c r="F66" s="189">
        <v>20</v>
      </c>
      <c r="G66" s="180" t="s">
        <v>112</v>
      </c>
      <c r="H66" s="176">
        <v>45000000</v>
      </c>
      <c r="I66" s="176">
        <v>0</v>
      </c>
      <c r="J66" s="176">
        <v>40680000</v>
      </c>
      <c r="K66" s="176">
        <v>0</v>
      </c>
      <c r="L66" s="176">
        <v>40680000</v>
      </c>
      <c r="M66" s="176">
        <v>1086</v>
      </c>
      <c r="N66" s="176">
        <v>314469</v>
      </c>
      <c r="O66" s="176">
        <v>1086</v>
      </c>
      <c r="P66" s="176">
        <v>314469</v>
      </c>
      <c r="Q66" s="197">
        <f t="shared" si="2"/>
        <v>0.904</v>
      </c>
      <c r="R66" s="205">
        <f t="shared" si="3"/>
        <v>0.0069882</v>
      </c>
    </row>
    <row r="67" spans="1:18" s="8" customFormat="1" ht="14.25" hidden="1">
      <c r="A67" s="184">
        <v>2</v>
      </c>
      <c r="B67" s="185">
        <v>0</v>
      </c>
      <c r="C67" s="185">
        <v>4</v>
      </c>
      <c r="D67" s="189">
        <v>4</v>
      </c>
      <c r="E67" s="189">
        <v>18</v>
      </c>
      <c r="F67" s="189">
        <v>20</v>
      </c>
      <c r="G67" s="180" t="s">
        <v>156</v>
      </c>
      <c r="H67" s="176">
        <v>60000000</v>
      </c>
      <c r="I67" s="176">
        <v>0</v>
      </c>
      <c r="J67" s="176">
        <v>50680000</v>
      </c>
      <c r="K67" s="176">
        <v>0</v>
      </c>
      <c r="L67" s="176">
        <v>50680000</v>
      </c>
      <c r="M67" s="176">
        <v>0</v>
      </c>
      <c r="N67" s="176">
        <v>254249</v>
      </c>
      <c r="O67" s="176">
        <v>0</v>
      </c>
      <c r="P67" s="176">
        <v>254249</v>
      </c>
      <c r="Q67" s="197">
        <f t="shared" si="2"/>
        <v>0.8446666666666667</v>
      </c>
      <c r="R67" s="205">
        <f t="shared" si="3"/>
        <v>0.004237483333333333</v>
      </c>
    </row>
    <row r="68" spans="1:18" s="8" customFormat="1" ht="14.25" hidden="1">
      <c r="A68" s="184">
        <v>2</v>
      </c>
      <c r="B68" s="185">
        <v>0</v>
      </c>
      <c r="C68" s="185">
        <v>4</v>
      </c>
      <c r="D68" s="189">
        <v>4</v>
      </c>
      <c r="E68" s="189">
        <v>23</v>
      </c>
      <c r="F68" s="189">
        <v>20</v>
      </c>
      <c r="G68" s="180" t="s">
        <v>113</v>
      </c>
      <c r="H68" s="176">
        <v>20000000</v>
      </c>
      <c r="I68" s="176">
        <v>1428660</v>
      </c>
      <c r="J68" s="176">
        <v>13826648</v>
      </c>
      <c r="K68" s="176">
        <v>1428660</v>
      </c>
      <c r="L68" s="176">
        <v>13826648</v>
      </c>
      <c r="M68" s="176">
        <v>1434350</v>
      </c>
      <c r="N68" s="176">
        <v>13192736</v>
      </c>
      <c r="O68" s="176">
        <v>1434350</v>
      </c>
      <c r="P68" s="176">
        <v>13192736</v>
      </c>
      <c r="Q68" s="197">
        <f t="shared" si="2"/>
        <v>0.6913324</v>
      </c>
      <c r="R68" s="205">
        <f t="shared" si="3"/>
        <v>0.6596368</v>
      </c>
    </row>
    <row r="69" spans="1:18" s="4" customFormat="1" ht="15">
      <c r="A69" s="34">
        <v>2</v>
      </c>
      <c r="B69" s="35">
        <v>0</v>
      </c>
      <c r="C69" s="35">
        <v>4</v>
      </c>
      <c r="D69" s="188">
        <v>5</v>
      </c>
      <c r="E69" s="36"/>
      <c r="F69" s="36"/>
      <c r="G69" s="111" t="s">
        <v>115</v>
      </c>
      <c r="H69" s="52">
        <f aca="true" t="shared" si="23" ref="H69:P69">SUM(H70:H77)</f>
        <v>1969555000</v>
      </c>
      <c r="I69" s="52">
        <f t="shared" si="23"/>
        <v>16466369</v>
      </c>
      <c r="J69" s="52">
        <f t="shared" si="23"/>
        <v>1666048869.4</v>
      </c>
      <c r="K69" s="52">
        <f t="shared" si="23"/>
        <v>2347631</v>
      </c>
      <c r="L69" s="52">
        <f t="shared" si="23"/>
        <v>1048885494.4</v>
      </c>
      <c r="M69" s="52">
        <f t="shared" si="23"/>
        <v>122653339</v>
      </c>
      <c r="N69" s="52">
        <f t="shared" si="23"/>
        <v>443283914</v>
      </c>
      <c r="O69" s="52">
        <f t="shared" si="23"/>
        <v>106819700</v>
      </c>
      <c r="P69" s="52">
        <f t="shared" si="23"/>
        <v>427450275</v>
      </c>
      <c r="Q69" s="208">
        <f t="shared" si="2"/>
        <v>0.5325494816849491</v>
      </c>
      <c r="R69" s="207">
        <f t="shared" si="3"/>
        <v>0.22506805547445996</v>
      </c>
    </row>
    <row r="70" spans="1:18" s="8" customFormat="1" ht="14.25" hidden="1">
      <c r="A70" s="184">
        <v>2</v>
      </c>
      <c r="B70" s="185">
        <v>0</v>
      </c>
      <c r="C70" s="185">
        <v>4</v>
      </c>
      <c r="D70" s="189">
        <v>5</v>
      </c>
      <c r="E70" s="189">
        <v>1</v>
      </c>
      <c r="F70" s="189">
        <v>20</v>
      </c>
      <c r="G70" s="180" t="s">
        <v>116</v>
      </c>
      <c r="H70" s="176">
        <v>1273300000</v>
      </c>
      <c r="I70" s="176">
        <v>2436338</v>
      </c>
      <c r="J70" s="176">
        <v>1130356010.95</v>
      </c>
      <c r="K70" s="176">
        <v>0</v>
      </c>
      <c r="L70" s="176">
        <v>571842661.95</v>
      </c>
      <c r="M70" s="176">
        <v>37228427</v>
      </c>
      <c r="N70" s="176">
        <v>209098324</v>
      </c>
      <c r="O70" s="176">
        <v>37228427</v>
      </c>
      <c r="P70" s="176">
        <v>209098324</v>
      </c>
      <c r="Q70" s="197">
        <f t="shared" si="2"/>
        <v>0.4491028523914239</v>
      </c>
      <c r="R70" s="205">
        <f t="shared" si="3"/>
        <v>0.16421764234665828</v>
      </c>
    </row>
    <row r="71" spans="1:18" s="8" customFormat="1" ht="14.25" hidden="1">
      <c r="A71" s="184">
        <v>2</v>
      </c>
      <c r="B71" s="185">
        <v>0</v>
      </c>
      <c r="C71" s="185">
        <v>4</v>
      </c>
      <c r="D71" s="189">
        <v>5</v>
      </c>
      <c r="E71" s="189">
        <v>2</v>
      </c>
      <c r="F71" s="189">
        <v>20</v>
      </c>
      <c r="G71" s="180" t="s">
        <v>117</v>
      </c>
      <c r="H71" s="176">
        <v>240000000</v>
      </c>
      <c r="I71" s="176">
        <v>12335631</v>
      </c>
      <c r="J71" s="176">
        <v>210086063</v>
      </c>
      <c r="K71" s="176">
        <v>653231</v>
      </c>
      <c r="L71" s="176">
        <v>176907869</v>
      </c>
      <c r="M71" s="176">
        <v>44510065</v>
      </c>
      <c r="N71" s="176">
        <v>89993327</v>
      </c>
      <c r="O71" s="176">
        <v>28676426</v>
      </c>
      <c r="P71" s="176">
        <v>74159688</v>
      </c>
      <c r="Q71" s="197">
        <f t="shared" si="2"/>
        <v>0.7371161208333333</v>
      </c>
      <c r="R71" s="205">
        <f t="shared" si="3"/>
        <v>0.37497219583333335</v>
      </c>
    </row>
    <row r="72" spans="1:18" s="8" customFormat="1" ht="28.5" hidden="1">
      <c r="A72" s="184">
        <v>2</v>
      </c>
      <c r="B72" s="185">
        <v>0</v>
      </c>
      <c r="C72" s="185">
        <v>4</v>
      </c>
      <c r="D72" s="189">
        <v>5</v>
      </c>
      <c r="E72" s="189">
        <v>5</v>
      </c>
      <c r="F72" s="189">
        <v>20</v>
      </c>
      <c r="G72" s="180" t="s">
        <v>118</v>
      </c>
      <c r="H72" s="176">
        <v>7175000</v>
      </c>
      <c r="I72" s="176">
        <v>0</v>
      </c>
      <c r="J72" s="176">
        <v>198800</v>
      </c>
      <c r="K72" s="176">
        <v>0</v>
      </c>
      <c r="L72" s="176">
        <v>198800</v>
      </c>
      <c r="M72" s="176">
        <v>0</v>
      </c>
      <c r="N72" s="176">
        <v>173111</v>
      </c>
      <c r="O72" s="176">
        <v>0</v>
      </c>
      <c r="P72" s="176">
        <v>173111</v>
      </c>
      <c r="Q72" s="197">
        <f t="shared" si="2"/>
        <v>0.027707317073170732</v>
      </c>
      <c r="R72" s="205">
        <f t="shared" si="3"/>
        <v>0.024126968641114983</v>
      </c>
    </row>
    <row r="73" spans="1:18" s="8" customFormat="1" ht="14.25" hidden="1">
      <c r="A73" s="184">
        <v>2</v>
      </c>
      <c r="B73" s="185">
        <v>0</v>
      </c>
      <c r="C73" s="185">
        <v>4</v>
      </c>
      <c r="D73" s="189">
        <v>5</v>
      </c>
      <c r="E73" s="189">
        <v>6</v>
      </c>
      <c r="F73" s="189">
        <v>20</v>
      </c>
      <c r="G73" s="180" t="s">
        <v>119</v>
      </c>
      <c r="H73" s="176">
        <v>23000000</v>
      </c>
      <c r="I73" s="176">
        <v>0</v>
      </c>
      <c r="J73" s="176">
        <v>15014400</v>
      </c>
      <c r="K73" s="176">
        <v>0</v>
      </c>
      <c r="L73" s="176">
        <v>15014400</v>
      </c>
      <c r="M73" s="176">
        <v>191852</v>
      </c>
      <c r="N73" s="176">
        <v>6164008</v>
      </c>
      <c r="O73" s="176">
        <v>191852</v>
      </c>
      <c r="P73" s="176">
        <v>6164008</v>
      </c>
      <c r="Q73" s="197">
        <f t="shared" si="2"/>
        <v>0.6528</v>
      </c>
      <c r="R73" s="205">
        <f t="shared" si="3"/>
        <v>0.26800034782608695</v>
      </c>
    </row>
    <row r="74" spans="1:18" s="8" customFormat="1" ht="14.25" hidden="1">
      <c r="A74" s="184">
        <v>2</v>
      </c>
      <c r="B74" s="185">
        <v>0</v>
      </c>
      <c r="C74" s="185">
        <v>4</v>
      </c>
      <c r="D74" s="189">
        <v>5</v>
      </c>
      <c r="E74" s="189">
        <v>8</v>
      </c>
      <c r="F74" s="189">
        <v>20</v>
      </c>
      <c r="G74" s="180" t="s">
        <v>120</v>
      </c>
      <c r="H74" s="176">
        <v>100000000</v>
      </c>
      <c r="I74" s="176">
        <v>0</v>
      </c>
      <c r="J74" s="176">
        <v>65636451.53</v>
      </c>
      <c r="K74" s="176">
        <v>0</v>
      </c>
      <c r="L74" s="176">
        <v>61895233.53</v>
      </c>
      <c r="M74" s="176">
        <v>7745311.8</v>
      </c>
      <c r="N74" s="176">
        <v>14783838.8</v>
      </c>
      <c r="O74" s="176">
        <v>7745311.8</v>
      </c>
      <c r="P74" s="176">
        <v>14783838.8</v>
      </c>
      <c r="Q74" s="197">
        <f t="shared" si="2"/>
        <v>0.6189523353</v>
      </c>
      <c r="R74" s="205">
        <f t="shared" si="3"/>
        <v>0.14783838800000002</v>
      </c>
    </row>
    <row r="75" spans="1:18" s="8" customFormat="1" ht="14.25" hidden="1">
      <c r="A75" s="184">
        <v>2</v>
      </c>
      <c r="B75" s="185">
        <v>0</v>
      </c>
      <c r="C75" s="185">
        <v>4</v>
      </c>
      <c r="D75" s="189">
        <v>5</v>
      </c>
      <c r="E75" s="189">
        <v>9</v>
      </c>
      <c r="F75" s="189">
        <v>20</v>
      </c>
      <c r="G75" s="180" t="s">
        <v>121</v>
      </c>
      <c r="H75" s="176">
        <v>37080000</v>
      </c>
      <c r="I75" s="176">
        <v>1694400</v>
      </c>
      <c r="J75" s="176">
        <v>24665883.92</v>
      </c>
      <c r="K75" s="176">
        <v>1694400</v>
      </c>
      <c r="L75" s="176">
        <v>24017152.92</v>
      </c>
      <c r="M75" s="176">
        <v>2961464.2</v>
      </c>
      <c r="N75" s="176">
        <v>16719216.2</v>
      </c>
      <c r="O75" s="176">
        <v>2961464.2</v>
      </c>
      <c r="P75" s="176">
        <v>16719216.2</v>
      </c>
      <c r="Q75" s="197">
        <f aca="true" t="shared" si="24" ref="Q75:Q139">_xlfn.IFERROR((L75/H75),0)</f>
        <v>0.6477117831715211</v>
      </c>
      <c r="R75" s="205">
        <f aca="true" t="shared" si="25" ref="R75:R139">_xlfn.IFERROR((N75/H75),0)</f>
        <v>0.4508957982740021</v>
      </c>
    </row>
    <row r="76" spans="1:18" s="8" customFormat="1" ht="14.25" hidden="1">
      <c r="A76" s="184">
        <v>2</v>
      </c>
      <c r="B76" s="185">
        <v>0</v>
      </c>
      <c r="C76" s="185">
        <v>4</v>
      </c>
      <c r="D76" s="189">
        <v>5</v>
      </c>
      <c r="E76" s="189">
        <v>10</v>
      </c>
      <c r="F76" s="189">
        <v>20</v>
      </c>
      <c r="G76" s="180" t="s">
        <v>122</v>
      </c>
      <c r="H76" s="176">
        <v>274000000</v>
      </c>
      <c r="I76" s="176">
        <v>0</v>
      </c>
      <c r="J76" s="176">
        <v>219413260</v>
      </c>
      <c r="K76" s="176">
        <v>0</v>
      </c>
      <c r="L76" s="176">
        <v>198331377</v>
      </c>
      <c r="M76" s="176">
        <v>30016219</v>
      </c>
      <c r="N76" s="176">
        <v>105765088</v>
      </c>
      <c r="O76" s="176">
        <v>30016219</v>
      </c>
      <c r="P76" s="176">
        <v>105765088</v>
      </c>
      <c r="Q76" s="197">
        <f t="shared" si="24"/>
        <v>0.7238371423357665</v>
      </c>
      <c r="R76" s="205">
        <f t="shared" si="25"/>
        <v>0.3860039708029197</v>
      </c>
    </row>
    <row r="77" spans="1:18" s="8" customFormat="1" ht="14.25" hidden="1">
      <c r="A77" s="184">
        <v>2</v>
      </c>
      <c r="B77" s="185">
        <v>0</v>
      </c>
      <c r="C77" s="185">
        <v>4</v>
      </c>
      <c r="D77" s="189">
        <v>5</v>
      </c>
      <c r="E77" s="189">
        <v>12</v>
      </c>
      <c r="F77" s="189">
        <v>20</v>
      </c>
      <c r="G77" s="180" t="s">
        <v>123</v>
      </c>
      <c r="H77" s="176">
        <v>15000000</v>
      </c>
      <c r="I77" s="176">
        <v>0</v>
      </c>
      <c r="J77" s="176">
        <v>678000</v>
      </c>
      <c r="K77" s="176">
        <v>0</v>
      </c>
      <c r="L77" s="176">
        <v>678000</v>
      </c>
      <c r="M77" s="176">
        <v>0</v>
      </c>
      <c r="N77" s="176">
        <v>587001</v>
      </c>
      <c r="O77" s="176">
        <v>0</v>
      </c>
      <c r="P77" s="176">
        <v>587001</v>
      </c>
      <c r="Q77" s="197">
        <f t="shared" si="24"/>
        <v>0.0452</v>
      </c>
      <c r="R77" s="205">
        <f t="shared" si="25"/>
        <v>0.0391334</v>
      </c>
    </row>
    <row r="78" spans="1:18" s="4" customFormat="1" ht="15">
      <c r="A78" s="34">
        <v>2</v>
      </c>
      <c r="B78" s="35">
        <v>0</v>
      </c>
      <c r="C78" s="35">
        <v>4</v>
      </c>
      <c r="D78" s="188">
        <v>6</v>
      </c>
      <c r="E78" s="36"/>
      <c r="F78" s="36"/>
      <c r="G78" s="111" t="s">
        <v>124</v>
      </c>
      <c r="H78" s="52">
        <f aca="true" t="shared" si="26" ref="H78:P78">SUM(H79:H83)</f>
        <v>205330000</v>
      </c>
      <c r="I78" s="52">
        <f t="shared" si="26"/>
        <v>629800</v>
      </c>
      <c r="J78" s="52">
        <f t="shared" si="26"/>
        <v>190881696</v>
      </c>
      <c r="K78" s="52">
        <f t="shared" si="26"/>
        <v>629800</v>
      </c>
      <c r="L78" s="52">
        <f t="shared" si="26"/>
        <v>190881696</v>
      </c>
      <c r="M78" s="52">
        <f t="shared" si="26"/>
        <v>632319</v>
      </c>
      <c r="N78" s="52">
        <f t="shared" si="26"/>
        <v>7933383</v>
      </c>
      <c r="O78" s="52">
        <f t="shared" si="26"/>
        <v>632319</v>
      </c>
      <c r="P78" s="52">
        <f t="shared" si="26"/>
        <v>7933383</v>
      </c>
      <c r="Q78" s="208">
        <f t="shared" si="24"/>
        <v>0.9296337408074806</v>
      </c>
      <c r="R78" s="207">
        <f t="shared" si="25"/>
        <v>0.03863723274728486</v>
      </c>
    </row>
    <row r="79" spans="1:18" s="8" customFormat="1" ht="14.25" hidden="1">
      <c r="A79" s="184">
        <v>2</v>
      </c>
      <c r="B79" s="185">
        <v>0</v>
      </c>
      <c r="C79" s="185">
        <v>4</v>
      </c>
      <c r="D79" s="189">
        <v>6</v>
      </c>
      <c r="E79" s="189">
        <v>2</v>
      </c>
      <c r="F79" s="189">
        <v>20</v>
      </c>
      <c r="G79" s="180" t="s">
        <v>125</v>
      </c>
      <c r="H79" s="176">
        <v>186180000</v>
      </c>
      <c r="I79" s="176">
        <v>13500</v>
      </c>
      <c r="J79" s="176">
        <v>182409376</v>
      </c>
      <c r="K79" s="176">
        <v>13500</v>
      </c>
      <c r="L79" s="176">
        <v>182409376</v>
      </c>
      <c r="M79" s="176">
        <v>13554</v>
      </c>
      <c r="N79" s="176">
        <v>1136310</v>
      </c>
      <c r="O79" s="176">
        <v>13554</v>
      </c>
      <c r="P79" s="176">
        <v>1136310</v>
      </c>
      <c r="Q79" s="197">
        <f t="shared" si="24"/>
        <v>0.979747427220969</v>
      </c>
      <c r="R79" s="205">
        <f t="shared" si="25"/>
        <v>0.006103287141475991</v>
      </c>
    </row>
    <row r="80" spans="1:18" s="8" customFormat="1" ht="14.25" hidden="1">
      <c r="A80" s="184">
        <v>2</v>
      </c>
      <c r="B80" s="185">
        <v>0</v>
      </c>
      <c r="C80" s="185">
        <v>4</v>
      </c>
      <c r="D80" s="189">
        <v>6</v>
      </c>
      <c r="E80" s="189">
        <v>3</v>
      </c>
      <c r="F80" s="189">
        <v>20</v>
      </c>
      <c r="G80" s="180" t="s">
        <v>126</v>
      </c>
      <c r="H80" s="176">
        <v>3000000</v>
      </c>
      <c r="I80" s="176">
        <v>0</v>
      </c>
      <c r="J80" s="176">
        <v>1224000</v>
      </c>
      <c r="K80" s="176">
        <v>0</v>
      </c>
      <c r="L80" s="176">
        <v>1224000</v>
      </c>
      <c r="M80" s="176">
        <v>0</v>
      </c>
      <c r="N80" s="176">
        <v>1204800</v>
      </c>
      <c r="O80" s="176">
        <v>0</v>
      </c>
      <c r="P80" s="176">
        <v>1204800</v>
      </c>
      <c r="Q80" s="197">
        <f t="shared" si="24"/>
        <v>0.408</v>
      </c>
      <c r="R80" s="205">
        <f t="shared" si="25"/>
        <v>0.4016</v>
      </c>
    </row>
    <row r="81" spans="1:18" s="8" customFormat="1" ht="14.25" hidden="1">
      <c r="A81" s="184">
        <v>2</v>
      </c>
      <c r="B81" s="185">
        <v>0</v>
      </c>
      <c r="C81" s="185">
        <v>4</v>
      </c>
      <c r="D81" s="189">
        <v>6</v>
      </c>
      <c r="E81" s="189">
        <v>5</v>
      </c>
      <c r="F81" s="189">
        <v>20</v>
      </c>
      <c r="G81" s="180" t="s">
        <v>157</v>
      </c>
      <c r="H81" s="176">
        <v>5000000</v>
      </c>
      <c r="I81" s="176">
        <v>0</v>
      </c>
      <c r="J81" s="176">
        <v>1882920</v>
      </c>
      <c r="K81" s="176">
        <v>0</v>
      </c>
      <c r="L81" s="176">
        <v>1882920</v>
      </c>
      <c r="M81" s="176">
        <v>0</v>
      </c>
      <c r="N81" s="176">
        <v>275892</v>
      </c>
      <c r="O81" s="176">
        <v>0</v>
      </c>
      <c r="P81" s="176">
        <v>275892</v>
      </c>
      <c r="Q81" s="197">
        <f t="shared" si="24"/>
        <v>0.376584</v>
      </c>
      <c r="R81" s="205">
        <f t="shared" si="25"/>
        <v>0.0551784</v>
      </c>
    </row>
    <row r="82" spans="1:18" s="8" customFormat="1" ht="14.25" hidden="1">
      <c r="A82" s="184">
        <v>2</v>
      </c>
      <c r="B82" s="185">
        <v>0</v>
      </c>
      <c r="C82" s="185">
        <v>4</v>
      </c>
      <c r="D82" s="189">
        <v>6</v>
      </c>
      <c r="E82" s="189">
        <v>7</v>
      </c>
      <c r="F82" s="189">
        <v>20</v>
      </c>
      <c r="G82" s="180" t="s">
        <v>127</v>
      </c>
      <c r="H82" s="176">
        <v>6000000</v>
      </c>
      <c r="I82" s="176">
        <v>616300</v>
      </c>
      <c r="J82" s="176">
        <v>5343200</v>
      </c>
      <c r="K82" s="176">
        <v>616300</v>
      </c>
      <c r="L82" s="176">
        <v>5343200</v>
      </c>
      <c r="M82" s="176">
        <v>618765</v>
      </c>
      <c r="N82" s="176">
        <v>5316381</v>
      </c>
      <c r="O82" s="176">
        <v>618765</v>
      </c>
      <c r="P82" s="176">
        <v>5316381</v>
      </c>
      <c r="Q82" s="197">
        <f t="shared" si="24"/>
        <v>0.8905333333333333</v>
      </c>
      <c r="R82" s="205">
        <f t="shared" si="25"/>
        <v>0.8860635</v>
      </c>
    </row>
    <row r="83" spans="1:18" s="8" customFormat="1" ht="14.25" hidden="1">
      <c r="A83" s="184">
        <v>2</v>
      </c>
      <c r="B83" s="185">
        <v>0</v>
      </c>
      <c r="C83" s="185">
        <v>4</v>
      </c>
      <c r="D83" s="189">
        <v>6</v>
      </c>
      <c r="E83" s="189">
        <v>8</v>
      </c>
      <c r="F83" s="189">
        <v>20</v>
      </c>
      <c r="G83" s="180" t="s">
        <v>128</v>
      </c>
      <c r="H83" s="176">
        <v>5150000</v>
      </c>
      <c r="I83" s="176">
        <v>0</v>
      </c>
      <c r="J83" s="176">
        <v>22200</v>
      </c>
      <c r="K83" s="176">
        <v>0</v>
      </c>
      <c r="L83" s="176">
        <v>22200</v>
      </c>
      <c r="M83" s="176">
        <v>0</v>
      </c>
      <c r="N83" s="176">
        <v>0</v>
      </c>
      <c r="O83" s="176">
        <v>0</v>
      </c>
      <c r="P83" s="176">
        <v>0</v>
      </c>
      <c r="Q83" s="197">
        <f t="shared" si="24"/>
        <v>0.004310679611650485</v>
      </c>
      <c r="R83" s="205">
        <f t="shared" si="25"/>
        <v>0</v>
      </c>
    </row>
    <row r="84" spans="1:18" s="4" customFormat="1" ht="15">
      <c r="A84" s="34">
        <v>2</v>
      </c>
      <c r="B84" s="35">
        <v>0</v>
      </c>
      <c r="C84" s="35">
        <v>4</v>
      </c>
      <c r="D84" s="188">
        <v>7</v>
      </c>
      <c r="E84" s="36"/>
      <c r="F84" s="36"/>
      <c r="G84" s="111" t="s">
        <v>129</v>
      </c>
      <c r="H84" s="52">
        <f>SUM(H85:H86)</f>
        <v>122690667</v>
      </c>
      <c r="I84" s="52">
        <f aca="true" t="shared" si="27" ref="I84:P84">SUM(I85:I86)</f>
        <v>58904667</v>
      </c>
      <c r="J84" s="52">
        <f t="shared" si="27"/>
        <v>116326513</v>
      </c>
      <c r="K84" s="52">
        <f t="shared" si="27"/>
        <v>2614000</v>
      </c>
      <c r="L84" s="52">
        <f t="shared" si="27"/>
        <v>58635846</v>
      </c>
      <c r="M84" s="52">
        <f t="shared" si="27"/>
        <v>2568889</v>
      </c>
      <c r="N84" s="52">
        <f t="shared" si="27"/>
        <v>19912528</v>
      </c>
      <c r="O84" s="52">
        <f t="shared" si="27"/>
        <v>2568889</v>
      </c>
      <c r="P84" s="52">
        <f t="shared" si="27"/>
        <v>19912528</v>
      </c>
      <c r="Q84" s="208">
        <f t="shared" si="24"/>
        <v>0.47791610750636804</v>
      </c>
      <c r="R84" s="207">
        <f t="shared" si="25"/>
        <v>0.16229863678220935</v>
      </c>
    </row>
    <row r="85" spans="1:18" s="8" customFormat="1" ht="14.25" hidden="1">
      <c r="A85" s="184">
        <v>2</v>
      </c>
      <c r="B85" s="185">
        <v>0</v>
      </c>
      <c r="C85" s="185">
        <v>4</v>
      </c>
      <c r="D85" s="189">
        <v>7</v>
      </c>
      <c r="E85" s="189">
        <v>5</v>
      </c>
      <c r="F85" s="189">
        <v>20</v>
      </c>
      <c r="G85" s="180" t="s">
        <v>130</v>
      </c>
      <c r="H85" s="176">
        <v>22900000</v>
      </c>
      <c r="I85" s="176">
        <v>2614000</v>
      </c>
      <c r="J85" s="176">
        <v>17787846</v>
      </c>
      <c r="K85" s="176">
        <v>2614000</v>
      </c>
      <c r="L85" s="176">
        <v>17787846</v>
      </c>
      <c r="M85" s="176">
        <v>1403316</v>
      </c>
      <c r="N85" s="176">
        <v>5483151</v>
      </c>
      <c r="O85" s="176">
        <v>1403316</v>
      </c>
      <c r="P85" s="176">
        <v>5483151</v>
      </c>
      <c r="Q85" s="197">
        <f t="shared" si="24"/>
        <v>0.7767618340611354</v>
      </c>
      <c r="R85" s="205">
        <f t="shared" si="25"/>
        <v>0.23943890829694323</v>
      </c>
    </row>
    <row r="86" spans="1:18" s="8" customFormat="1" ht="28.5" hidden="1">
      <c r="A86" s="184">
        <v>2</v>
      </c>
      <c r="B86" s="185">
        <v>0</v>
      </c>
      <c r="C86" s="185">
        <v>4</v>
      </c>
      <c r="D86" s="189">
        <v>7</v>
      </c>
      <c r="E86" s="189">
        <v>6</v>
      </c>
      <c r="F86" s="189">
        <v>20</v>
      </c>
      <c r="G86" s="180" t="s">
        <v>131</v>
      </c>
      <c r="H86" s="176">
        <v>99790667</v>
      </c>
      <c r="I86" s="176">
        <v>56290667</v>
      </c>
      <c r="J86" s="176">
        <v>98538667</v>
      </c>
      <c r="K86" s="176">
        <v>0</v>
      </c>
      <c r="L86" s="176">
        <v>40848000</v>
      </c>
      <c r="M86" s="176">
        <v>1165573</v>
      </c>
      <c r="N86" s="176">
        <v>14429377</v>
      </c>
      <c r="O86" s="176">
        <v>1165573</v>
      </c>
      <c r="P86" s="176">
        <v>14429377</v>
      </c>
      <c r="Q86" s="197">
        <f t="shared" si="24"/>
        <v>0.40933687716507594</v>
      </c>
      <c r="R86" s="205">
        <f t="shared" si="25"/>
        <v>0.1445964581036421</v>
      </c>
    </row>
    <row r="87" spans="1:18" s="4" customFormat="1" ht="15">
      <c r="A87" s="34">
        <v>2</v>
      </c>
      <c r="B87" s="35">
        <v>0</v>
      </c>
      <c r="C87" s="35">
        <v>4</v>
      </c>
      <c r="D87" s="188">
        <v>8</v>
      </c>
      <c r="E87" s="36"/>
      <c r="F87" s="36"/>
      <c r="G87" s="111" t="s">
        <v>132</v>
      </c>
      <c r="H87" s="52">
        <f aca="true" t="shared" si="28" ref="H87:P87">SUM(H88:H92)</f>
        <v>456000000</v>
      </c>
      <c r="I87" s="52">
        <f t="shared" si="28"/>
        <v>-14809600</v>
      </c>
      <c r="J87" s="52">
        <f t="shared" si="28"/>
        <v>440000000</v>
      </c>
      <c r="K87" s="52">
        <f t="shared" si="28"/>
        <v>-8809600</v>
      </c>
      <c r="L87" s="52">
        <f t="shared" si="28"/>
        <v>347946400</v>
      </c>
      <c r="M87" s="52">
        <f t="shared" si="28"/>
        <v>33046849.7</v>
      </c>
      <c r="N87" s="52">
        <f t="shared" si="28"/>
        <v>110202591.41</v>
      </c>
      <c r="O87" s="52">
        <f t="shared" si="28"/>
        <v>33050572.62</v>
      </c>
      <c r="P87" s="52">
        <f t="shared" si="28"/>
        <v>109986617.28999999</v>
      </c>
      <c r="Q87" s="208">
        <f t="shared" si="24"/>
        <v>0.763040350877193</v>
      </c>
      <c r="R87" s="207">
        <f t="shared" si="25"/>
        <v>0.24167234958333333</v>
      </c>
    </row>
    <row r="88" spans="1:18" s="8" customFormat="1" ht="14.25" hidden="1">
      <c r="A88" s="184">
        <v>2</v>
      </c>
      <c r="B88" s="185">
        <v>0</v>
      </c>
      <c r="C88" s="185">
        <v>4</v>
      </c>
      <c r="D88" s="189">
        <v>8</v>
      </c>
      <c r="E88" s="189">
        <v>1</v>
      </c>
      <c r="F88" s="189">
        <v>20</v>
      </c>
      <c r="G88" s="180" t="s">
        <v>133</v>
      </c>
      <c r="H88" s="176">
        <v>38400000</v>
      </c>
      <c r="I88" s="176">
        <v>-16000000</v>
      </c>
      <c r="J88" s="176">
        <v>22400000</v>
      </c>
      <c r="K88" s="176">
        <v>-10000000</v>
      </c>
      <c r="L88" s="176">
        <v>21607200</v>
      </c>
      <c r="M88" s="176">
        <v>864415</v>
      </c>
      <c r="N88" s="176">
        <v>4032170</v>
      </c>
      <c r="O88" s="176">
        <v>864415</v>
      </c>
      <c r="P88" s="176">
        <v>4032170</v>
      </c>
      <c r="Q88" s="197">
        <f t="shared" si="24"/>
        <v>0.5626875</v>
      </c>
      <c r="R88" s="205">
        <f t="shared" si="25"/>
        <v>0.10500442708333334</v>
      </c>
    </row>
    <row r="89" spans="1:18" s="8" customFormat="1" ht="14.25" hidden="1">
      <c r="A89" s="184">
        <v>2</v>
      </c>
      <c r="B89" s="185">
        <v>0</v>
      </c>
      <c r="C89" s="185">
        <v>4</v>
      </c>
      <c r="D89" s="189">
        <v>8</v>
      </c>
      <c r="E89" s="189">
        <v>2</v>
      </c>
      <c r="F89" s="189">
        <v>20</v>
      </c>
      <c r="G89" s="180" t="s">
        <v>134</v>
      </c>
      <c r="H89" s="176">
        <v>312000000</v>
      </c>
      <c r="I89" s="176">
        <v>0</v>
      </c>
      <c r="J89" s="176">
        <v>312000000</v>
      </c>
      <c r="K89" s="176">
        <v>0</v>
      </c>
      <c r="L89" s="176">
        <v>245496000</v>
      </c>
      <c r="M89" s="176">
        <v>25010273</v>
      </c>
      <c r="N89" s="176">
        <v>65535559</v>
      </c>
      <c r="O89" s="176">
        <v>25010273</v>
      </c>
      <c r="P89" s="176">
        <v>65535559</v>
      </c>
      <c r="Q89" s="197">
        <f t="shared" si="24"/>
        <v>0.7868461538461539</v>
      </c>
      <c r="R89" s="205">
        <f t="shared" si="25"/>
        <v>0.2100498685897436</v>
      </c>
    </row>
    <row r="90" spans="1:18" s="8" customFormat="1" ht="14.25" hidden="1">
      <c r="A90" s="184">
        <v>2</v>
      </c>
      <c r="B90" s="185">
        <v>0</v>
      </c>
      <c r="C90" s="185"/>
      <c r="D90" s="189">
        <v>8</v>
      </c>
      <c r="E90" s="189">
        <v>3</v>
      </c>
      <c r="F90" s="189">
        <v>20</v>
      </c>
      <c r="G90" s="180" t="s">
        <v>435</v>
      </c>
      <c r="H90" s="176">
        <v>9600</v>
      </c>
      <c r="I90" s="176">
        <v>0</v>
      </c>
      <c r="J90" s="176">
        <v>9600</v>
      </c>
      <c r="K90" s="176">
        <v>0</v>
      </c>
      <c r="L90" s="176">
        <v>9600</v>
      </c>
      <c r="M90" s="176">
        <v>0</v>
      </c>
      <c r="N90" s="176">
        <v>0</v>
      </c>
      <c r="O90" s="176">
        <v>0</v>
      </c>
      <c r="P90" s="176">
        <v>0</v>
      </c>
      <c r="Q90" s="197">
        <f t="shared" si="24"/>
        <v>1</v>
      </c>
      <c r="R90" s="205">
        <f t="shared" si="25"/>
        <v>0</v>
      </c>
    </row>
    <row r="91" spans="1:18" s="8" customFormat="1" ht="14.25" hidden="1">
      <c r="A91" s="184">
        <v>2</v>
      </c>
      <c r="B91" s="185">
        <v>0</v>
      </c>
      <c r="C91" s="185">
        <v>4</v>
      </c>
      <c r="D91" s="189">
        <v>8</v>
      </c>
      <c r="E91" s="189">
        <v>5</v>
      </c>
      <c r="F91" s="189">
        <v>20</v>
      </c>
      <c r="G91" s="180" t="s">
        <v>135</v>
      </c>
      <c r="H91" s="176">
        <v>37190400</v>
      </c>
      <c r="I91" s="176">
        <v>1190400</v>
      </c>
      <c r="J91" s="176">
        <v>37190400</v>
      </c>
      <c r="K91" s="176">
        <v>1190400</v>
      </c>
      <c r="L91" s="176">
        <v>37190400</v>
      </c>
      <c r="M91" s="176">
        <v>3511765.7</v>
      </c>
      <c r="N91" s="176">
        <v>25715482.41</v>
      </c>
      <c r="O91" s="176">
        <v>3515488.62</v>
      </c>
      <c r="P91" s="176">
        <v>25499508.29</v>
      </c>
      <c r="Q91" s="197">
        <f t="shared" si="24"/>
        <v>1</v>
      </c>
      <c r="R91" s="205">
        <f t="shared" si="25"/>
        <v>0.6914548488319566</v>
      </c>
    </row>
    <row r="92" spans="1:18" s="8" customFormat="1" ht="14.25" hidden="1">
      <c r="A92" s="184">
        <v>2</v>
      </c>
      <c r="B92" s="185">
        <v>0</v>
      </c>
      <c r="C92" s="185">
        <v>4</v>
      </c>
      <c r="D92" s="189">
        <v>8</v>
      </c>
      <c r="E92" s="189">
        <v>6</v>
      </c>
      <c r="F92" s="189">
        <v>20</v>
      </c>
      <c r="G92" s="180" t="s">
        <v>136</v>
      </c>
      <c r="H92" s="176">
        <v>68400000</v>
      </c>
      <c r="I92" s="176">
        <v>0</v>
      </c>
      <c r="J92" s="176">
        <v>68400000</v>
      </c>
      <c r="K92" s="176">
        <v>0</v>
      </c>
      <c r="L92" s="176">
        <v>43643200</v>
      </c>
      <c r="M92" s="176">
        <v>3660396</v>
      </c>
      <c r="N92" s="176">
        <v>14919380</v>
      </c>
      <c r="O92" s="176">
        <v>3660396</v>
      </c>
      <c r="P92" s="176">
        <v>14919380</v>
      </c>
      <c r="Q92" s="197">
        <f t="shared" si="24"/>
        <v>0.6380584795321638</v>
      </c>
      <c r="R92" s="205">
        <f t="shared" si="25"/>
        <v>0.21811959064327485</v>
      </c>
    </row>
    <row r="93" spans="1:18" s="4" customFormat="1" ht="15">
      <c r="A93" s="34">
        <v>2</v>
      </c>
      <c r="B93" s="35">
        <v>0</v>
      </c>
      <c r="C93" s="35">
        <v>4</v>
      </c>
      <c r="D93" s="188">
        <v>9</v>
      </c>
      <c r="E93" s="36"/>
      <c r="F93" s="36"/>
      <c r="G93" s="111" t="s">
        <v>137</v>
      </c>
      <c r="H93" s="52">
        <f aca="true" t="shared" si="29" ref="H93:P93">SUM(H94:H95)</f>
        <v>727720000</v>
      </c>
      <c r="I93" s="52">
        <f t="shared" si="29"/>
        <v>-116397</v>
      </c>
      <c r="J93" s="52">
        <f t="shared" si="29"/>
        <v>711592288</v>
      </c>
      <c r="K93" s="52">
        <f t="shared" si="29"/>
        <v>35039245</v>
      </c>
      <c r="L93" s="52">
        <f t="shared" si="29"/>
        <v>565246305</v>
      </c>
      <c r="M93" s="52">
        <f t="shared" si="29"/>
        <v>502038787</v>
      </c>
      <c r="N93" s="52">
        <f t="shared" si="29"/>
        <v>560013378</v>
      </c>
      <c r="O93" s="52">
        <f t="shared" si="29"/>
        <v>281507189</v>
      </c>
      <c r="P93" s="52">
        <f t="shared" si="29"/>
        <v>339481780</v>
      </c>
      <c r="Q93" s="208">
        <f t="shared" si="24"/>
        <v>0.7767359767492992</v>
      </c>
      <c r="R93" s="207">
        <f t="shared" si="25"/>
        <v>0.7695451244984335</v>
      </c>
    </row>
    <row r="94" spans="1:18" s="8" customFormat="1" ht="14.25" hidden="1">
      <c r="A94" s="184">
        <v>2</v>
      </c>
      <c r="B94" s="185">
        <v>0</v>
      </c>
      <c r="C94" s="185">
        <v>4</v>
      </c>
      <c r="D94" s="189">
        <v>9</v>
      </c>
      <c r="E94" s="189">
        <v>5</v>
      </c>
      <c r="F94" s="189">
        <v>20</v>
      </c>
      <c r="G94" s="180" t="s">
        <v>138</v>
      </c>
      <c r="H94" s="176">
        <v>183000000</v>
      </c>
      <c r="I94" s="176">
        <v>0</v>
      </c>
      <c r="J94" s="176">
        <v>182625228</v>
      </c>
      <c r="K94" s="176">
        <v>35039245</v>
      </c>
      <c r="L94" s="176">
        <v>36279245</v>
      </c>
      <c r="M94" s="176">
        <v>35177343</v>
      </c>
      <c r="N94" s="176">
        <v>35177343</v>
      </c>
      <c r="O94" s="176">
        <v>35177343</v>
      </c>
      <c r="P94" s="176">
        <v>35177343</v>
      </c>
      <c r="Q94" s="197">
        <f t="shared" si="24"/>
        <v>0.19824724043715847</v>
      </c>
      <c r="R94" s="205">
        <f t="shared" si="25"/>
        <v>0.19222591803278688</v>
      </c>
    </row>
    <row r="95" spans="1:18" s="8" customFormat="1" ht="14.25" hidden="1">
      <c r="A95" s="184">
        <v>2</v>
      </c>
      <c r="B95" s="185">
        <v>0</v>
      </c>
      <c r="C95" s="185">
        <v>4</v>
      </c>
      <c r="D95" s="189">
        <v>9</v>
      </c>
      <c r="E95" s="189">
        <v>13</v>
      </c>
      <c r="F95" s="189">
        <v>20</v>
      </c>
      <c r="G95" s="180" t="s">
        <v>139</v>
      </c>
      <c r="H95" s="176">
        <v>544720000</v>
      </c>
      <c r="I95" s="176">
        <v>-116397</v>
      </c>
      <c r="J95" s="176">
        <v>528967060</v>
      </c>
      <c r="K95" s="176">
        <v>0</v>
      </c>
      <c r="L95" s="176">
        <v>528967060</v>
      </c>
      <c r="M95" s="176">
        <v>466861444</v>
      </c>
      <c r="N95" s="176">
        <v>524836035</v>
      </c>
      <c r="O95" s="176">
        <v>246329846</v>
      </c>
      <c r="P95" s="176">
        <v>304304437</v>
      </c>
      <c r="Q95" s="197">
        <f t="shared" si="24"/>
        <v>0.9710806652959318</v>
      </c>
      <c r="R95" s="205">
        <f t="shared" si="25"/>
        <v>0.9634969066676458</v>
      </c>
    </row>
    <row r="96" spans="1:18" s="4" customFormat="1" ht="15">
      <c r="A96" s="34">
        <v>2</v>
      </c>
      <c r="B96" s="35">
        <v>0</v>
      </c>
      <c r="C96" s="35">
        <v>4</v>
      </c>
      <c r="D96" s="188">
        <v>10</v>
      </c>
      <c r="E96" s="36"/>
      <c r="F96" s="36"/>
      <c r="G96" s="111" t="s">
        <v>140</v>
      </c>
      <c r="H96" s="52">
        <f aca="true" t="shared" si="30" ref="H96:P96">SUM(H97:H98)</f>
        <v>16000000</v>
      </c>
      <c r="I96" s="52">
        <f t="shared" si="30"/>
        <v>0</v>
      </c>
      <c r="J96" s="52">
        <f t="shared" si="30"/>
        <v>9500000</v>
      </c>
      <c r="K96" s="52">
        <f t="shared" si="30"/>
        <v>0</v>
      </c>
      <c r="L96" s="52">
        <f t="shared" si="30"/>
        <v>8913180</v>
      </c>
      <c r="M96" s="52">
        <f t="shared" si="30"/>
        <v>723218</v>
      </c>
      <c r="N96" s="52">
        <f t="shared" si="30"/>
        <v>4722433</v>
      </c>
      <c r="O96" s="52">
        <f t="shared" si="30"/>
        <v>723218</v>
      </c>
      <c r="P96" s="52">
        <f t="shared" si="30"/>
        <v>4722433</v>
      </c>
      <c r="Q96" s="208">
        <f t="shared" si="24"/>
        <v>0.55707375</v>
      </c>
      <c r="R96" s="207">
        <f t="shared" si="25"/>
        <v>0.2951520625</v>
      </c>
    </row>
    <row r="97" spans="1:18" s="8" customFormat="1" ht="14.25" hidden="1">
      <c r="A97" s="184">
        <v>2</v>
      </c>
      <c r="B97" s="185">
        <v>0</v>
      </c>
      <c r="C97" s="185">
        <v>4</v>
      </c>
      <c r="D97" s="189">
        <v>10</v>
      </c>
      <c r="E97" s="189">
        <v>1</v>
      </c>
      <c r="F97" s="189">
        <v>20</v>
      </c>
      <c r="G97" s="180" t="s">
        <v>141</v>
      </c>
      <c r="H97" s="176">
        <v>10000000</v>
      </c>
      <c r="I97" s="176">
        <v>0</v>
      </c>
      <c r="J97" s="176">
        <v>9262000</v>
      </c>
      <c r="K97" s="176">
        <v>0</v>
      </c>
      <c r="L97" s="176">
        <v>8675180</v>
      </c>
      <c r="M97" s="176">
        <v>723218</v>
      </c>
      <c r="N97" s="176">
        <v>4722433</v>
      </c>
      <c r="O97" s="176">
        <v>723218</v>
      </c>
      <c r="P97" s="176">
        <v>4722433</v>
      </c>
      <c r="Q97" s="197">
        <f t="shared" si="24"/>
        <v>0.867518</v>
      </c>
      <c r="R97" s="205">
        <f t="shared" si="25"/>
        <v>0.4722433</v>
      </c>
    </row>
    <row r="98" spans="1:18" s="8" customFormat="1" ht="14.25" hidden="1">
      <c r="A98" s="184">
        <v>2</v>
      </c>
      <c r="B98" s="185">
        <v>0</v>
      </c>
      <c r="C98" s="185">
        <v>4</v>
      </c>
      <c r="D98" s="189">
        <v>10</v>
      </c>
      <c r="E98" s="189">
        <v>2</v>
      </c>
      <c r="F98" s="189">
        <v>20</v>
      </c>
      <c r="G98" s="180" t="s">
        <v>142</v>
      </c>
      <c r="H98" s="176">
        <v>6000000</v>
      </c>
      <c r="I98" s="176">
        <v>0</v>
      </c>
      <c r="J98" s="176">
        <v>238000</v>
      </c>
      <c r="K98" s="176">
        <v>0</v>
      </c>
      <c r="L98" s="176">
        <v>238000</v>
      </c>
      <c r="M98" s="176">
        <v>0</v>
      </c>
      <c r="N98" s="176">
        <v>0</v>
      </c>
      <c r="O98" s="176">
        <v>0</v>
      </c>
      <c r="P98" s="176">
        <v>0</v>
      </c>
      <c r="Q98" s="197">
        <f t="shared" si="24"/>
        <v>0.03966666666666667</v>
      </c>
      <c r="R98" s="205">
        <f t="shared" si="25"/>
        <v>0</v>
      </c>
    </row>
    <row r="99" spans="1:18" s="4" customFormat="1" ht="15">
      <c r="A99" s="34">
        <v>2</v>
      </c>
      <c r="B99" s="35">
        <v>0</v>
      </c>
      <c r="C99" s="35">
        <v>4</v>
      </c>
      <c r="D99" s="188">
        <v>11</v>
      </c>
      <c r="E99" s="36"/>
      <c r="F99" s="36"/>
      <c r="G99" s="111" t="s">
        <v>143</v>
      </c>
      <c r="H99" s="52">
        <f>SUM(H100:H100)</f>
        <v>40000000</v>
      </c>
      <c r="I99" s="52">
        <f>SUM(I100:I100)</f>
        <v>0</v>
      </c>
      <c r="J99" s="52">
        <f>SUM(J100:J100)</f>
        <v>40000000</v>
      </c>
      <c r="K99" s="52">
        <f aca="true" t="shared" si="31" ref="K99:P99">SUM(K100:K100)</f>
        <v>2523375</v>
      </c>
      <c r="L99" s="52">
        <f t="shared" si="31"/>
        <v>23298438</v>
      </c>
      <c r="M99" s="52">
        <f t="shared" si="31"/>
        <v>5870597</v>
      </c>
      <c r="N99" s="52">
        <f t="shared" si="31"/>
        <v>18056154</v>
      </c>
      <c r="O99" s="52">
        <f t="shared" si="31"/>
        <v>6291477</v>
      </c>
      <c r="P99" s="52">
        <f t="shared" si="31"/>
        <v>18056154</v>
      </c>
      <c r="Q99" s="208">
        <f t="shared" si="24"/>
        <v>0.58246095</v>
      </c>
      <c r="R99" s="207">
        <f t="shared" si="25"/>
        <v>0.45140385</v>
      </c>
    </row>
    <row r="100" spans="1:18" s="8" customFormat="1" ht="14.25" hidden="1">
      <c r="A100" s="184">
        <v>2</v>
      </c>
      <c r="B100" s="185">
        <v>0</v>
      </c>
      <c r="C100" s="185">
        <v>4</v>
      </c>
      <c r="D100" s="189">
        <v>11</v>
      </c>
      <c r="E100" s="189">
        <v>2</v>
      </c>
      <c r="F100" s="189">
        <v>20</v>
      </c>
      <c r="G100" s="180" t="s">
        <v>144</v>
      </c>
      <c r="H100" s="176">
        <v>40000000</v>
      </c>
      <c r="I100" s="176">
        <v>0</v>
      </c>
      <c r="J100" s="176">
        <v>40000000</v>
      </c>
      <c r="K100" s="176">
        <v>2523375</v>
      </c>
      <c r="L100" s="176">
        <v>23298438</v>
      </c>
      <c r="M100" s="176">
        <v>5870597</v>
      </c>
      <c r="N100" s="176">
        <v>18056154</v>
      </c>
      <c r="O100" s="176">
        <v>6291477</v>
      </c>
      <c r="P100" s="176">
        <v>18056154</v>
      </c>
      <c r="Q100" s="197">
        <f t="shared" si="24"/>
        <v>0.58246095</v>
      </c>
      <c r="R100" s="205">
        <f t="shared" si="25"/>
        <v>0.45140385</v>
      </c>
    </row>
    <row r="101" spans="1:18" s="4" customFormat="1" ht="15">
      <c r="A101" s="34">
        <v>2</v>
      </c>
      <c r="B101" s="35">
        <v>0</v>
      </c>
      <c r="C101" s="35">
        <v>4</v>
      </c>
      <c r="D101" s="188">
        <v>17</v>
      </c>
      <c r="E101" s="36"/>
      <c r="F101" s="36"/>
      <c r="G101" s="111" t="s">
        <v>164</v>
      </c>
      <c r="H101" s="52">
        <f aca="true" t="shared" si="32" ref="H101:P101">SUM(H102:H103)</f>
        <v>12360000</v>
      </c>
      <c r="I101" s="176">
        <v>0</v>
      </c>
      <c r="J101" s="52">
        <f t="shared" si="32"/>
        <v>98880</v>
      </c>
      <c r="K101" s="52">
        <f t="shared" si="32"/>
        <v>0</v>
      </c>
      <c r="L101" s="52">
        <f t="shared" si="32"/>
        <v>98880</v>
      </c>
      <c r="M101" s="52">
        <f t="shared" si="32"/>
        <v>2970</v>
      </c>
      <c r="N101" s="52">
        <f t="shared" si="32"/>
        <v>2970</v>
      </c>
      <c r="O101" s="52">
        <f t="shared" si="32"/>
        <v>2970</v>
      </c>
      <c r="P101" s="52">
        <f t="shared" si="32"/>
        <v>2970</v>
      </c>
      <c r="Q101" s="208">
        <f t="shared" si="24"/>
        <v>0.008</v>
      </c>
      <c r="R101" s="207">
        <f t="shared" si="25"/>
        <v>0.00024029126213592232</v>
      </c>
    </row>
    <row r="102" spans="1:18" s="8" customFormat="1" ht="14.25" hidden="1">
      <c r="A102" s="184">
        <v>2</v>
      </c>
      <c r="B102" s="185">
        <v>0</v>
      </c>
      <c r="C102" s="185">
        <v>4</v>
      </c>
      <c r="D102" s="189">
        <v>17</v>
      </c>
      <c r="E102" s="189">
        <v>1</v>
      </c>
      <c r="F102" s="189">
        <v>20</v>
      </c>
      <c r="G102" s="180" t="s">
        <v>165</v>
      </c>
      <c r="H102" s="176">
        <v>6180000</v>
      </c>
      <c r="I102" s="176">
        <v>0</v>
      </c>
      <c r="J102" s="176">
        <v>49440</v>
      </c>
      <c r="K102" s="176">
        <v>0</v>
      </c>
      <c r="L102" s="176">
        <v>49440</v>
      </c>
      <c r="M102" s="176">
        <v>0</v>
      </c>
      <c r="N102" s="176">
        <v>0</v>
      </c>
      <c r="O102" s="176">
        <v>0</v>
      </c>
      <c r="P102" s="176">
        <v>0</v>
      </c>
      <c r="Q102" s="197">
        <f t="shared" si="24"/>
        <v>0.008</v>
      </c>
      <c r="R102" s="205">
        <f t="shared" si="25"/>
        <v>0</v>
      </c>
    </row>
    <row r="103" spans="1:18" s="8" customFormat="1" ht="14.25" hidden="1">
      <c r="A103" s="184">
        <v>2</v>
      </c>
      <c r="B103" s="185">
        <v>0</v>
      </c>
      <c r="C103" s="185">
        <v>4</v>
      </c>
      <c r="D103" s="189">
        <v>17</v>
      </c>
      <c r="E103" s="189">
        <v>2</v>
      </c>
      <c r="F103" s="189">
        <v>20</v>
      </c>
      <c r="G103" s="180" t="s">
        <v>166</v>
      </c>
      <c r="H103" s="176">
        <v>6180000</v>
      </c>
      <c r="I103" s="176">
        <v>0</v>
      </c>
      <c r="J103" s="176">
        <v>49440</v>
      </c>
      <c r="K103" s="176">
        <v>0</v>
      </c>
      <c r="L103" s="176">
        <v>49440</v>
      </c>
      <c r="M103" s="176">
        <v>2970</v>
      </c>
      <c r="N103" s="176">
        <v>2970</v>
      </c>
      <c r="O103" s="176">
        <v>2970</v>
      </c>
      <c r="P103" s="176">
        <v>2970</v>
      </c>
      <c r="Q103" s="197">
        <f t="shared" si="24"/>
        <v>0.008</v>
      </c>
      <c r="R103" s="205">
        <f t="shared" si="25"/>
        <v>0.00048058252427184465</v>
      </c>
    </row>
    <row r="104" spans="1:18" s="4" customFormat="1" ht="30">
      <c r="A104" s="34">
        <v>2</v>
      </c>
      <c r="B104" s="35">
        <v>0</v>
      </c>
      <c r="C104" s="35">
        <v>4</v>
      </c>
      <c r="D104" s="188">
        <v>21</v>
      </c>
      <c r="E104" s="36"/>
      <c r="F104" s="36"/>
      <c r="G104" s="111" t="s">
        <v>145</v>
      </c>
      <c r="H104" s="52">
        <f>SUM(H105:H108)</f>
        <v>1372566576</v>
      </c>
      <c r="I104" s="52">
        <f aca="true" t="shared" si="33" ref="I104:P104">SUM(I105:I108)</f>
        <v>29608980</v>
      </c>
      <c r="J104" s="52">
        <f t="shared" si="33"/>
        <v>1120414943</v>
      </c>
      <c r="K104" s="52">
        <f t="shared" si="33"/>
        <v>4284000</v>
      </c>
      <c r="L104" s="52">
        <f t="shared" si="33"/>
        <v>840490963</v>
      </c>
      <c r="M104" s="52">
        <f t="shared" si="33"/>
        <v>216822855</v>
      </c>
      <c r="N104" s="52">
        <f t="shared" si="33"/>
        <v>350570641</v>
      </c>
      <c r="O104" s="52">
        <f t="shared" si="33"/>
        <v>210580518</v>
      </c>
      <c r="P104" s="52">
        <f t="shared" si="33"/>
        <v>344328304</v>
      </c>
      <c r="Q104" s="208">
        <f t="shared" si="24"/>
        <v>0.6123498689946243</v>
      </c>
      <c r="R104" s="207">
        <f t="shared" si="25"/>
        <v>0.255412485725574</v>
      </c>
    </row>
    <row r="105" spans="1:18" s="8" customFormat="1" ht="14.25" hidden="1">
      <c r="A105" s="184">
        <v>2</v>
      </c>
      <c r="B105" s="185">
        <v>0</v>
      </c>
      <c r="C105" s="185">
        <v>4</v>
      </c>
      <c r="D105" s="189">
        <v>21</v>
      </c>
      <c r="E105" s="189">
        <v>1</v>
      </c>
      <c r="F105" s="189">
        <v>20</v>
      </c>
      <c r="G105" s="180" t="s">
        <v>146</v>
      </c>
      <c r="H105" s="176">
        <v>100000000</v>
      </c>
      <c r="I105" s="176">
        <v>15000000</v>
      </c>
      <c r="J105" s="176">
        <v>15800000</v>
      </c>
      <c r="K105" s="176">
        <v>0</v>
      </c>
      <c r="L105" s="176">
        <v>800000</v>
      </c>
      <c r="M105" s="176">
        <v>0</v>
      </c>
      <c r="N105" s="176">
        <v>0</v>
      </c>
      <c r="O105" s="176">
        <v>0</v>
      </c>
      <c r="P105" s="176">
        <v>0</v>
      </c>
      <c r="Q105" s="197">
        <f t="shared" si="24"/>
        <v>0.008</v>
      </c>
      <c r="R105" s="205">
        <f t="shared" si="25"/>
        <v>0</v>
      </c>
    </row>
    <row r="106" spans="1:18" s="8" customFormat="1" ht="14.25" hidden="1">
      <c r="A106" s="184">
        <v>2</v>
      </c>
      <c r="B106" s="185">
        <v>0</v>
      </c>
      <c r="C106" s="185">
        <v>4</v>
      </c>
      <c r="D106" s="189">
        <v>21</v>
      </c>
      <c r="E106" s="189">
        <v>4</v>
      </c>
      <c r="F106" s="189">
        <v>20</v>
      </c>
      <c r="G106" s="180" t="s">
        <v>147</v>
      </c>
      <c r="H106" s="176">
        <v>759000000</v>
      </c>
      <c r="I106" s="176">
        <v>-315000</v>
      </c>
      <c r="J106" s="176">
        <v>725224177</v>
      </c>
      <c r="K106" s="176">
        <v>4284000</v>
      </c>
      <c r="L106" s="176">
        <v>475224177</v>
      </c>
      <c r="M106" s="176">
        <v>23098533</v>
      </c>
      <c r="N106" s="176">
        <v>81116661</v>
      </c>
      <c r="O106" s="176">
        <v>16856196</v>
      </c>
      <c r="P106" s="176">
        <v>74874324</v>
      </c>
      <c r="Q106" s="197">
        <f t="shared" si="24"/>
        <v>0.6261188102766798</v>
      </c>
      <c r="R106" s="205">
        <f t="shared" si="25"/>
        <v>0.10687307114624506</v>
      </c>
    </row>
    <row r="107" spans="1:18" s="8" customFormat="1" ht="14.25" hidden="1">
      <c r="A107" s="184">
        <v>2</v>
      </c>
      <c r="B107" s="185">
        <v>0</v>
      </c>
      <c r="C107" s="185">
        <v>4</v>
      </c>
      <c r="D107" s="189">
        <v>21</v>
      </c>
      <c r="E107" s="189">
        <v>5</v>
      </c>
      <c r="F107" s="189">
        <v>20</v>
      </c>
      <c r="G107" s="180" t="s">
        <v>148</v>
      </c>
      <c r="H107" s="176">
        <v>512566576</v>
      </c>
      <c r="I107" s="176">
        <v>14923980</v>
      </c>
      <c r="J107" s="176">
        <v>378750766</v>
      </c>
      <c r="K107" s="176">
        <v>0</v>
      </c>
      <c r="L107" s="176">
        <v>363826786</v>
      </c>
      <c r="M107" s="176">
        <v>193724322</v>
      </c>
      <c r="N107" s="176">
        <v>269453980</v>
      </c>
      <c r="O107" s="176">
        <v>193724322</v>
      </c>
      <c r="P107" s="176">
        <v>269453980</v>
      </c>
      <c r="Q107" s="197">
        <f t="shared" si="24"/>
        <v>0.7098137159844773</v>
      </c>
      <c r="R107" s="205">
        <f t="shared" si="25"/>
        <v>0.525695573251737</v>
      </c>
    </row>
    <row r="108" spans="1:18" s="8" customFormat="1" ht="14.25" hidden="1">
      <c r="A108" s="184">
        <v>2</v>
      </c>
      <c r="B108" s="185">
        <v>0</v>
      </c>
      <c r="C108" s="185">
        <v>4</v>
      </c>
      <c r="D108" s="189">
        <v>21</v>
      </c>
      <c r="E108" s="189">
        <v>11</v>
      </c>
      <c r="F108" s="189">
        <v>20</v>
      </c>
      <c r="G108" s="180" t="s">
        <v>149</v>
      </c>
      <c r="H108" s="176">
        <v>1000000</v>
      </c>
      <c r="I108" s="176">
        <v>0</v>
      </c>
      <c r="J108" s="176">
        <v>640000</v>
      </c>
      <c r="K108" s="176">
        <v>0</v>
      </c>
      <c r="L108" s="176">
        <v>640000</v>
      </c>
      <c r="M108" s="176">
        <v>0</v>
      </c>
      <c r="N108" s="176">
        <v>0</v>
      </c>
      <c r="O108" s="176">
        <v>0</v>
      </c>
      <c r="P108" s="176">
        <v>0</v>
      </c>
      <c r="Q108" s="197">
        <f t="shared" si="24"/>
        <v>0.64</v>
      </c>
      <c r="R108" s="205">
        <f t="shared" si="25"/>
        <v>0</v>
      </c>
    </row>
    <row r="109" spans="1:18" s="4" customFormat="1" ht="20.25" customHeight="1">
      <c r="A109" s="34">
        <v>2</v>
      </c>
      <c r="B109" s="35">
        <v>0</v>
      </c>
      <c r="C109" s="35">
        <v>4</v>
      </c>
      <c r="D109" s="188">
        <v>40</v>
      </c>
      <c r="E109" s="36"/>
      <c r="F109" s="188">
        <v>20</v>
      </c>
      <c r="G109" s="111" t="s">
        <v>150</v>
      </c>
      <c r="H109" s="183">
        <v>20600000</v>
      </c>
      <c r="I109" s="183">
        <v>0</v>
      </c>
      <c r="J109" s="183">
        <v>2742390</v>
      </c>
      <c r="K109" s="183">
        <v>0</v>
      </c>
      <c r="L109" s="183">
        <v>2742390</v>
      </c>
      <c r="M109" s="183">
        <v>0</v>
      </c>
      <c r="N109" s="183">
        <v>2585612</v>
      </c>
      <c r="O109" s="183">
        <v>0</v>
      </c>
      <c r="P109" s="183">
        <v>2585612</v>
      </c>
      <c r="Q109" s="197">
        <f t="shared" si="24"/>
        <v>0.1331257281553398</v>
      </c>
      <c r="R109" s="96">
        <f t="shared" si="25"/>
        <v>0.12551514563106797</v>
      </c>
    </row>
    <row r="110" spans="1:18" s="4" customFormat="1" ht="30">
      <c r="A110" s="34">
        <v>2</v>
      </c>
      <c r="B110" s="35">
        <v>0</v>
      </c>
      <c r="C110" s="35">
        <v>4</v>
      </c>
      <c r="D110" s="188">
        <v>41</v>
      </c>
      <c r="E110" s="36"/>
      <c r="F110" s="36"/>
      <c r="G110" s="111" t="s">
        <v>151</v>
      </c>
      <c r="H110" s="52">
        <f aca="true" t="shared" si="34" ref="H110:P110">+H111</f>
        <v>2342709333</v>
      </c>
      <c r="I110" s="52">
        <f t="shared" si="34"/>
        <v>-52256491</v>
      </c>
      <c r="J110" s="52">
        <f t="shared" si="34"/>
        <v>2223277320</v>
      </c>
      <c r="K110" s="52">
        <f t="shared" si="34"/>
        <v>804646829</v>
      </c>
      <c r="L110" s="52">
        <f t="shared" si="34"/>
        <v>2099851957</v>
      </c>
      <c r="M110" s="52">
        <f t="shared" si="34"/>
        <v>163934943</v>
      </c>
      <c r="N110" s="52">
        <f t="shared" si="34"/>
        <v>1011884840</v>
      </c>
      <c r="O110" s="52">
        <f t="shared" si="34"/>
        <v>163934943</v>
      </c>
      <c r="P110" s="52">
        <f t="shared" si="34"/>
        <v>1011884840</v>
      </c>
      <c r="Q110" s="208">
        <f t="shared" si="24"/>
        <v>0.8963348237107143</v>
      </c>
      <c r="R110" s="207">
        <f t="shared" si="25"/>
        <v>0.4319293160898506</v>
      </c>
    </row>
    <row r="111" spans="1:18" s="8" customFormat="1" ht="24" customHeight="1" hidden="1">
      <c r="A111" s="184">
        <v>2</v>
      </c>
      <c r="B111" s="185">
        <v>0</v>
      </c>
      <c r="C111" s="185">
        <v>4</v>
      </c>
      <c r="D111" s="189">
        <v>41</v>
      </c>
      <c r="E111" s="189">
        <v>13</v>
      </c>
      <c r="F111" s="189">
        <v>20</v>
      </c>
      <c r="G111" s="180" t="s">
        <v>151</v>
      </c>
      <c r="H111" s="176">
        <v>2342709333</v>
      </c>
      <c r="I111" s="176">
        <v>-52256491</v>
      </c>
      <c r="J111" s="176">
        <v>2223277320</v>
      </c>
      <c r="K111" s="176">
        <v>804646829</v>
      </c>
      <c r="L111" s="176">
        <v>2099851957</v>
      </c>
      <c r="M111" s="176">
        <v>163934943</v>
      </c>
      <c r="N111" s="176">
        <v>1011884840</v>
      </c>
      <c r="O111" s="176">
        <v>163934943</v>
      </c>
      <c r="P111" s="176">
        <v>1011884840</v>
      </c>
      <c r="Q111" s="197">
        <f t="shared" si="24"/>
        <v>0.8963348237107143</v>
      </c>
      <c r="R111" s="199">
        <f t="shared" si="25"/>
        <v>0.4319293160898506</v>
      </c>
    </row>
    <row r="112" spans="1:18" s="4" customFormat="1" ht="15">
      <c r="A112" s="34">
        <v>3</v>
      </c>
      <c r="B112" s="35"/>
      <c r="C112" s="35"/>
      <c r="D112" s="36"/>
      <c r="E112" s="36"/>
      <c r="F112" s="188">
        <v>20</v>
      </c>
      <c r="G112" s="111" t="s">
        <v>34</v>
      </c>
      <c r="H112" s="52">
        <f>+H114+H120</f>
        <v>5915000000</v>
      </c>
      <c r="I112" s="52">
        <f aca="true" t="shared" si="35" ref="I112:P112">+I114+I120</f>
        <v>105458114.34</v>
      </c>
      <c r="J112" s="52">
        <f t="shared" si="35"/>
        <v>2657742765.34</v>
      </c>
      <c r="K112" s="52">
        <f t="shared" si="35"/>
        <v>0</v>
      </c>
      <c r="L112" s="52">
        <f t="shared" si="35"/>
        <v>2519368151</v>
      </c>
      <c r="M112" s="52">
        <f t="shared" si="35"/>
        <v>0</v>
      </c>
      <c r="N112" s="52">
        <f t="shared" si="35"/>
        <v>2505690415</v>
      </c>
      <c r="O112" s="52">
        <f t="shared" si="35"/>
        <v>0</v>
      </c>
      <c r="P112" s="52">
        <f t="shared" si="35"/>
        <v>2505690415</v>
      </c>
      <c r="Q112" s="208">
        <f t="shared" si="24"/>
        <v>0.42592868148774304</v>
      </c>
      <c r="R112" s="207">
        <f t="shared" si="25"/>
        <v>0.42361630008453083</v>
      </c>
    </row>
    <row r="113" spans="1:18" s="4" customFormat="1" ht="15">
      <c r="A113" s="34">
        <v>3</v>
      </c>
      <c r="B113" s="35"/>
      <c r="C113" s="35"/>
      <c r="D113" s="36"/>
      <c r="E113" s="36"/>
      <c r="F113" s="188">
        <v>21</v>
      </c>
      <c r="G113" s="111" t="s">
        <v>34</v>
      </c>
      <c r="H113" s="52">
        <f>+H115+H122</f>
        <v>54602432000</v>
      </c>
      <c r="I113" s="52">
        <f aca="true" t="shared" si="36" ref="I113:P113">+I115+I122</f>
        <v>-119770678560</v>
      </c>
      <c r="J113" s="52">
        <f t="shared" si="36"/>
        <v>0</v>
      </c>
      <c r="K113" s="52">
        <f t="shared" si="36"/>
        <v>0</v>
      </c>
      <c r="L113" s="52">
        <f t="shared" si="36"/>
        <v>0</v>
      </c>
      <c r="M113" s="52">
        <f t="shared" si="36"/>
        <v>0</v>
      </c>
      <c r="N113" s="52">
        <f t="shared" si="36"/>
        <v>0</v>
      </c>
      <c r="O113" s="52">
        <f t="shared" si="36"/>
        <v>0</v>
      </c>
      <c r="P113" s="52">
        <f t="shared" si="36"/>
        <v>0</v>
      </c>
      <c r="Q113" s="208">
        <f>_xlfn.IFERROR((L113/H113),0)</f>
        <v>0</v>
      </c>
      <c r="R113" s="207">
        <f>_xlfn.IFERROR((N113/H113),0)</f>
        <v>0</v>
      </c>
    </row>
    <row r="114" spans="1:18" s="4" customFormat="1" ht="30">
      <c r="A114" s="34">
        <v>3</v>
      </c>
      <c r="B114" s="35">
        <v>2</v>
      </c>
      <c r="C114" s="35"/>
      <c r="D114" s="36"/>
      <c r="E114" s="36"/>
      <c r="F114" s="40">
        <v>20</v>
      </c>
      <c r="G114" s="111" t="s">
        <v>35</v>
      </c>
      <c r="H114" s="52">
        <f>+H116</f>
        <v>2202000000</v>
      </c>
      <c r="I114" s="52">
        <f aca="true" t="shared" si="37" ref="I114:P114">+I116</f>
        <v>0</v>
      </c>
      <c r="J114" s="52">
        <f t="shared" si="37"/>
        <v>8808000</v>
      </c>
      <c r="K114" s="52">
        <f t="shared" si="37"/>
        <v>0</v>
      </c>
      <c r="L114" s="52">
        <f t="shared" si="37"/>
        <v>8808000</v>
      </c>
      <c r="M114" s="52">
        <f t="shared" si="37"/>
        <v>0</v>
      </c>
      <c r="N114" s="52">
        <f t="shared" si="37"/>
        <v>0</v>
      </c>
      <c r="O114" s="52">
        <f t="shared" si="37"/>
        <v>0</v>
      </c>
      <c r="P114" s="52">
        <f t="shared" si="37"/>
        <v>0</v>
      </c>
      <c r="Q114" s="208">
        <f t="shared" si="24"/>
        <v>0.004</v>
      </c>
      <c r="R114" s="207">
        <f t="shared" si="25"/>
        <v>0</v>
      </c>
    </row>
    <row r="115" spans="1:18" s="4" customFormat="1" ht="30">
      <c r="A115" s="34">
        <v>3</v>
      </c>
      <c r="B115" s="35">
        <v>2</v>
      </c>
      <c r="C115" s="35"/>
      <c r="D115" s="36"/>
      <c r="E115" s="36"/>
      <c r="F115" s="40">
        <v>21</v>
      </c>
      <c r="G115" s="111" t="s">
        <v>35</v>
      </c>
      <c r="H115" s="52">
        <f>+H117</f>
        <v>53229321440</v>
      </c>
      <c r="I115" s="52">
        <f aca="true" t="shared" si="38" ref="I115:P115">+I117</f>
        <v>-119770678560</v>
      </c>
      <c r="J115" s="52">
        <f t="shared" si="38"/>
        <v>0</v>
      </c>
      <c r="K115" s="52">
        <f t="shared" si="38"/>
        <v>0</v>
      </c>
      <c r="L115" s="52">
        <f t="shared" si="38"/>
        <v>0</v>
      </c>
      <c r="M115" s="52">
        <f t="shared" si="38"/>
        <v>0</v>
      </c>
      <c r="N115" s="52">
        <f t="shared" si="38"/>
        <v>0</v>
      </c>
      <c r="O115" s="52">
        <f t="shared" si="38"/>
        <v>0</v>
      </c>
      <c r="P115" s="52">
        <f t="shared" si="38"/>
        <v>0</v>
      </c>
      <c r="Q115" s="208">
        <f t="shared" si="24"/>
        <v>0</v>
      </c>
      <c r="R115" s="207">
        <f t="shared" si="25"/>
        <v>0</v>
      </c>
    </row>
    <row r="116" spans="1:18" s="4" customFormat="1" ht="15">
      <c r="A116" s="34">
        <v>3</v>
      </c>
      <c r="B116" s="35">
        <v>2</v>
      </c>
      <c r="C116" s="35">
        <v>1</v>
      </c>
      <c r="D116" s="41"/>
      <c r="E116" s="41"/>
      <c r="F116" s="40">
        <v>20</v>
      </c>
      <c r="G116" s="112" t="s">
        <v>36</v>
      </c>
      <c r="H116" s="54">
        <f>+H118</f>
        <v>2202000000</v>
      </c>
      <c r="I116" s="54">
        <f aca="true" t="shared" si="39" ref="I116:P116">+I118</f>
        <v>0</v>
      </c>
      <c r="J116" s="54">
        <f t="shared" si="39"/>
        <v>8808000</v>
      </c>
      <c r="K116" s="54">
        <f t="shared" si="39"/>
        <v>0</v>
      </c>
      <c r="L116" s="54">
        <f t="shared" si="39"/>
        <v>8808000</v>
      </c>
      <c r="M116" s="54">
        <f t="shared" si="39"/>
        <v>0</v>
      </c>
      <c r="N116" s="54">
        <f t="shared" si="39"/>
        <v>0</v>
      </c>
      <c r="O116" s="54">
        <f t="shared" si="39"/>
        <v>0</v>
      </c>
      <c r="P116" s="54">
        <f t="shared" si="39"/>
        <v>0</v>
      </c>
      <c r="Q116" s="203">
        <f t="shared" si="24"/>
        <v>0.004</v>
      </c>
      <c r="R116" s="207">
        <f t="shared" si="25"/>
        <v>0</v>
      </c>
    </row>
    <row r="117" spans="1:18" s="4" customFormat="1" ht="15">
      <c r="A117" s="34">
        <v>3</v>
      </c>
      <c r="B117" s="35">
        <v>2</v>
      </c>
      <c r="C117" s="35">
        <v>1</v>
      </c>
      <c r="D117" s="41"/>
      <c r="E117" s="41"/>
      <c r="F117" s="40">
        <v>21</v>
      </c>
      <c r="G117" s="112" t="s">
        <v>36</v>
      </c>
      <c r="H117" s="54">
        <f>+H119</f>
        <v>53229321440</v>
      </c>
      <c r="I117" s="54">
        <f aca="true" t="shared" si="40" ref="I117:P117">+I119</f>
        <v>-119770678560</v>
      </c>
      <c r="J117" s="54">
        <f t="shared" si="40"/>
        <v>0</v>
      </c>
      <c r="K117" s="54">
        <f t="shared" si="40"/>
        <v>0</v>
      </c>
      <c r="L117" s="54">
        <f t="shared" si="40"/>
        <v>0</v>
      </c>
      <c r="M117" s="54">
        <f t="shared" si="40"/>
        <v>0</v>
      </c>
      <c r="N117" s="54">
        <f t="shared" si="40"/>
        <v>0</v>
      </c>
      <c r="O117" s="54">
        <f t="shared" si="40"/>
        <v>0</v>
      </c>
      <c r="P117" s="54">
        <f t="shared" si="40"/>
        <v>0</v>
      </c>
      <c r="Q117" s="203">
        <f t="shared" si="24"/>
        <v>0</v>
      </c>
      <c r="R117" s="207">
        <f t="shared" si="25"/>
        <v>0</v>
      </c>
    </row>
    <row r="118" spans="1:18" s="8" customFormat="1" ht="14.25">
      <c r="A118" s="231">
        <v>3</v>
      </c>
      <c r="B118" s="189">
        <v>2</v>
      </c>
      <c r="C118" s="189">
        <v>1</v>
      </c>
      <c r="D118" s="189">
        <v>1</v>
      </c>
      <c r="E118" s="232" t="s">
        <v>158</v>
      </c>
      <c r="F118" s="189">
        <v>20</v>
      </c>
      <c r="G118" s="113" t="s">
        <v>159</v>
      </c>
      <c r="H118" s="176">
        <v>2202000000</v>
      </c>
      <c r="I118" s="176">
        <v>0</v>
      </c>
      <c r="J118" s="176">
        <v>8808000</v>
      </c>
      <c r="K118" s="176">
        <v>0</v>
      </c>
      <c r="L118" s="176">
        <v>8808000</v>
      </c>
      <c r="M118" s="176">
        <v>0</v>
      </c>
      <c r="N118" s="176">
        <v>0</v>
      </c>
      <c r="O118" s="176">
        <v>0</v>
      </c>
      <c r="P118" s="176">
        <v>0</v>
      </c>
      <c r="Q118" s="197">
        <f t="shared" si="24"/>
        <v>0.004</v>
      </c>
      <c r="R118" s="205">
        <f t="shared" si="25"/>
        <v>0</v>
      </c>
    </row>
    <row r="119" spans="1:18" s="8" customFormat="1" ht="14.25">
      <c r="A119" s="231">
        <v>3</v>
      </c>
      <c r="B119" s="189">
        <v>2</v>
      </c>
      <c r="C119" s="189">
        <v>1</v>
      </c>
      <c r="D119" s="232">
        <v>17</v>
      </c>
      <c r="E119" s="232" t="s">
        <v>158</v>
      </c>
      <c r="F119" s="233">
        <v>21</v>
      </c>
      <c r="G119" s="113" t="s">
        <v>167</v>
      </c>
      <c r="H119" s="176">
        <v>53229321440</v>
      </c>
      <c r="I119" s="176">
        <v>-119770678560</v>
      </c>
      <c r="J119" s="176">
        <v>0</v>
      </c>
      <c r="K119" s="176">
        <v>0</v>
      </c>
      <c r="L119" s="176">
        <v>0</v>
      </c>
      <c r="M119" s="176">
        <v>0</v>
      </c>
      <c r="N119" s="176">
        <v>0</v>
      </c>
      <c r="O119" s="176">
        <v>0</v>
      </c>
      <c r="P119" s="176">
        <v>0</v>
      </c>
      <c r="Q119" s="197">
        <f t="shared" si="24"/>
        <v>0</v>
      </c>
      <c r="R119" s="205">
        <f t="shared" si="25"/>
        <v>0</v>
      </c>
    </row>
    <row r="120" spans="1:18" s="4" customFormat="1" ht="15">
      <c r="A120" s="190">
        <v>3</v>
      </c>
      <c r="B120" s="188">
        <v>6</v>
      </c>
      <c r="C120" s="35"/>
      <c r="D120" s="36"/>
      <c r="E120" s="36"/>
      <c r="F120" s="40">
        <v>20</v>
      </c>
      <c r="G120" s="111" t="s">
        <v>63</v>
      </c>
      <c r="H120" s="52">
        <f>+H121</f>
        <v>3713000000</v>
      </c>
      <c r="I120" s="52">
        <f aca="true" t="shared" si="41" ref="I120:P120">+I121</f>
        <v>105458114.34</v>
      </c>
      <c r="J120" s="52">
        <f t="shared" si="41"/>
        <v>2648934765.34</v>
      </c>
      <c r="K120" s="52">
        <f t="shared" si="41"/>
        <v>0</v>
      </c>
      <c r="L120" s="52">
        <f t="shared" si="41"/>
        <v>2510560151</v>
      </c>
      <c r="M120" s="52">
        <f t="shared" si="41"/>
        <v>0</v>
      </c>
      <c r="N120" s="52">
        <f t="shared" si="41"/>
        <v>2505690415</v>
      </c>
      <c r="O120" s="52">
        <f t="shared" si="41"/>
        <v>0</v>
      </c>
      <c r="P120" s="52">
        <f t="shared" si="41"/>
        <v>2505690415</v>
      </c>
      <c r="Q120" s="208">
        <f t="shared" si="24"/>
        <v>0.6761540939940749</v>
      </c>
      <c r="R120" s="207">
        <f t="shared" si="25"/>
        <v>0.6748425572313493</v>
      </c>
    </row>
    <row r="121" spans="1:18" s="4" customFormat="1" ht="15">
      <c r="A121" s="190">
        <v>3</v>
      </c>
      <c r="B121" s="188">
        <v>6</v>
      </c>
      <c r="C121" s="35">
        <v>1</v>
      </c>
      <c r="D121" s="36"/>
      <c r="E121" s="36"/>
      <c r="F121" s="40">
        <v>20</v>
      </c>
      <c r="G121" s="111" t="s">
        <v>431</v>
      </c>
      <c r="H121" s="52">
        <f aca="true" t="shared" si="42" ref="H121:P121">+H123</f>
        <v>3713000000</v>
      </c>
      <c r="I121" s="52">
        <f t="shared" si="42"/>
        <v>105458114.34</v>
      </c>
      <c r="J121" s="52">
        <f t="shared" si="42"/>
        <v>2648934765.34</v>
      </c>
      <c r="K121" s="52">
        <f t="shared" si="42"/>
        <v>0</v>
      </c>
      <c r="L121" s="52">
        <f t="shared" si="42"/>
        <v>2510560151</v>
      </c>
      <c r="M121" s="52">
        <f t="shared" si="42"/>
        <v>0</v>
      </c>
      <c r="N121" s="52">
        <f t="shared" si="42"/>
        <v>2505690415</v>
      </c>
      <c r="O121" s="52">
        <f t="shared" si="42"/>
        <v>0</v>
      </c>
      <c r="P121" s="52">
        <f t="shared" si="42"/>
        <v>2505690415</v>
      </c>
      <c r="Q121" s="208">
        <f t="shared" si="24"/>
        <v>0.6761540939940749</v>
      </c>
      <c r="R121" s="207">
        <f t="shared" si="25"/>
        <v>0.6748425572313493</v>
      </c>
    </row>
    <row r="122" spans="1:18" s="4" customFormat="1" ht="15">
      <c r="A122" s="190">
        <v>3</v>
      </c>
      <c r="B122" s="188">
        <v>6</v>
      </c>
      <c r="C122" s="35">
        <v>1</v>
      </c>
      <c r="D122" s="36"/>
      <c r="E122" s="36"/>
      <c r="F122" s="40">
        <v>21</v>
      </c>
      <c r="G122" s="111" t="s">
        <v>431</v>
      </c>
      <c r="H122" s="52">
        <f>+H124</f>
        <v>1373110560</v>
      </c>
      <c r="I122" s="52">
        <f aca="true" t="shared" si="43" ref="I122:P122">+I124</f>
        <v>0</v>
      </c>
      <c r="J122" s="52">
        <f t="shared" si="43"/>
        <v>0</v>
      </c>
      <c r="K122" s="52">
        <f t="shared" si="43"/>
        <v>0</v>
      </c>
      <c r="L122" s="52">
        <f t="shared" si="43"/>
        <v>0</v>
      </c>
      <c r="M122" s="52">
        <f t="shared" si="43"/>
        <v>0</v>
      </c>
      <c r="N122" s="52">
        <f t="shared" si="43"/>
        <v>0</v>
      </c>
      <c r="O122" s="52">
        <f t="shared" si="43"/>
        <v>0</v>
      </c>
      <c r="P122" s="52">
        <f t="shared" si="43"/>
        <v>0</v>
      </c>
      <c r="Q122" s="197">
        <f>_xlfn.IFERROR((L122/H122),0)</f>
        <v>0</v>
      </c>
      <c r="R122" s="205">
        <f>_xlfn.IFERROR((N122/H122),0)</f>
        <v>0</v>
      </c>
    </row>
    <row r="123" spans="1:18" s="4" customFormat="1" ht="14.25">
      <c r="A123" s="184">
        <v>3</v>
      </c>
      <c r="B123" s="185">
        <v>6</v>
      </c>
      <c r="C123" s="185">
        <v>1</v>
      </c>
      <c r="D123" s="189">
        <v>1</v>
      </c>
      <c r="E123" s="36"/>
      <c r="F123" s="40">
        <v>20</v>
      </c>
      <c r="G123" s="180" t="s">
        <v>431</v>
      </c>
      <c r="H123" s="176">
        <v>3713000000</v>
      </c>
      <c r="I123" s="176">
        <v>105458114.34</v>
      </c>
      <c r="J123" s="176">
        <v>2648934765.34</v>
      </c>
      <c r="K123" s="176">
        <v>0</v>
      </c>
      <c r="L123" s="176">
        <v>2510560151</v>
      </c>
      <c r="M123" s="176">
        <v>0</v>
      </c>
      <c r="N123" s="176">
        <v>2505690415</v>
      </c>
      <c r="O123" s="176">
        <v>0</v>
      </c>
      <c r="P123" s="176">
        <v>2505690415</v>
      </c>
      <c r="Q123" s="197">
        <f t="shared" si="24"/>
        <v>0.6761540939940749</v>
      </c>
      <c r="R123" s="205">
        <f t="shared" si="25"/>
        <v>0.6748425572313493</v>
      </c>
    </row>
    <row r="124" spans="1:18" s="4" customFormat="1" ht="14.25">
      <c r="A124" s="184">
        <v>3</v>
      </c>
      <c r="B124" s="185">
        <v>6</v>
      </c>
      <c r="C124" s="185">
        <v>1</v>
      </c>
      <c r="D124" s="189">
        <v>1</v>
      </c>
      <c r="E124" s="36"/>
      <c r="F124" s="40">
        <v>21</v>
      </c>
      <c r="G124" s="180" t="s">
        <v>431</v>
      </c>
      <c r="H124" s="176">
        <v>1373110560</v>
      </c>
      <c r="I124" s="176">
        <v>0</v>
      </c>
      <c r="J124" s="176">
        <v>0</v>
      </c>
      <c r="K124" s="176">
        <v>0</v>
      </c>
      <c r="L124" s="176">
        <v>0</v>
      </c>
      <c r="M124" s="176">
        <v>0</v>
      </c>
      <c r="N124" s="176">
        <v>0</v>
      </c>
      <c r="O124" s="176">
        <v>0</v>
      </c>
      <c r="P124" s="176">
        <v>0</v>
      </c>
      <c r="Q124" s="197"/>
      <c r="R124" s="205"/>
    </row>
    <row r="125" spans="1:18" s="4" customFormat="1" ht="30">
      <c r="A125" s="34">
        <v>5</v>
      </c>
      <c r="B125" s="35"/>
      <c r="C125" s="35"/>
      <c r="D125" s="41"/>
      <c r="E125" s="41"/>
      <c r="F125" s="40"/>
      <c r="G125" s="112" t="s">
        <v>43</v>
      </c>
      <c r="H125" s="52">
        <f aca="true" t="shared" si="44" ref="H125:P127">+H126</f>
        <v>37544000000</v>
      </c>
      <c r="I125" s="52">
        <f t="shared" si="44"/>
        <v>40267530</v>
      </c>
      <c r="J125" s="52">
        <f t="shared" si="44"/>
        <v>28558686254.04</v>
      </c>
      <c r="K125" s="52">
        <f t="shared" si="44"/>
        <v>1050875663.99</v>
      </c>
      <c r="L125" s="52">
        <f t="shared" si="44"/>
        <v>22485931559.129997</v>
      </c>
      <c r="M125" s="52">
        <f t="shared" si="44"/>
        <v>1581692270</v>
      </c>
      <c r="N125" s="52">
        <f t="shared" si="44"/>
        <v>10715779942</v>
      </c>
      <c r="O125" s="52">
        <f t="shared" si="44"/>
        <v>1737107274</v>
      </c>
      <c r="P125" s="52">
        <f t="shared" si="44"/>
        <v>10550011393</v>
      </c>
      <c r="Q125" s="208">
        <f t="shared" si="24"/>
        <v>0.5989221063054015</v>
      </c>
      <c r="R125" s="207">
        <f t="shared" si="25"/>
        <v>0.2854192398785425</v>
      </c>
    </row>
    <row r="126" spans="1:18" s="4" customFormat="1" ht="15">
      <c r="A126" s="190">
        <v>5</v>
      </c>
      <c r="B126" s="188">
        <v>1</v>
      </c>
      <c r="C126" s="35"/>
      <c r="D126" s="41"/>
      <c r="E126" s="41"/>
      <c r="F126" s="114"/>
      <c r="G126" s="109" t="s">
        <v>49</v>
      </c>
      <c r="H126" s="52">
        <f t="shared" si="44"/>
        <v>37544000000</v>
      </c>
      <c r="I126" s="52">
        <f t="shared" si="44"/>
        <v>40267530</v>
      </c>
      <c r="J126" s="52">
        <f t="shared" si="44"/>
        <v>28558686254.04</v>
      </c>
      <c r="K126" s="52">
        <f t="shared" si="44"/>
        <v>1050875663.99</v>
      </c>
      <c r="L126" s="52">
        <f t="shared" si="44"/>
        <v>22485931559.129997</v>
      </c>
      <c r="M126" s="52">
        <f t="shared" si="44"/>
        <v>1581692270</v>
      </c>
      <c r="N126" s="52">
        <f t="shared" si="44"/>
        <v>10715779942</v>
      </c>
      <c r="O126" s="52">
        <f t="shared" si="44"/>
        <v>1737107274</v>
      </c>
      <c r="P126" s="52">
        <f t="shared" si="44"/>
        <v>10550011393</v>
      </c>
      <c r="Q126" s="208">
        <f t="shared" si="24"/>
        <v>0.5989221063054015</v>
      </c>
      <c r="R126" s="207">
        <f t="shared" si="25"/>
        <v>0.2854192398785425</v>
      </c>
    </row>
    <row r="127" spans="1:18" s="8" customFormat="1" ht="15">
      <c r="A127" s="184">
        <v>5</v>
      </c>
      <c r="B127" s="185">
        <v>1</v>
      </c>
      <c r="C127" s="185">
        <v>2</v>
      </c>
      <c r="D127" s="232"/>
      <c r="E127" s="232"/>
      <c r="F127" s="234">
        <v>20</v>
      </c>
      <c r="G127" s="109" t="s">
        <v>243</v>
      </c>
      <c r="H127" s="52">
        <f t="shared" si="44"/>
        <v>37544000000</v>
      </c>
      <c r="I127" s="52">
        <f t="shared" si="44"/>
        <v>40267530</v>
      </c>
      <c r="J127" s="52">
        <f t="shared" si="44"/>
        <v>28558686254.04</v>
      </c>
      <c r="K127" s="52">
        <f t="shared" si="44"/>
        <v>1050875663.99</v>
      </c>
      <c r="L127" s="52">
        <f t="shared" si="44"/>
        <v>22485931559.129997</v>
      </c>
      <c r="M127" s="52">
        <f t="shared" si="44"/>
        <v>1581692270</v>
      </c>
      <c r="N127" s="52">
        <f t="shared" si="44"/>
        <v>10715779942</v>
      </c>
      <c r="O127" s="52">
        <f t="shared" si="44"/>
        <v>1737107274</v>
      </c>
      <c r="P127" s="52">
        <f t="shared" si="44"/>
        <v>10550011393</v>
      </c>
      <c r="Q127" s="208">
        <f t="shared" si="24"/>
        <v>0.5989221063054015</v>
      </c>
      <c r="R127" s="207">
        <f t="shared" si="25"/>
        <v>0.2854192398785425</v>
      </c>
    </row>
    <row r="128" spans="1:18" s="8" customFormat="1" ht="15">
      <c r="A128" s="184">
        <v>5</v>
      </c>
      <c r="B128" s="185">
        <v>1</v>
      </c>
      <c r="C128" s="185">
        <v>2</v>
      </c>
      <c r="D128" s="232">
        <v>1</v>
      </c>
      <c r="E128" s="232"/>
      <c r="F128" s="234">
        <v>20</v>
      </c>
      <c r="G128" s="109" t="s">
        <v>243</v>
      </c>
      <c r="H128" s="52">
        <f>SUM(H129:H134)</f>
        <v>37544000000</v>
      </c>
      <c r="I128" s="52">
        <f aca="true" t="shared" si="45" ref="I128:P128">SUM(I129:I134)</f>
        <v>40267530</v>
      </c>
      <c r="J128" s="52">
        <f t="shared" si="45"/>
        <v>28558686254.04</v>
      </c>
      <c r="K128" s="52">
        <f t="shared" si="45"/>
        <v>1050875663.99</v>
      </c>
      <c r="L128" s="52">
        <f t="shared" si="45"/>
        <v>22485931559.129997</v>
      </c>
      <c r="M128" s="52">
        <f t="shared" si="45"/>
        <v>1581692270</v>
      </c>
      <c r="N128" s="52">
        <f t="shared" si="45"/>
        <v>10715779942</v>
      </c>
      <c r="O128" s="52">
        <f t="shared" si="45"/>
        <v>1737107274</v>
      </c>
      <c r="P128" s="52">
        <f t="shared" si="45"/>
        <v>10550011393</v>
      </c>
      <c r="Q128" s="208">
        <f t="shared" si="24"/>
        <v>0.5989221063054015</v>
      </c>
      <c r="R128" s="207">
        <f t="shared" si="25"/>
        <v>0.2854192398785425</v>
      </c>
    </row>
    <row r="129" spans="1:18" s="8" customFormat="1" ht="14.25">
      <c r="A129" s="184">
        <v>5</v>
      </c>
      <c r="B129" s="185">
        <v>1</v>
      </c>
      <c r="C129" s="185">
        <v>2</v>
      </c>
      <c r="D129" s="232">
        <v>1</v>
      </c>
      <c r="E129" s="232">
        <v>4</v>
      </c>
      <c r="F129" s="234">
        <v>20</v>
      </c>
      <c r="G129" s="7" t="s">
        <v>356</v>
      </c>
      <c r="H129" s="176">
        <v>2670253000</v>
      </c>
      <c r="I129" s="176">
        <v>41747316</v>
      </c>
      <c r="J129" s="176">
        <v>266786366</v>
      </c>
      <c r="K129" s="176">
        <v>87857240</v>
      </c>
      <c r="L129" s="176">
        <v>126819240</v>
      </c>
      <c r="M129" s="176">
        <v>0</v>
      </c>
      <c r="N129" s="176">
        <v>132906</v>
      </c>
      <c r="O129" s="176">
        <v>0</v>
      </c>
      <c r="P129" s="176">
        <v>132906</v>
      </c>
      <c r="Q129" s="197">
        <f t="shared" si="24"/>
        <v>0.0474933423911517</v>
      </c>
      <c r="R129" s="205">
        <f t="shared" si="25"/>
        <v>4.977281178974427E-05</v>
      </c>
    </row>
    <row r="130" spans="1:18" s="8" customFormat="1" ht="14.25">
      <c r="A130" s="184">
        <v>5</v>
      </c>
      <c r="B130" s="185">
        <v>1</v>
      </c>
      <c r="C130" s="185">
        <v>2</v>
      </c>
      <c r="D130" s="232">
        <v>1</v>
      </c>
      <c r="E130" s="232">
        <v>6</v>
      </c>
      <c r="F130" s="234">
        <v>20</v>
      </c>
      <c r="G130" s="7" t="s">
        <v>39</v>
      </c>
      <c r="H130" s="176">
        <v>16977144000</v>
      </c>
      <c r="I130" s="176">
        <v>-11479786</v>
      </c>
      <c r="J130" s="176">
        <v>15411959310.74</v>
      </c>
      <c r="K130" s="176">
        <v>17334433.99</v>
      </c>
      <c r="L130" s="176">
        <v>10904057224.83</v>
      </c>
      <c r="M130" s="176">
        <v>1052198532</v>
      </c>
      <c r="N130" s="176">
        <v>6162268859</v>
      </c>
      <c r="O130" s="176">
        <v>999486531</v>
      </c>
      <c r="P130" s="176">
        <v>6101988858</v>
      </c>
      <c r="Q130" s="197">
        <f t="shared" si="24"/>
        <v>0.6422786556343045</v>
      </c>
      <c r="R130" s="205">
        <f t="shared" si="25"/>
        <v>0.3629744118916586</v>
      </c>
    </row>
    <row r="131" spans="1:18" s="8" customFormat="1" ht="14.25">
      <c r="A131" s="184">
        <v>5</v>
      </c>
      <c r="B131" s="185">
        <v>1</v>
      </c>
      <c r="C131" s="185">
        <v>2</v>
      </c>
      <c r="D131" s="232">
        <v>1</v>
      </c>
      <c r="E131" s="232">
        <v>7</v>
      </c>
      <c r="F131" s="234">
        <v>20</v>
      </c>
      <c r="G131" s="7" t="s">
        <v>357</v>
      </c>
      <c r="H131" s="176">
        <v>16322932000</v>
      </c>
      <c r="I131" s="176">
        <v>10000000</v>
      </c>
      <c r="J131" s="176">
        <v>12620758577.3</v>
      </c>
      <c r="K131" s="176">
        <v>937749566</v>
      </c>
      <c r="L131" s="176">
        <v>11315843704.3</v>
      </c>
      <c r="M131" s="176">
        <v>522266197</v>
      </c>
      <c r="N131" s="176">
        <v>4506995526</v>
      </c>
      <c r="O131" s="176">
        <v>730723328</v>
      </c>
      <c r="P131" s="176">
        <v>4401837104</v>
      </c>
      <c r="Q131" s="197">
        <f t="shared" si="24"/>
        <v>0.6932482291968134</v>
      </c>
      <c r="R131" s="205">
        <f t="shared" si="25"/>
        <v>0.2761143357088053</v>
      </c>
    </row>
    <row r="132" spans="1:18" s="8" customFormat="1" ht="14.25">
      <c r="A132" s="184">
        <v>5</v>
      </c>
      <c r="B132" s="185">
        <v>1</v>
      </c>
      <c r="C132" s="185">
        <v>2</v>
      </c>
      <c r="D132" s="232">
        <v>1</v>
      </c>
      <c r="E132" s="232">
        <v>21</v>
      </c>
      <c r="F132" s="234">
        <v>20</v>
      </c>
      <c r="G132" s="7" t="s">
        <v>110</v>
      </c>
      <c r="H132" s="176">
        <v>974051000</v>
      </c>
      <c r="I132" s="176">
        <v>0</v>
      </c>
      <c r="J132" s="176">
        <v>7792000</v>
      </c>
      <c r="K132" s="176">
        <v>0</v>
      </c>
      <c r="L132" s="176">
        <v>7792000</v>
      </c>
      <c r="M132" s="176">
        <v>0</v>
      </c>
      <c r="N132" s="176">
        <v>0</v>
      </c>
      <c r="O132" s="176">
        <v>0</v>
      </c>
      <c r="P132" s="176">
        <v>0</v>
      </c>
      <c r="Q132" s="197">
        <f t="shared" si="24"/>
        <v>0.007999581130762146</v>
      </c>
      <c r="R132" s="205">
        <f t="shared" si="25"/>
        <v>0</v>
      </c>
    </row>
    <row r="133" spans="1:18" s="8" customFormat="1" ht="14.25">
      <c r="A133" s="184">
        <v>5</v>
      </c>
      <c r="B133" s="185">
        <v>1</v>
      </c>
      <c r="C133" s="185">
        <v>2</v>
      </c>
      <c r="D133" s="232">
        <v>1</v>
      </c>
      <c r="E133" s="232">
        <v>24</v>
      </c>
      <c r="F133" s="234">
        <v>20</v>
      </c>
      <c r="G133" s="7" t="s">
        <v>355</v>
      </c>
      <c r="H133" s="176">
        <v>258703000</v>
      </c>
      <c r="I133" s="176">
        <v>0</v>
      </c>
      <c r="J133" s="176">
        <v>251390000</v>
      </c>
      <c r="K133" s="176">
        <v>7934424</v>
      </c>
      <c r="L133" s="176">
        <v>131419390</v>
      </c>
      <c r="M133" s="176">
        <v>7227541</v>
      </c>
      <c r="N133" s="176">
        <v>46382651</v>
      </c>
      <c r="O133" s="176">
        <v>6897415</v>
      </c>
      <c r="P133" s="176">
        <v>46052525</v>
      </c>
      <c r="Q133" s="197">
        <f t="shared" si="24"/>
        <v>0.5079932973332354</v>
      </c>
      <c r="R133" s="205">
        <f t="shared" si="25"/>
        <v>0.17928918876085703</v>
      </c>
    </row>
    <row r="134" spans="1:18" s="8" customFormat="1" ht="14.25">
      <c r="A134" s="184">
        <v>5</v>
      </c>
      <c r="B134" s="185">
        <v>1</v>
      </c>
      <c r="C134" s="185">
        <v>2</v>
      </c>
      <c r="D134" s="232">
        <v>1</v>
      </c>
      <c r="E134" s="232">
        <v>25</v>
      </c>
      <c r="F134" s="234">
        <v>20</v>
      </c>
      <c r="G134" s="7" t="s">
        <v>436</v>
      </c>
      <c r="H134" s="176">
        <v>340917000</v>
      </c>
      <c r="I134" s="176">
        <v>0</v>
      </c>
      <c r="J134" s="176">
        <v>0</v>
      </c>
      <c r="K134" s="176">
        <v>0</v>
      </c>
      <c r="L134" s="176">
        <v>0</v>
      </c>
      <c r="M134" s="176">
        <v>0</v>
      </c>
      <c r="N134" s="176">
        <v>0</v>
      </c>
      <c r="O134" s="176">
        <v>0</v>
      </c>
      <c r="P134" s="176">
        <v>0</v>
      </c>
      <c r="Q134" s="197">
        <f t="shared" si="24"/>
        <v>0</v>
      </c>
      <c r="R134" s="205">
        <f t="shared" si="25"/>
        <v>0</v>
      </c>
    </row>
    <row r="135" spans="1:18" s="59" customFormat="1" ht="15">
      <c r="A135" s="306" t="s">
        <v>44</v>
      </c>
      <c r="B135" s="307"/>
      <c r="C135" s="307"/>
      <c r="D135" s="307"/>
      <c r="E135" s="307"/>
      <c r="F135" s="307"/>
      <c r="G135" s="308"/>
      <c r="H135" s="56">
        <f aca="true" t="shared" si="46" ref="H135:P135">+H136+H139+H142+H145+H149</f>
        <v>313820000000</v>
      </c>
      <c r="I135" s="56">
        <f t="shared" si="46"/>
        <v>3856666792.129999</v>
      </c>
      <c r="J135" s="56">
        <f t="shared" si="46"/>
        <v>276887461784.702</v>
      </c>
      <c r="K135" s="56">
        <f t="shared" si="46"/>
        <v>5333323037.13</v>
      </c>
      <c r="L135" s="56">
        <f t="shared" si="46"/>
        <v>221839912194.97</v>
      </c>
      <c r="M135" s="56">
        <f t="shared" si="46"/>
        <v>7404692005.740001</v>
      </c>
      <c r="N135" s="56">
        <f t="shared" si="46"/>
        <v>80436640834.43999</v>
      </c>
      <c r="O135" s="56">
        <f t="shared" si="46"/>
        <v>8654201576.74</v>
      </c>
      <c r="P135" s="56">
        <f t="shared" si="46"/>
        <v>79782776516.43999</v>
      </c>
      <c r="Q135" s="209">
        <f t="shared" si="24"/>
        <v>0.7069017659644701</v>
      </c>
      <c r="R135" s="210">
        <f t="shared" si="25"/>
        <v>0.2563145778931871</v>
      </c>
    </row>
    <row r="136" spans="1:18" s="59" customFormat="1" ht="44.25" customHeight="1">
      <c r="A136" s="121">
        <v>111</v>
      </c>
      <c r="B136" s="122"/>
      <c r="C136" s="122"/>
      <c r="D136" s="122"/>
      <c r="E136" s="122"/>
      <c r="F136" s="122"/>
      <c r="G136" s="123" t="s">
        <v>248</v>
      </c>
      <c r="H136" s="56">
        <f>+H137</f>
        <v>15000000000</v>
      </c>
      <c r="I136" s="56">
        <f aca="true" t="shared" si="47" ref="I136:P136">+I137</f>
        <v>13500000000</v>
      </c>
      <c r="J136" s="56">
        <f t="shared" si="47"/>
        <v>14158236926</v>
      </c>
      <c r="K136" s="56">
        <f t="shared" si="47"/>
        <v>0</v>
      </c>
      <c r="L136" s="56">
        <f t="shared" si="47"/>
        <v>658236926</v>
      </c>
      <c r="M136" s="56">
        <f t="shared" si="47"/>
        <v>0</v>
      </c>
      <c r="N136" s="56">
        <f t="shared" si="47"/>
        <v>2938092</v>
      </c>
      <c r="O136" s="56">
        <f t="shared" si="47"/>
        <v>0</v>
      </c>
      <c r="P136" s="56">
        <f t="shared" si="47"/>
        <v>2938092</v>
      </c>
      <c r="Q136" s="209">
        <f t="shared" si="24"/>
        <v>0.043882461733333336</v>
      </c>
      <c r="R136" s="210">
        <f t="shared" si="25"/>
        <v>0.0001958728</v>
      </c>
    </row>
    <row r="137" spans="1:18" s="59" customFormat="1" ht="39" customHeight="1">
      <c r="A137" s="121">
        <v>111</v>
      </c>
      <c r="B137" s="122">
        <v>506</v>
      </c>
      <c r="C137" s="122"/>
      <c r="D137" s="122"/>
      <c r="E137" s="122"/>
      <c r="F137" s="122"/>
      <c r="G137" s="230" t="s">
        <v>248</v>
      </c>
      <c r="H137" s="56">
        <f>+H138</f>
        <v>15000000000</v>
      </c>
      <c r="I137" s="56">
        <f aca="true" t="shared" si="48" ref="I137:P137">+I138</f>
        <v>13500000000</v>
      </c>
      <c r="J137" s="56">
        <f t="shared" si="48"/>
        <v>14158236926</v>
      </c>
      <c r="K137" s="56">
        <f t="shared" si="48"/>
        <v>0</v>
      </c>
      <c r="L137" s="56">
        <f t="shared" si="48"/>
        <v>658236926</v>
      </c>
      <c r="M137" s="56">
        <f t="shared" si="48"/>
        <v>0</v>
      </c>
      <c r="N137" s="56">
        <f t="shared" si="48"/>
        <v>2938092</v>
      </c>
      <c r="O137" s="56">
        <f t="shared" si="48"/>
        <v>0</v>
      </c>
      <c r="P137" s="56">
        <f t="shared" si="48"/>
        <v>2938092</v>
      </c>
      <c r="Q137" s="209">
        <f t="shared" si="24"/>
        <v>0.043882461733333336</v>
      </c>
      <c r="R137" s="210">
        <f t="shared" si="25"/>
        <v>0.0001958728</v>
      </c>
    </row>
    <row r="138" spans="1:18" s="8" customFormat="1" ht="28.5" customHeight="1">
      <c r="A138" s="184">
        <v>111</v>
      </c>
      <c r="B138" s="185">
        <v>506</v>
      </c>
      <c r="C138" s="185">
        <v>1</v>
      </c>
      <c r="D138" s="232"/>
      <c r="E138" s="232"/>
      <c r="F138" s="233">
        <v>20</v>
      </c>
      <c r="G138" s="113" t="s">
        <v>161</v>
      </c>
      <c r="H138" s="176">
        <v>15000000000</v>
      </c>
      <c r="I138" s="176">
        <v>13500000000</v>
      </c>
      <c r="J138" s="176">
        <v>14158236926</v>
      </c>
      <c r="K138" s="176">
        <v>0</v>
      </c>
      <c r="L138" s="176">
        <v>658236926</v>
      </c>
      <c r="M138" s="176">
        <v>0</v>
      </c>
      <c r="N138" s="176">
        <v>2938092</v>
      </c>
      <c r="O138" s="176">
        <v>0</v>
      </c>
      <c r="P138" s="176">
        <v>2938092</v>
      </c>
      <c r="Q138" s="197">
        <f t="shared" si="24"/>
        <v>0.043882461733333336</v>
      </c>
      <c r="R138" s="199">
        <f t="shared" si="25"/>
        <v>0.0001958728</v>
      </c>
    </row>
    <row r="139" spans="1:18" s="4" customFormat="1" ht="49.5" customHeight="1">
      <c r="A139" s="34">
        <v>213</v>
      </c>
      <c r="B139" s="35"/>
      <c r="C139" s="35"/>
      <c r="D139" s="41"/>
      <c r="E139" s="41"/>
      <c r="F139" s="40"/>
      <c r="G139" s="112" t="s">
        <v>162</v>
      </c>
      <c r="H139" s="54">
        <f>H140</f>
        <v>9500000000</v>
      </c>
      <c r="I139" s="54">
        <f aca="true" t="shared" si="49" ref="I139:P139">I140</f>
        <v>1343105493</v>
      </c>
      <c r="J139" s="54">
        <f t="shared" si="49"/>
        <v>8538111922.87</v>
      </c>
      <c r="K139" s="54">
        <f t="shared" si="49"/>
        <v>0</v>
      </c>
      <c r="L139" s="54">
        <f t="shared" si="49"/>
        <v>2623386802.64</v>
      </c>
      <c r="M139" s="54">
        <f t="shared" si="49"/>
        <v>456938222</v>
      </c>
      <c r="N139" s="54">
        <f t="shared" si="49"/>
        <v>698572424</v>
      </c>
      <c r="O139" s="54">
        <f t="shared" si="49"/>
        <v>44401687</v>
      </c>
      <c r="P139" s="54">
        <f t="shared" si="49"/>
        <v>277991161</v>
      </c>
      <c r="Q139" s="203">
        <f t="shared" si="24"/>
        <v>0.2761459792252631</v>
      </c>
      <c r="R139" s="204">
        <f t="shared" si="25"/>
        <v>0.07353393936842105</v>
      </c>
    </row>
    <row r="140" spans="1:18" s="4" customFormat="1" ht="30">
      <c r="A140" s="34">
        <v>213</v>
      </c>
      <c r="B140" s="188">
        <v>506</v>
      </c>
      <c r="C140" s="35"/>
      <c r="D140" s="41"/>
      <c r="E140" s="41"/>
      <c r="F140" s="40"/>
      <c r="G140" s="112" t="s">
        <v>53</v>
      </c>
      <c r="H140" s="54">
        <f>+H141</f>
        <v>9500000000</v>
      </c>
      <c r="I140" s="54">
        <f aca="true" t="shared" si="50" ref="I140:P140">+I141</f>
        <v>1343105493</v>
      </c>
      <c r="J140" s="54">
        <f t="shared" si="50"/>
        <v>8538111922.87</v>
      </c>
      <c r="K140" s="54">
        <f t="shared" si="50"/>
        <v>0</v>
      </c>
      <c r="L140" s="54">
        <f t="shared" si="50"/>
        <v>2623386802.64</v>
      </c>
      <c r="M140" s="54">
        <f t="shared" si="50"/>
        <v>456938222</v>
      </c>
      <c r="N140" s="54">
        <f t="shared" si="50"/>
        <v>698572424</v>
      </c>
      <c r="O140" s="54">
        <f t="shared" si="50"/>
        <v>44401687</v>
      </c>
      <c r="P140" s="54">
        <f t="shared" si="50"/>
        <v>277991161</v>
      </c>
      <c r="Q140" s="203">
        <f aca="true" t="shared" si="51" ref="Q140:Q151">_xlfn.IFERROR((L140/H140),0)</f>
        <v>0.2761459792252631</v>
      </c>
      <c r="R140" s="204">
        <f aca="true" t="shared" si="52" ref="R140:R151">_xlfn.IFERROR((N140/H140),0)</f>
        <v>0.07353393936842105</v>
      </c>
    </row>
    <row r="141" spans="1:18" s="8" customFormat="1" ht="33.75">
      <c r="A141" s="184">
        <v>213</v>
      </c>
      <c r="B141" s="189">
        <v>506</v>
      </c>
      <c r="C141" s="189">
        <v>1</v>
      </c>
      <c r="D141" s="232"/>
      <c r="E141" s="232"/>
      <c r="F141" s="233">
        <v>20</v>
      </c>
      <c r="G141" s="229" t="s">
        <v>250</v>
      </c>
      <c r="H141" s="176">
        <v>9500000000</v>
      </c>
      <c r="I141" s="176">
        <v>1343105493</v>
      </c>
      <c r="J141" s="176">
        <v>8538111922.87</v>
      </c>
      <c r="K141" s="176">
        <v>0</v>
      </c>
      <c r="L141" s="176">
        <v>2623386802.64</v>
      </c>
      <c r="M141" s="176">
        <v>456938222</v>
      </c>
      <c r="N141" s="176">
        <v>698572424</v>
      </c>
      <c r="O141" s="176">
        <v>44401687</v>
      </c>
      <c r="P141" s="176">
        <v>277991161</v>
      </c>
      <c r="Q141" s="197">
        <f t="shared" si="51"/>
        <v>0.2761459792252631</v>
      </c>
      <c r="R141" s="205">
        <f t="shared" si="52"/>
        <v>0.07353393936842105</v>
      </c>
    </row>
    <row r="142" spans="1:18" s="4" customFormat="1" ht="18" customHeight="1">
      <c r="A142" s="190">
        <v>310</v>
      </c>
      <c r="B142" s="35"/>
      <c r="C142" s="35"/>
      <c r="D142" s="41"/>
      <c r="E142" s="41"/>
      <c r="F142" s="40"/>
      <c r="G142" s="112" t="s">
        <v>52</v>
      </c>
      <c r="H142" s="54">
        <f aca="true" t="shared" si="53" ref="H142:P142">H143</f>
        <v>5000000000</v>
      </c>
      <c r="I142" s="54">
        <f t="shared" si="53"/>
        <v>714167087.13</v>
      </c>
      <c r="J142" s="54">
        <f t="shared" si="53"/>
        <v>4431865974.632</v>
      </c>
      <c r="K142" s="54">
        <f t="shared" si="53"/>
        <v>-38610716.87</v>
      </c>
      <c r="L142" s="54">
        <f t="shared" si="53"/>
        <v>3518096879.63</v>
      </c>
      <c r="M142" s="54">
        <f t="shared" si="53"/>
        <v>540290402.1</v>
      </c>
      <c r="N142" s="54">
        <f t="shared" si="53"/>
        <v>2662952565.73</v>
      </c>
      <c r="O142" s="54">
        <f t="shared" si="53"/>
        <v>762259563.1</v>
      </c>
      <c r="P142" s="54">
        <f t="shared" si="53"/>
        <v>2655412565.73</v>
      </c>
      <c r="Q142" s="198">
        <f t="shared" si="51"/>
        <v>0.703619375926</v>
      </c>
      <c r="R142" s="96">
        <f t="shared" si="52"/>
        <v>0.532590513146</v>
      </c>
    </row>
    <row r="143" spans="1:18" s="4" customFormat="1" ht="30">
      <c r="A143" s="190">
        <v>310</v>
      </c>
      <c r="B143" s="188">
        <v>506</v>
      </c>
      <c r="C143" s="35"/>
      <c r="D143" s="41"/>
      <c r="E143" s="41"/>
      <c r="F143" s="40"/>
      <c r="G143" s="112" t="s">
        <v>53</v>
      </c>
      <c r="H143" s="54">
        <f>+H144</f>
        <v>5000000000</v>
      </c>
      <c r="I143" s="54">
        <f aca="true" t="shared" si="54" ref="I143:P143">+I144</f>
        <v>714167087.13</v>
      </c>
      <c r="J143" s="54">
        <f t="shared" si="54"/>
        <v>4431865974.632</v>
      </c>
      <c r="K143" s="54">
        <f t="shared" si="54"/>
        <v>-38610716.87</v>
      </c>
      <c r="L143" s="54">
        <f t="shared" si="54"/>
        <v>3518096879.63</v>
      </c>
      <c r="M143" s="54">
        <f t="shared" si="54"/>
        <v>540290402.1</v>
      </c>
      <c r="N143" s="54">
        <f t="shared" si="54"/>
        <v>2662952565.73</v>
      </c>
      <c r="O143" s="54">
        <f t="shared" si="54"/>
        <v>762259563.1</v>
      </c>
      <c r="P143" s="54">
        <f t="shared" si="54"/>
        <v>2655412565.73</v>
      </c>
      <c r="Q143" s="198">
        <f t="shared" si="51"/>
        <v>0.703619375926</v>
      </c>
      <c r="R143" s="96">
        <f t="shared" si="52"/>
        <v>0.532590513146</v>
      </c>
    </row>
    <row r="144" spans="1:18" s="8" customFormat="1" ht="28.5">
      <c r="A144" s="231">
        <v>310</v>
      </c>
      <c r="B144" s="189">
        <v>506</v>
      </c>
      <c r="C144" s="189">
        <v>1</v>
      </c>
      <c r="D144" s="232"/>
      <c r="E144" s="232"/>
      <c r="F144" s="233">
        <v>20</v>
      </c>
      <c r="G144" s="113" t="s">
        <v>54</v>
      </c>
      <c r="H144" s="176">
        <v>5000000000</v>
      </c>
      <c r="I144" s="176">
        <v>714167087.13</v>
      </c>
      <c r="J144" s="176">
        <v>4431865974.632</v>
      </c>
      <c r="K144" s="176">
        <v>-38610716.87</v>
      </c>
      <c r="L144" s="176">
        <v>3518096879.63</v>
      </c>
      <c r="M144" s="176">
        <v>540290402.1</v>
      </c>
      <c r="N144" s="176">
        <v>2662952565.73</v>
      </c>
      <c r="O144" s="176">
        <v>762259563.1</v>
      </c>
      <c r="P144" s="176">
        <v>2655412565.73</v>
      </c>
      <c r="Q144" s="197">
        <f t="shared" si="51"/>
        <v>0.703619375926</v>
      </c>
      <c r="R144" s="205">
        <f t="shared" si="52"/>
        <v>0.532590513146</v>
      </c>
    </row>
    <row r="145" spans="1:18" s="4" customFormat="1" ht="14.25" customHeight="1">
      <c r="A145" s="190">
        <v>410</v>
      </c>
      <c r="B145" s="35"/>
      <c r="C145" s="36"/>
      <c r="D145" s="36"/>
      <c r="E145" s="36"/>
      <c r="F145" s="36"/>
      <c r="G145" s="110" t="s">
        <v>56</v>
      </c>
      <c r="H145" s="54">
        <f>+H146</f>
        <v>272320000000</v>
      </c>
      <c r="I145" s="54">
        <f aca="true" t="shared" si="55" ref="I145:P145">+I146</f>
        <v>-11700605788</v>
      </c>
      <c r="J145" s="54">
        <f t="shared" si="55"/>
        <v>249759246961.2</v>
      </c>
      <c r="K145" s="54">
        <f t="shared" si="55"/>
        <v>5371933754</v>
      </c>
      <c r="L145" s="54">
        <f t="shared" si="55"/>
        <v>215040191586.7</v>
      </c>
      <c r="M145" s="54">
        <f t="shared" si="55"/>
        <v>6407463381.64</v>
      </c>
      <c r="N145" s="54">
        <f t="shared" si="55"/>
        <v>77072177752.70999</v>
      </c>
      <c r="O145" s="54">
        <f t="shared" si="55"/>
        <v>7847540326.64</v>
      </c>
      <c r="P145" s="54">
        <f t="shared" si="55"/>
        <v>76846434697.70999</v>
      </c>
      <c r="Q145" s="203">
        <f t="shared" si="51"/>
        <v>0.7896599279770123</v>
      </c>
      <c r="R145" s="204">
        <f t="shared" si="52"/>
        <v>0.2830206292329245</v>
      </c>
    </row>
    <row r="146" spans="1:18" s="4" customFormat="1" ht="30">
      <c r="A146" s="190">
        <v>410</v>
      </c>
      <c r="B146" s="188">
        <v>506</v>
      </c>
      <c r="C146" s="36"/>
      <c r="D146" s="36"/>
      <c r="E146" s="36"/>
      <c r="F146" s="36"/>
      <c r="G146" s="112" t="s">
        <v>53</v>
      </c>
      <c r="H146" s="54">
        <f>+H147+H148</f>
        <v>272320000000</v>
      </c>
      <c r="I146" s="54">
        <f aca="true" t="shared" si="56" ref="I146:P146">+I147+I148</f>
        <v>-11700605788</v>
      </c>
      <c r="J146" s="54">
        <f t="shared" si="56"/>
        <v>249759246961.2</v>
      </c>
      <c r="K146" s="54">
        <f t="shared" si="56"/>
        <v>5371933754</v>
      </c>
      <c r="L146" s="54">
        <f t="shared" si="56"/>
        <v>215040191586.7</v>
      </c>
      <c r="M146" s="54">
        <f t="shared" si="56"/>
        <v>6407463381.64</v>
      </c>
      <c r="N146" s="54">
        <f t="shared" si="56"/>
        <v>77072177752.70999</v>
      </c>
      <c r="O146" s="54">
        <f t="shared" si="56"/>
        <v>7847540326.64</v>
      </c>
      <c r="P146" s="54">
        <f t="shared" si="56"/>
        <v>76846434697.70999</v>
      </c>
      <c r="Q146" s="203">
        <f t="shared" si="51"/>
        <v>0.7896599279770123</v>
      </c>
      <c r="R146" s="204">
        <f t="shared" si="52"/>
        <v>0.2830206292329245</v>
      </c>
    </row>
    <row r="147" spans="1:18" s="8" customFormat="1" ht="28.5">
      <c r="A147" s="189">
        <v>410</v>
      </c>
      <c r="B147" s="189">
        <v>506</v>
      </c>
      <c r="C147" s="189">
        <v>1</v>
      </c>
      <c r="D147" s="182"/>
      <c r="E147" s="182"/>
      <c r="F147" s="182">
        <v>20</v>
      </c>
      <c r="G147" s="181" t="s">
        <v>57</v>
      </c>
      <c r="H147" s="176">
        <v>250820000000</v>
      </c>
      <c r="I147" s="176">
        <v>-11700605788</v>
      </c>
      <c r="J147" s="176">
        <v>228959318472.2</v>
      </c>
      <c r="K147" s="176">
        <v>3442004251</v>
      </c>
      <c r="L147" s="176">
        <v>200965610015.7</v>
      </c>
      <c r="M147" s="176">
        <v>6387526592.64</v>
      </c>
      <c r="N147" s="176">
        <v>66402752096.71</v>
      </c>
      <c r="O147" s="176">
        <v>7826150889.64</v>
      </c>
      <c r="P147" s="176">
        <v>66177009041.71</v>
      </c>
      <c r="Q147" s="197">
        <f t="shared" si="51"/>
        <v>0.8012343912594689</v>
      </c>
      <c r="R147" s="205">
        <f t="shared" si="52"/>
        <v>0.26474265248668366</v>
      </c>
    </row>
    <row r="148" spans="1:18" s="8" customFormat="1" ht="14.25">
      <c r="A148" s="189">
        <v>410</v>
      </c>
      <c r="B148" s="189">
        <v>506</v>
      </c>
      <c r="C148" s="189">
        <v>3</v>
      </c>
      <c r="D148" s="182"/>
      <c r="E148" s="182"/>
      <c r="F148" s="182">
        <v>20</v>
      </c>
      <c r="G148" s="181" t="s">
        <v>163</v>
      </c>
      <c r="H148" s="176">
        <v>21500000000</v>
      </c>
      <c r="I148" s="176">
        <v>0</v>
      </c>
      <c r="J148" s="176">
        <v>20799928489</v>
      </c>
      <c r="K148" s="176">
        <v>1929929503</v>
      </c>
      <c r="L148" s="176">
        <v>14074581571</v>
      </c>
      <c r="M148" s="176">
        <v>19936789</v>
      </c>
      <c r="N148" s="176">
        <v>10669425656</v>
      </c>
      <c r="O148" s="176">
        <v>21389437</v>
      </c>
      <c r="P148" s="176">
        <v>10669425656</v>
      </c>
      <c r="Q148" s="197">
        <f t="shared" si="51"/>
        <v>0.6546317009767442</v>
      </c>
      <c r="R148" s="205">
        <f t="shared" si="52"/>
        <v>0.49625235609302326</v>
      </c>
    </row>
    <row r="149" spans="1:18" s="8" customFormat="1" ht="15">
      <c r="A149" s="191">
        <v>460</v>
      </c>
      <c r="B149" s="178">
        <v>506</v>
      </c>
      <c r="C149" s="235"/>
      <c r="D149" s="235"/>
      <c r="E149" s="235"/>
      <c r="F149" s="235"/>
      <c r="G149" s="179" t="s">
        <v>437</v>
      </c>
      <c r="H149" s="177">
        <f>+H150</f>
        <v>12000000000</v>
      </c>
      <c r="I149" s="177">
        <v>0</v>
      </c>
      <c r="J149" s="177">
        <f aca="true" t="shared" si="57" ref="J149:P149">+J150</f>
        <v>0</v>
      </c>
      <c r="K149" s="177">
        <v>0</v>
      </c>
      <c r="L149" s="177">
        <f t="shared" si="57"/>
        <v>0</v>
      </c>
      <c r="M149" s="177">
        <v>0</v>
      </c>
      <c r="N149" s="177">
        <f t="shared" si="57"/>
        <v>0</v>
      </c>
      <c r="O149" s="177">
        <v>0</v>
      </c>
      <c r="P149" s="177">
        <f t="shared" si="57"/>
        <v>0</v>
      </c>
      <c r="Q149" s="211">
        <f t="shared" si="51"/>
        <v>0</v>
      </c>
      <c r="R149" s="96">
        <f t="shared" si="52"/>
        <v>0</v>
      </c>
    </row>
    <row r="150" spans="1:18" s="8" customFormat="1" ht="15" thickBot="1">
      <c r="A150" s="192">
        <v>460</v>
      </c>
      <c r="B150" s="236">
        <v>506</v>
      </c>
      <c r="C150" s="192">
        <v>1</v>
      </c>
      <c r="D150" s="186"/>
      <c r="E150" s="186"/>
      <c r="F150" s="186" t="s">
        <v>42</v>
      </c>
      <c r="G150" s="187" t="s">
        <v>437</v>
      </c>
      <c r="H150" s="237">
        <v>12000000000</v>
      </c>
      <c r="I150" s="237">
        <v>0</v>
      </c>
      <c r="J150" s="237">
        <v>0</v>
      </c>
      <c r="K150" s="237">
        <v>0</v>
      </c>
      <c r="L150" s="237">
        <v>0</v>
      </c>
      <c r="M150" s="237">
        <v>0</v>
      </c>
      <c r="N150" s="237">
        <v>0</v>
      </c>
      <c r="O150" s="237">
        <v>0</v>
      </c>
      <c r="P150" s="237">
        <v>0</v>
      </c>
      <c r="Q150" s="197">
        <f t="shared" si="51"/>
        <v>0</v>
      </c>
      <c r="R150" s="205">
        <f t="shared" si="52"/>
        <v>0</v>
      </c>
    </row>
    <row r="151" spans="1:18" s="60" customFormat="1" ht="15.75" thickBot="1">
      <c r="A151" s="309" t="s">
        <v>45</v>
      </c>
      <c r="B151" s="310"/>
      <c r="C151" s="310"/>
      <c r="D151" s="310"/>
      <c r="E151" s="310"/>
      <c r="F151" s="310"/>
      <c r="G151" s="311"/>
      <c r="H151" s="57">
        <f aca="true" t="shared" si="58" ref="H151:P151">H8+H135</f>
        <v>447828863000</v>
      </c>
      <c r="I151" s="57">
        <f t="shared" si="58"/>
        <v>-114478593578.93</v>
      </c>
      <c r="J151" s="57">
        <f t="shared" si="58"/>
        <v>336301101740.08203</v>
      </c>
      <c r="K151" s="57">
        <f t="shared" si="58"/>
        <v>9772188683.720001</v>
      </c>
      <c r="L151" s="57">
        <f t="shared" si="58"/>
        <v>266000667276.58002</v>
      </c>
      <c r="M151" s="57">
        <f t="shared" si="58"/>
        <v>11528463312.44</v>
      </c>
      <c r="N151" s="57">
        <f t="shared" si="58"/>
        <v>107975368881.84999</v>
      </c>
      <c r="O151" s="57">
        <f t="shared" si="58"/>
        <v>12651362634.36</v>
      </c>
      <c r="P151" s="57">
        <f t="shared" si="58"/>
        <v>106868370766.72998</v>
      </c>
      <c r="Q151" s="200">
        <f t="shared" si="51"/>
        <v>0.593978390527678</v>
      </c>
      <c r="R151" s="98">
        <f t="shared" si="52"/>
        <v>0.24110855240219295</v>
      </c>
    </row>
    <row r="152" spans="1:18" ht="15">
      <c r="A152" s="11"/>
      <c r="B152" s="12"/>
      <c r="C152" s="13"/>
      <c r="D152" s="13"/>
      <c r="E152" s="13"/>
      <c r="F152" s="13"/>
      <c r="G152" s="14"/>
      <c r="H152" s="212"/>
      <c r="I152" s="212"/>
      <c r="J152" s="212"/>
      <c r="K152" s="213"/>
      <c r="L152" s="214"/>
      <c r="M152" s="213"/>
      <c r="N152" s="213"/>
      <c r="O152" s="213"/>
      <c r="P152" s="214"/>
      <c r="Q152" s="172"/>
      <c r="R152" s="173"/>
    </row>
    <row r="153" spans="1:18" ht="15.75" thickBot="1">
      <c r="A153" s="238"/>
      <c r="B153" s="239"/>
      <c r="C153" s="239"/>
      <c r="D153" s="24"/>
      <c r="E153" s="24"/>
      <c r="F153" s="24"/>
      <c r="G153" s="25"/>
      <c r="H153" s="26"/>
      <c r="I153" s="26"/>
      <c r="J153" s="26"/>
      <c r="K153" s="27"/>
      <c r="L153" s="27"/>
      <c r="M153" s="27"/>
      <c r="N153" s="27"/>
      <c r="O153" s="27"/>
      <c r="P153" s="27"/>
      <c r="Q153" s="174"/>
      <c r="R153" s="175"/>
    </row>
    <row r="158" spans="8:16" ht="15">
      <c r="H158" s="124"/>
      <c r="I158" s="196"/>
      <c r="J158" s="124"/>
      <c r="K158" s="124"/>
      <c r="L158" s="124"/>
      <c r="M158" s="124"/>
      <c r="N158" s="124"/>
      <c r="O158" s="124"/>
      <c r="P158" s="124"/>
    </row>
    <row r="159" spans="8:16" ht="15"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8:16" ht="15"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8:16" ht="15"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8:16" ht="15"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8:16" ht="15"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8:16" ht="15"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8:16" ht="15"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8:16" ht="15"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8:16" ht="15"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8:16" ht="15"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8:16" ht="15"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8:16" ht="15">
      <c r="H170" s="124"/>
      <c r="I170" s="124"/>
      <c r="J170" s="124"/>
      <c r="K170" s="124"/>
      <c r="L170" s="124"/>
      <c r="M170" s="124"/>
      <c r="N170" s="124"/>
      <c r="O170" s="124"/>
      <c r="P170" s="124"/>
    </row>
  </sheetData>
  <sheetProtection/>
  <mergeCells count="24">
    <mergeCell ref="A153:C153"/>
    <mergeCell ref="A135:G135"/>
    <mergeCell ref="A151:G151"/>
    <mergeCell ref="A8:G8"/>
    <mergeCell ref="A6:A7"/>
    <mergeCell ref="B6:B7"/>
    <mergeCell ref="C6:C7"/>
    <mergeCell ref="D6:D7"/>
    <mergeCell ref="A1:R1"/>
    <mergeCell ref="A2:R2"/>
    <mergeCell ref="A3:IV3"/>
    <mergeCell ref="Q4:Q7"/>
    <mergeCell ref="R4:R7"/>
    <mergeCell ref="G5:G7"/>
    <mergeCell ref="J4:J7"/>
    <mergeCell ref="K4:K7"/>
    <mergeCell ref="M4:M7"/>
    <mergeCell ref="A4:G4"/>
    <mergeCell ref="N4:N7"/>
    <mergeCell ref="O4:O7"/>
    <mergeCell ref="P4:P7"/>
    <mergeCell ref="L4:L7"/>
    <mergeCell ref="H4:H7"/>
    <mergeCell ref="I4:I7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53" r:id="rId2"/>
  <ignoredErrors>
    <ignoredError sqref="D11 F12:F31" numberStoredAsText="1"/>
    <ignoredError sqref="L104:P10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Agosto (Gastos)</dc:title>
  <dc:subject/>
  <dc:creator>JohGriPre</dc:creator>
  <cp:keywords/>
  <dc:description/>
  <cp:lastModifiedBy>Robinson Prado Suquila</cp:lastModifiedBy>
  <cp:lastPrinted>2013-09-30T19:04:57Z</cp:lastPrinted>
  <dcterms:created xsi:type="dcterms:W3CDTF">2006-02-14T12:57:48Z</dcterms:created>
  <dcterms:modified xsi:type="dcterms:W3CDTF">2013-09-30T19:24:34Z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gastos</vt:lpwstr>
  </property>
  <property fmtid="{D5CDD505-2E9C-101B-9397-08002B2CF9AE}" pid="4" name="Ord">
    <vt:lpwstr>8.00000000000000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2100.00000000000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Gastos</vt:lpwstr>
  </property>
</Properties>
</file>