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sdocumentos\sperfiles\Patricia.marin\My Documents\ANH\Planeación Estratégica\Plan de acción 2018\SEGUIMIENTO\Diciembre\Publicado\"/>
    </mc:Choice>
  </mc:AlternateContent>
  <bookViews>
    <workbookView xWindow="0" yWindow="0" windowWidth="24000" windowHeight="9045"/>
  </bookViews>
  <sheets>
    <sheet name="Monitoreo Unificado PA " sheetId="2" r:id="rId1"/>
    <sheet name="Hoja3" sheetId="25" state="hidden" r:id="rId2"/>
    <sheet name="Hoja7" sheetId="29" state="hidden" r:id="rId3"/>
    <sheet name="Hoja5" sheetId="17" state="hidden" r:id="rId4"/>
    <sheet name="Hoja4" sheetId="22" state="hidden" r:id="rId5"/>
  </sheets>
  <externalReferences>
    <externalReference r:id="rId6"/>
  </externalReferences>
  <definedNames>
    <definedName name="_xlnm._FilterDatabase" localSheetId="0" hidden="1">'Monitoreo Unificado PA '!$A$11:$BQ$107</definedName>
    <definedName name="Dependencias">[1]Hoja2!$D$3:$D$11</definedName>
    <definedName name="DESCRIPCION">[1]Hoja3!$B$2:$B$23</definedName>
    <definedName name="Grupos">[1]Hoja2!$G$3:$G$15</definedName>
    <definedName name="iniciativas">[1]Hoja2!$S$3:$S$6</definedName>
    <definedName name="Objetivos">[1]Hoja2!$B$3:$B$8</definedName>
    <definedName name="planes">[1]Hoja2!$N$3:$N$18</definedName>
    <definedName name="Políticas">[1]Hoja2!$I$3:$I$7</definedName>
    <definedName name="Proceso">[1]Hoja2!$K$3:$K$22</definedName>
    <definedName name="Programas1">[1]Hoja2!$M$3:$M$8</definedName>
    <definedName name="RUBRO" localSheetId="0">[1]Hoja3!#REF!</definedName>
    <definedName name="RUBRO">[1]Hoja3!#REF!</definedName>
  </definedNames>
  <calcPr calcId="162913"/>
  <pivotCaches>
    <pivotCache cacheId="2"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5" i="2" l="1"/>
  <c r="AO24" i="2"/>
  <c r="AO23" i="2"/>
  <c r="AO17" i="2"/>
  <c r="AO14" i="2"/>
  <c r="AP14" i="2" s="1"/>
  <c r="AO12" i="2" l="1"/>
  <c r="AQ14" i="2"/>
  <c r="BR14" i="2" l="1"/>
  <c r="AO67" i="2" l="1"/>
  <c r="AP64" i="2" l="1"/>
  <c r="BO13" i="2" l="1"/>
  <c r="BO14" i="2"/>
  <c r="BO15" i="2"/>
  <c r="BO16" i="2"/>
  <c r="BO17" i="2"/>
  <c r="BO18" i="2"/>
  <c r="BO19" i="2"/>
  <c r="BO20" i="2"/>
  <c r="BO21" i="2"/>
  <c r="BO22" i="2"/>
  <c r="BO23" i="2"/>
  <c r="BO24" i="2"/>
  <c r="BO25" i="2"/>
  <c r="BO26" i="2"/>
  <c r="BO27" i="2"/>
  <c r="BO28" i="2"/>
  <c r="BO29" i="2"/>
  <c r="BO30" i="2"/>
  <c r="BO31" i="2"/>
  <c r="BO32" i="2"/>
  <c r="BO33" i="2"/>
  <c r="BO34" i="2"/>
  <c r="BO35" i="2"/>
  <c r="BO36" i="2"/>
  <c r="BO37" i="2"/>
  <c r="BO38" i="2"/>
  <c r="BO39" i="2"/>
  <c r="BO40" i="2"/>
  <c r="BO41" i="2"/>
  <c r="BO42" i="2"/>
  <c r="BO43" i="2"/>
  <c r="BO44" i="2"/>
  <c r="BO45" i="2"/>
  <c r="BO46" i="2"/>
  <c r="BO47" i="2"/>
  <c r="BO48" i="2"/>
  <c r="BO49" i="2"/>
  <c r="BO50" i="2"/>
  <c r="BO51" i="2"/>
  <c r="BO52" i="2"/>
  <c r="BO53" i="2"/>
  <c r="BO54" i="2"/>
  <c r="BO55" i="2"/>
  <c r="BO56" i="2"/>
  <c r="BO57" i="2"/>
  <c r="BO58" i="2"/>
  <c r="BO59" i="2"/>
  <c r="BO60" i="2"/>
  <c r="BO61" i="2"/>
  <c r="BO62" i="2"/>
  <c r="BO63" i="2"/>
  <c r="BO64" i="2"/>
  <c r="BO65" i="2"/>
  <c r="BO66" i="2"/>
  <c r="BO67" i="2"/>
  <c r="BO68" i="2"/>
  <c r="BO69" i="2"/>
  <c r="BO70" i="2"/>
  <c r="BO71" i="2"/>
  <c r="BO72" i="2"/>
  <c r="BO73" i="2"/>
  <c r="BO74" i="2"/>
  <c r="BO75" i="2"/>
  <c r="BO76" i="2"/>
  <c r="BO77" i="2"/>
  <c r="BO78" i="2"/>
  <c r="BO79" i="2"/>
  <c r="BO80" i="2"/>
  <c r="BO81" i="2"/>
  <c r="BO82" i="2"/>
  <c r="BO83" i="2"/>
  <c r="BO84" i="2"/>
  <c r="BO85" i="2"/>
  <c r="BO86" i="2"/>
  <c r="BO87" i="2"/>
  <c r="BO88" i="2"/>
  <c r="BO89" i="2"/>
  <c r="BO90" i="2"/>
  <c r="BO91" i="2"/>
  <c r="BO92" i="2"/>
  <c r="BO93" i="2"/>
  <c r="BO94" i="2"/>
  <c r="BO95" i="2"/>
  <c r="BO96" i="2"/>
  <c r="BO97" i="2"/>
  <c r="BO98" i="2"/>
  <c r="BO99" i="2"/>
  <c r="BO100" i="2"/>
  <c r="BO101" i="2"/>
  <c r="BO102" i="2"/>
  <c r="BO103" i="2"/>
  <c r="BO104" i="2"/>
  <c r="BO105" i="2"/>
  <c r="BO106" i="2"/>
  <c r="BO12" i="2"/>
  <c r="BB92" i="2"/>
  <c r="BC13" i="2"/>
  <c r="BC14" i="2"/>
  <c r="BC15" i="2"/>
  <c r="BC16" i="2"/>
  <c r="BC17" i="2"/>
  <c r="BC18" i="2"/>
  <c r="BC19" i="2"/>
  <c r="BC20" i="2"/>
  <c r="BC21" i="2"/>
  <c r="BC22" i="2"/>
  <c r="BC23" i="2"/>
  <c r="BC24" i="2"/>
  <c r="BC25" i="2"/>
  <c r="BC26" i="2"/>
  <c r="BC27" i="2"/>
  <c r="BC28" i="2"/>
  <c r="BC29" i="2"/>
  <c r="BC30" i="2"/>
  <c r="BC31" i="2"/>
  <c r="BC32" i="2"/>
  <c r="BC33" i="2"/>
  <c r="BC34" i="2"/>
  <c r="BC35" i="2"/>
  <c r="BC36" i="2"/>
  <c r="BC37" i="2"/>
  <c r="BC38" i="2"/>
  <c r="BC39" i="2"/>
  <c r="BC40" i="2"/>
  <c r="BC41" i="2"/>
  <c r="BC42" i="2"/>
  <c r="BC43" i="2"/>
  <c r="BC44" i="2"/>
  <c r="BC45" i="2"/>
  <c r="BC46" i="2"/>
  <c r="BC47" i="2"/>
  <c r="BC48" i="2"/>
  <c r="BC49" i="2"/>
  <c r="BC50" i="2"/>
  <c r="BC51" i="2"/>
  <c r="BC52" i="2"/>
  <c r="BC53" i="2"/>
  <c r="BC54" i="2"/>
  <c r="BC55" i="2"/>
  <c r="BC56" i="2"/>
  <c r="BC57" i="2"/>
  <c r="BC58" i="2"/>
  <c r="BC59" i="2"/>
  <c r="BC60" i="2"/>
  <c r="BC61" i="2"/>
  <c r="BC62" i="2"/>
  <c r="BC63" i="2"/>
  <c r="BC64" i="2"/>
  <c r="BC65" i="2"/>
  <c r="BC66" i="2"/>
  <c r="BC67" i="2"/>
  <c r="BC68" i="2"/>
  <c r="BC69" i="2"/>
  <c r="BC70" i="2"/>
  <c r="BC71" i="2"/>
  <c r="BC72" i="2"/>
  <c r="BC73" i="2"/>
  <c r="BC74" i="2"/>
  <c r="BC75" i="2"/>
  <c r="BC76" i="2"/>
  <c r="BC77" i="2"/>
  <c r="BC78" i="2"/>
  <c r="BC79" i="2"/>
  <c r="BC80" i="2"/>
  <c r="BC81" i="2"/>
  <c r="BC82" i="2"/>
  <c r="BC83" i="2"/>
  <c r="BC84" i="2"/>
  <c r="BC85" i="2"/>
  <c r="BC86" i="2"/>
  <c r="BC87" i="2"/>
  <c r="BC88" i="2"/>
  <c r="BC89" i="2"/>
  <c r="BC90" i="2"/>
  <c r="BC91" i="2"/>
  <c r="BC92" i="2"/>
  <c r="BD92" i="2" s="1"/>
  <c r="BC93" i="2"/>
  <c r="BC94" i="2"/>
  <c r="BC95" i="2"/>
  <c r="BC96" i="2"/>
  <c r="BC97" i="2"/>
  <c r="BC98" i="2"/>
  <c r="BC99" i="2"/>
  <c r="BC100" i="2"/>
  <c r="BC101" i="2"/>
  <c r="BC102" i="2"/>
  <c r="BC103" i="2"/>
  <c r="BC104" i="2"/>
  <c r="BC105" i="2"/>
  <c r="BC106" i="2"/>
  <c r="BC12" i="2"/>
  <c r="AO106" i="2"/>
  <c r="BM106" i="2" s="1"/>
  <c r="AO105" i="2"/>
  <c r="AO104" i="2"/>
  <c r="BM104" i="2" s="1"/>
  <c r="AO103" i="2"/>
  <c r="BM103" i="2" s="1"/>
  <c r="AO102" i="2"/>
  <c r="BN102" i="2" s="1"/>
  <c r="AO101" i="2"/>
  <c r="BL101" i="2" s="1"/>
  <c r="AO100" i="2"/>
  <c r="BN100" i="2" s="1"/>
  <c r="AO99" i="2"/>
  <c r="AP99" i="2" s="1"/>
  <c r="AO98" i="2"/>
  <c r="BL98" i="2" s="1"/>
  <c r="AO97" i="2"/>
  <c r="AO96" i="2"/>
  <c r="BM96" i="2" s="1"/>
  <c r="AO95" i="2"/>
  <c r="BL95" i="2" s="1"/>
  <c r="AO94" i="2"/>
  <c r="AO93" i="2"/>
  <c r="BM93" i="2" s="1"/>
  <c r="AO92" i="2"/>
  <c r="BN92" i="2" s="1"/>
  <c r="AO91" i="2"/>
  <c r="AO90" i="2"/>
  <c r="AO89" i="2"/>
  <c r="AO88" i="2"/>
  <c r="AO87" i="2"/>
  <c r="AO86" i="2"/>
  <c r="AO85" i="2"/>
  <c r="AP85" i="2" s="1"/>
  <c r="AO84" i="2"/>
  <c r="AO83" i="2"/>
  <c r="AP83" i="2" s="1"/>
  <c r="AO82" i="2"/>
  <c r="AP82" i="2" s="1"/>
  <c r="AO81" i="2"/>
  <c r="AO80" i="2"/>
  <c r="BM80" i="2" s="1"/>
  <c r="AO79" i="2"/>
  <c r="BN79" i="2" s="1"/>
  <c r="AO78" i="2"/>
  <c r="AP78" i="2" s="1"/>
  <c r="AO77" i="2"/>
  <c r="AP77" i="2" s="1"/>
  <c r="AO76" i="2"/>
  <c r="BN76" i="2" s="1"/>
  <c r="AO75" i="2"/>
  <c r="AP75" i="2" s="1"/>
  <c r="AO74" i="2"/>
  <c r="BL74" i="2" s="1"/>
  <c r="AO73" i="2"/>
  <c r="AO72" i="2"/>
  <c r="AO71" i="2"/>
  <c r="BL71" i="2" s="1"/>
  <c r="AO70" i="2"/>
  <c r="AP93" i="2" l="1"/>
  <c r="BL82" i="2"/>
  <c r="BL103" i="2"/>
  <c r="AP98" i="2"/>
  <c r="BM101" i="2"/>
  <c r="AP106" i="2"/>
  <c r="BM77" i="2"/>
  <c r="AP102" i="2"/>
  <c r="BE92" i="2"/>
  <c r="BN103" i="2"/>
  <c r="AP101" i="2"/>
  <c r="BL106" i="2"/>
  <c r="BN94" i="2"/>
  <c r="BL94" i="2"/>
  <c r="BM94" i="2"/>
  <c r="BN72" i="2"/>
  <c r="AP72" i="2"/>
  <c r="BL72" i="2"/>
  <c r="BN71" i="2"/>
  <c r="BL97" i="2"/>
  <c r="BM97" i="2"/>
  <c r="BN97" i="2"/>
  <c r="AP97" i="2"/>
  <c r="BM79" i="2"/>
  <c r="AP79" i="2"/>
  <c r="BN80" i="2"/>
  <c r="AP80" i="2"/>
  <c r="BL80" i="2"/>
  <c r="BL81" i="2"/>
  <c r="BM81" i="2"/>
  <c r="BN81" i="2"/>
  <c r="AP81" i="2"/>
  <c r="BN95" i="2"/>
  <c r="BN70" i="2"/>
  <c r="BL70" i="2"/>
  <c r="BM70" i="2"/>
  <c r="BM87" i="2"/>
  <c r="AP87" i="2"/>
  <c r="BN104" i="2"/>
  <c r="AP104" i="2"/>
  <c r="BL104" i="2"/>
  <c r="BM72" i="2"/>
  <c r="BL73" i="2"/>
  <c r="BM73" i="2"/>
  <c r="BN73" i="2"/>
  <c r="AP73" i="2"/>
  <c r="BL89" i="2"/>
  <c r="BM89" i="2"/>
  <c r="BN89" i="2"/>
  <c r="AP89" i="2"/>
  <c r="AP94" i="2"/>
  <c r="BM74" i="2"/>
  <c r="BN74" i="2"/>
  <c r="BL91" i="2"/>
  <c r="BM91" i="2"/>
  <c r="BN91" i="2"/>
  <c r="BL99" i="2"/>
  <c r="BM99" i="2"/>
  <c r="BN99" i="2"/>
  <c r="AP91" i="2"/>
  <c r="BN78" i="2"/>
  <c r="BL78" i="2"/>
  <c r="BM78" i="2"/>
  <c r="BM95" i="2"/>
  <c r="AP95" i="2"/>
  <c r="BL79" i="2"/>
  <c r="BN88" i="2"/>
  <c r="AP88" i="2"/>
  <c r="BL88" i="2"/>
  <c r="BM90" i="2"/>
  <c r="BN90" i="2"/>
  <c r="AP84" i="2"/>
  <c r="BL84" i="2"/>
  <c r="BM84" i="2"/>
  <c r="BL90" i="2"/>
  <c r="BM88" i="2"/>
  <c r="BN87" i="2"/>
  <c r="BN86" i="2"/>
  <c r="BL86" i="2"/>
  <c r="BM86" i="2"/>
  <c r="BM71" i="2"/>
  <c r="AP71" i="2"/>
  <c r="BN96" i="2"/>
  <c r="AP96" i="2"/>
  <c r="BL96" i="2"/>
  <c r="BL105" i="2"/>
  <c r="BM105" i="2"/>
  <c r="BN105" i="2"/>
  <c r="AP105" i="2"/>
  <c r="BM82" i="2"/>
  <c r="BN82" i="2"/>
  <c r="BM98" i="2"/>
  <c r="BN98" i="2"/>
  <c r="BL75" i="2"/>
  <c r="BM75" i="2"/>
  <c r="BN75" i="2"/>
  <c r="BL83" i="2"/>
  <c r="BM83" i="2"/>
  <c r="BN83" i="2"/>
  <c r="AP76" i="2"/>
  <c r="BL76" i="2"/>
  <c r="BM76" i="2"/>
  <c r="AP92" i="2"/>
  <c r="BL92" i="2"/>
  <c r="BM92" i="2"/>
  <c r="AP100" i="2"/>
  <c r="BL100" i="2"/>
  <c r="BM100" i="2"/>
  <c r="AP90" i="2"/>
  <c r="AP74" i="2"/>
  <c r="BL77" i="2"/>
  <c r="BN77" i="2"/>
  <c r="BL85" i="2"/>
  <c r="BN85" i="2"/>
  <c r="BL93" i="2"/>
  <c r="BN93" i="2"/>
  <c r="AP86" i="2"/>
  <c r="AP70" i="2"/>
  <c r="BL87" i="2"/>
  <c r="BM85" i="2"/>
  <c r="BN84" i="2"/>
  <c r="BM102" i="2"/>
  <c r="BN101" i="2"/>
  <c r="BL102" i="2"/>
  <c r="BN106" i="2"/>
  <c r="AP103" i="2"/>
  <c r="AO69" i="2"/>
  <c r="AO68" i="2"/>
  <c r="AO66" i="2"/>
  <c r="AO65" i="2"/>
  <c r="AO63" i="2"/>
  <c r="AP63" i="2" s="1"/>
  <c r="AO62" i="2"/>
  <c r="AP62" i="2" s="1"/>
  <c r="AO59" i="2"/>
  <c r="AO58" i="2"/>
  <c r="AO57" i="2"/>
  <c r="AO56" i="2"/>
  <c r="AO55" i="2"/>
  <c r="AO54" i="2"/>
  <c r="AO53" i="2"/>
  <c r="AO52" i="2"/>
  <c r="AO51" i="2"/>
  <c r="AO50" i="2"/>
  <c r="AO49" i="2"/>
  <c r="AO48" i="2"/>
  <c r="AO47" i="2"/>
  <c r="AO46" i="2"/>
  <c r="AO45" i="2"/>
  <c r="AO44" i="2"/>
  <c r="AO43" i="2"/>
  <c r="AO42" i="2"/>
  <c r="AO41" i="2"/>
  <c r="AO40" i="2"/>
  <c r="AO39" i="2"/>
  <c r="AO38" i="2"/>
  <c r="AO37" i="2"/>
  <c r="AO36" i="2"/>
  <c r="AO35" i="2"/>
  <c r="AO34" i="2"/>
  <c r="AO33" i="2"/>
  <c r="AO32" i="2"/>
  <c r="AO31" i="2"/>
  <c r="AO29" i="2"/>
  <c r="AO30" i="2"/>
  <c r="AO28" i="2"/>
  <c r="AO27" i="2"/>
  <c r="AO26" i="2"/>
  <c r="AO22" i="2"/>
  <c r="AO21" i="2"/>
  <c r="AO20" i="2"/>
  <c r="AO19" i="2"/>
  <c r="AO18" i="2"/>
  <c r="BN46" i="2" l="1"/>
  <c r="AP46" i="2"/>
  <c r="BL46" i="2"/>
  <c r="BM46" i="2"/>
  <c r="BM23" i="2"/>
  <c r="AP23" i="2"/>
  <c r="BL23" i="2"/>
  <c r="BN23" i="2"/>
  <c r="BM47" i="2"/>
  <c r="AP47" i="2"/>
  <c r="BL47" i="2"/>
  <c r="BN47" i="2"/>
  <c r="BN24" i="2"/>
  <c r="AP24" i="2"/>
  <c r="BL24" i="2"/>
  <c r="BM24" i="2"/>
  <c r="BN56" i="2"/>
  <c r="AP56" i="2"/>
  <c r="BL56" i="2"/>
  <c r="BM56" i="2"/>
  <c r="BL33" i="2"/>
  <c r="BM33" i="2"/>
  <c r="BN33" i="2"/>
  <c r="AP33" i="2"/>
  <c r="BL41" i="2"/>
  <c r="BM41" i="2"/>
  <c r="BN41" i="2"/>
  <c r="AP41" i="2"/>
  <c r="BL49" i="2"/>
  <c r="BM49" i="2"/>
  <c r="BN49" i="2"/>
  <c r="AP49" i="2"/>
  <c r="BL57" i="2"/>
  <c r="BM57" i="2"/>
  <c r="BN57" i="2"/>
  <c r="AP57" i="2"/>
  <c r="BL65" i="2"/>
  <c r="BM65" i="2"/>
  <c r="BN65" i="2"/>
  <c r="AP65" i="2"/>
  <c r="BN38" i="2"/>
  <c r="AP38" i="2"/>
  <c r="BL38" i="2"/>
  <c r="BM38" i="2"/>
  <c r="BM39" i="2"/>
  <c r="AP39" i="2"/>
  <c r="BN39" i="2"/>
  <c r="BL39" i="2"/>
  <c r="BN64" i="2"/>
  <c r="BL64" i="2"/>
  <c r="BM64" i="2"/>
  <c r="BM26" i="2"/>
  <c r="BN26" i="2"/>
  <c r="BL26" i="2"/>
  <c r="AP26" i="2"/>
  <c r="BM34" i="2"/>
  <c r="BN34" i="2"/>
  <c r="AP34" i="2"/>
  <c r="BL34" i="2"/>
  <c r="BM42" i="2"/>
  <c r="BN42" i="2"/>
  <c r="BL42" i="2"/>
  <c r="AP42" i="2"/>
  <c r="BM50" i="2"/>
  <c r="BN50" i="2"/>
  <c r="BL50" i="2"/>
  <c r="AP50" i="2"/>
  <c r="BM58" i="2"/>
  <c r="BN58" i="2"/>
  <c r="BL58" i="2"/>
  <c r="AP58" i="2"/>
  <c r="AP66" i="2"/>
  <c r="BM66" i="2"/>
  <c r="BN66" i="2"/>
  <c r="BL66" i="2"/>
  <c r="BN22" i="2"/>
  <c r="AP22" i="2"/>
  <c r="BL22" i="2"/>
  <c r="BM22" i="2"/>
  <c r="BN54" i="2"/>
  <c r="AP54" i="2"/>
  <c r="BL54" i="2"/>
  <c r="BM54" i="2"/>
  <c r="BM63" i="2"/>
  <c r="BL63" i="2"/>
  <c r="BN63" i="2"/>
  <c r="BN32" i="2"/>
  <c r="AP32" i="2"/>
  <c r="BL32" i="2"/>
  <c r="BM32" i="2"/>
  <c r="BL25" i="2"/>
  <c r="BM25" i="2"/>
  <c r="BN25" i="2"/>
  <c r="AP25" i="2"/>
  <c r="AP27" i="2"/>
  <c r="BL27" i="2"/>
  <c r="BM27" i="2"/>
  <c r="BN27" i="2"/>
  <c r="AP35" i="2"/>
  <c r="BL35" i="2"/>
  <c r="BM35" i="2"/>
  <c r="BN35" i="2"/>
  <c r="AP43" i="2"/>
  <c r="BL43" i="2"/>
  <c r="BM43" i="2"/>
  <c r="BN43" i="2"/>
  <c r="AP51" i="2"/>
  <c r="BL51" i="2"/>
  <c r="BM51" i="2"/>
  <c r="BN51" i="2"/>
  <c r="AP59" i="2"/>
  <c r="BL59" i="2"/>
  <c r="BM59" i="2"/>
  <c r="BN59" i="2"/>
  <c r="BL67" i="2"/>
  <c r="BM67" i="2"/>
  <c r="BN67" i="2"/>
  <c r="AP67" i="2"/>
  <c r="AP29" i="2"/>
  <c r="BL29" i="2"/>
  <c r="BN29" i="2"/>
  <c r="BM29" i="2"/>
  <c r="BM55" i="2"/>
  <c r="AP55" i="2"/>
  <c r="BL55" i="2"/>
  <c r="BN55" i="2"/>
  <c r="BN48" i="2"/>
  <c r="AP48" i="2"/>
  <c r="BL48" i="2"/>
  <c r="BM48" i="2"/>
  <c r="BM18" i="2"/>
  <c r="BN18" i="2"/>
  <c r="AP18" i="2"/>
  <c r="BL18" i="2"/>
  <c r="BL28" i="2"/>
  <c r="BM28" i="2"/>
  <c r="BN28" i="2"/>
  <c r="AP28" i="2"/>
  <c r="BL52" i="2"/>
  <c r="BM52" i="2"/>
  <c r="BN52" i="2"/>
  <c r="AP52" i="2"/>
  <c r="BL60" i="2"/>
  <c r="BM60" i="2"/>
  <c r="BN60" i="2"/>
  <c r="AP60" i="2"/>
  <c r="AP68" i="2"/>
  <c r="BL68" i="2"/>
  <c r="BM68" i="2"/>
  <c r="BN68" i="2"/>
  <c r="BN62" i="2"/>
  <c r="BL62" i="2"/>
  <c r="BM62" i="2"/>
  <c r="BM31" i="2"/>
  <c r="AP31" i="2"/>
  <c r="BL31" i="2"/>
  <c r="BN31" i="2"/>
  <c r="BN40" i="2"/>
  <c r="AP40" i="2"/>
  <c r="BL40" i="2"/>
  <c r="BM40" i="2"/>
  <c r="BL17" i="2"/>
  <c r="BM17" i="2"/>
  <c r="BN17" i="2"/>
  <c r="AP17" i="2"/>
  <c r="AP19" i="2"/>
  <c r="BL19" i="2"/>
  <c r="BM19" i="2"/>
  <c r="BN19" i="2"/>
  <c r="BL20" i="2"/>
  <c r="BM20" i="2"/>
  <c r="BN20" i="2"/>
  <c r="AP20" i="2"/>
  <c r="BL36" i="2"/>
  <c r="BM36" i="2"/>
  <c r="AP36" i="2"/>
  <c r="BN36" i="2"/>
  <c r="BL44" i="2"/>
  <c r="BM44" i="2"/>
  <c r="BN44" i="2"/>
  <c r="AP44" i="2"/>
  <c r="AP21" i="2"/>
  <c r="BL21" i="2"/>
  <c r="BN21" i="2"/>
  <c r="BM21" i="2"/>
  <c r="BN30" i="2"/>
  <c r="AP30" i="2"/>
  <c r="BL30" i="2"/>
  <c r="BM30" i="2"/>
  <c r="AP37" i="2"/>
  <c r="BL37" i="2"/>
  <c r="BN37" i="2"/>
  <c r="BM37" i="2"/>
  <c r="AP45" i="2"/>
  <c r="BL45" i="2"/>
  <c r="BN45" i="2"/>
  <c r="BM45" i="2"/>
  <c r="AP53" i="2"/>
  <c r="BL53" i="2"/>
  <c r="BN53" i="2"/>
  <c r="BM53" i="2"/>
  <c r="BL61" i="2"/>
  <c r="BN61" i="2"/>
  <c r="AP61" i="2"/>
  <c r="BM61" i="2"/>
  <c r="BL69" i="2"/>
  <c r="BN69" i="2"/>
  <c r="AP69" i="2"/>
  <c r="BM69" i="2"/>
  <c r="AO16" i="2"/>
  <c r="AO15" i="2"/>
  <c r="AO13" i="2"/>
  <c r="AP13" i="2" s="1"/>
  <c r="BN14" i="2" l="1"/>
  <c r="BL14" i="2"/>
  <c r="BM14" i="2"/>
  <c r="BM15" i="2"/>
  <c r="AP15" i="2"/>
  <c r="BL15" i="2"/>
  <c r="BN15" i="2"/>
  <c r="BL13" i="2"/>
  <c r="BN13" i="2"/>
  <c r="BM13" i="2"/>
  <c r="BN16" i="2"/>
  <c r="AP16" i="2"/>
  <c r="BL16" i="2"/>
  <c r="BM16" i="2"/>
  <c r="AQ12" i="2"/>
  <c r="BK12" i="2" s="1"/>
  <c r="BL12" i="2"/>
  <c r="BM12" i="2"/>
  <c r="BN12" i="2"/>
  <c r="AP12" i="2"/>
  <c r="C14" i="22"/>
  <c r="K16" i="29"/>
  <c r="J16" i="29"/>
  <c r="I16" i="29"/>
  <c r="H16" i="29"/>
  <c r="G16" i="29"/>
  <c r="F16" i="29"/>
  <c r="E16" i="29"/>
  <c r="D16" i="29"/>
  <c r="C16" i="29"/>
  <c r="K15" i="29"/>
  <c r="J15" i="29"/>
  <c r="I15" i="29"/>
  <c r="H15" i="29"/>
  <c r="G15" i="29"/>
  <c r="F15" i="29"/>
  <c r="E15" i="29"/>
  <c r="D15" i="29"/>
  <c r="C15" i="29"/>
  <c r="K14" i="29"/>
  <c r="J14" i="29"/>
  <c r="I14" i="29"/>
  <c r="H14" i="29"/>
  <c r="G14" i="29"/>
  <c r="F14" i="29"/>
  <c r="E14" i="29"/>
  <c r="D14" i="29"/>
  <c r="C14" i="29"/>
  <c r="K13" i="29"/>
  <c r="J13" i="29"/>
  <c r="I13" i="29"/>
  <c r="H13" i="29"/>
  <c r="G13" i="29"/>
  <c r="F13" i="29"/>
  <c r="E13" i="29"/>
  <c r="D13" i="29"/>
  <c r="C13" i="29"/>
  <c r="K12" i="29"/>
  <c r="J12" i="29"/>
  <c r="I12" i="29"/>
  <c r="H12" i="29"/>
  <c r="G12" i="29"/>
  <c r="F12" i="29"/>
  <c r="E12" i="29"/>
  <c r="D12" i="29"/>
  <c r="C12" i="29"/>
  <c r="K9" i="29"/>
  <c r="J9" i="29"/>
  <c r="I9" i="29"/>
  <c r="H9" i="29"/>
  <c r="G9" i="29"/>
  <c r="F9" i="29"/>
  <c r="E9" i="29"/>
  <c r="D9" i="29"/>
  <c r="C9" i="29"/>
  <c r="B77" i="25"/>
  <c r="C76" i="25"/>
  <c r="B76" i="25"/>
  <c r="D73" i="25"/>
  <c r="C73" i="25"/>
  <c r="BJ106" i="2"/>
  <c r="BI106" i="2"/>
  <c r="BB106" i="2"/>
  <c r="AZ106" i="2"/>
  <c r="BJ105" i="2"/>
  <c r="BI105" i="2"/>
  <c r="BB105" i="2"/>
  <c r="AZ105" i="2"/>
  <c r="BJ104" i="2"/>
  <c r="BI104" i="2"/>
  <c r="BB104" i="2"/>
  <c r="AZ104" i="2"/>
  <c r="BJ103" i="2"/>
  <c r="BI103" i="2"/>
  <c r="BB103" i="2"/>
  <c r="AZ103" i="2"/>
  <c r="BJ102" i="2"/>
  <c r="BI102" i="2"/>
  <c r="BB102" i="2"/>
  <c r="AZ102" i="2"/>
  <c r="BJ101" i="2"/>
  <c r="BI101" i="2"/>
  <c r="BB101" i="2"/>
  <c r="AZ101" i="2"/>
  <c r="BJ100" i="2"/>
  <c r="BI100" i="2"/>
  <c r="BB100" i="2"/>
  <c r="AZ100" i="2"/>
  <c r="BJ99" i="2"/>
  <c r="BI99" i="2"/>
  <c r="BB99" i="2"/>
  <c r="AZ99" i="2"/>
  <c r="BJ98" i="2"/>
  <c r="BI98" i="2"/>
  <c r="BB98" i="2"/>
  <c r="AZ98" i="2"/>
  <c r="BJ97" i="2"/>
  <c r="BI97" i="2"/>
  <c r="BB97" i="2"/>
  <c r="AZ97" i="2"/>
  <c r="BJ96" i="2"/>
  <c r="BI96" i="2"/>
  <c r="BB96" i="2"/>
  <c r="AZ96" i="2"/>
  <c r="BJ95" i="2"/>
  <c r="BI95" i="2"/>
  <c r="BB95" i="2"/>
  <c r="AZ95" i="2"/>
  <c r="BJ94" i="2"/>
  <c r="BI94" i="2"/>
  <c r="BB94" i="2"/>
  <c r="AZ94" i="2"/>
  <c r="BJ93" i="2"/>
  <c r="BI93" i="2"/>
  <c r="BB93" i="2"/>
  <c r="AZ93" i="2"/>
  <c r="BJ92" i="2"/>
  <c r="BI92" i="2"/>
  <c r="AZ92" i="2"/>
  <c r="BJ91" i="2"/>
  <c r="BI91" i="2"/>
  <c r="BB91" i="2"/>
  <c r="AZ91" i="2"/>
  <c r="BJ90" i="2"/>
  <c r="BI90" i="2"/>
  <c r="BB90" i="2"/>
  <c r="AZ90" i="2"/>
  <c r="BJ89" i="2"/>
  <c r="BI89" i="2"/>
  <c r="BB89" i="2"/>
  <c r="AZ89" i="2"/>
  <c r="BJ88" i="2"/>
  <c r="BI88" i="2"/>
  <c r="BB88" i="2"/>
  <c r="AZ88" i="2"/>
  <c r="BJ87" i="2"/>
  <c r="BI87" i="2"/>
  <c r="BB87" i="2"/>
  <c r="AZ87" i="2"/>
  <c r="AQ87" i="2"/>
  <c r="BJ86" i="2"/>
  <c r="BI86" i="2"/>
  <c r="BB86" i="2"/>
  <c r="AZ86" i="2"/>
  <c r="BJ85" i="2"/>
  <c r="BI85" i="2"/>
  <c r="BB85" i="2"/>
  <c r="AZ85" i="2"/>
  <c r="BJ84" i="2"/>
  <c r="BI84" i="2"/>
  <c r="BB84" i="2"/>
  <c r="AZ84" i="2"/>
  <c r="BJ83" i="2"/>
  <c r="BI83" i="2"/>
  <c r="BB83" i="2"/>
  <c r="AZ83" i="2"/>
  <c r="BJ82" i="2"/>
  <c r="BI82" i="2"/>
  <c r="BB82" i="2"/>
  <c r="AZ82" i="2"/>
  <c r="BJ81" i="2"/>
  <c r="BI81" i="2"/>
  <c r="BB81" i="2"/>
  <c r="AZ81" i="2"/>
  <c r="AQ81" i="2"/>
  <c r="BJ80" i="2"/>
  <c r="BI80" i="2"/>
  <c r="BB80" i="2"/>
  <c r="AZ80" i="2"/>
  <c r="BJ79" i="2"/>
  <c r="BI79" i="2"/>
  <c r="BB79" i="2"/>
  <c r="AZ79" i="2"/>
  <c r="BJ78" i="2"/>
  <c r="BI78" i="2"/>
  <c r="BB78" i="2"/>
  <c r="AZ78" i="2"/>
  <c r="BJ77" i="2"/>
  <c r="BI77" i="2"/>
  <c r="BB77" i="2"/>
  <c r="AZ77" i="2"/>
  <c r="BJ76" i="2"/>
  <c r="BI76" i="2"/>
  <c r="BB76" i="2"/>
  <c r="AZ76" i="2"/>
  <c r="BJ75" i="2"/>
  <c r="BI75" i="2"/>
  <c r="BB75" i="2"/>
  <c r="AZ75" i="2"/>
  <c r="BJ74" i="2"/>
  <c r="BI74" i="2"/>
  <c r="BB74" i="2"/>
  <c r="AZ74" i="2"/>
  <c r="BJ73" i="2"/>
  <c r="BI73" i="2"/>
  <c r="BB73" i="2"/>
  <c r="AZ73" i="2"/>
  <c r="BJ72" i="2"/>
  <c r="BI72" i="2"/>
  <c r="BB72" i="2"/>
  <c r="AZ72" i="2"/>
  <c r="BJ71" i="2"/>
  <c r="BI71" i="2"/>
  <c r="BB71" i="2"/>
  <c r="AZ71" i="2"/>
  <c r="BJ70" i="2"/>
  <c r="BI70" i="2"/>
  <c r="BB70" i="2"/>
  <c r="AZ70" i="2"/>
  <c r="BJ69" i="2"/>
  <c r="BI69" i="2"/>
  <c r="BB69" i="2"/>
  <c r="AZ69" i="2"/>
  <c r="BJ68" i="2"/>
  <c r="BI68" i="2"/>
  <c r="BB68" i="2"/>
  <c r="AZ68" i="2"/>
  <c r="BJ67" i="2"/>
  <c r="BI67" i="2"/>
  <c r="BB67" i="2"/>
  <c r="AZ67" i="2"/>
  <c r="BJ66" i="2"/>
  <c r="BI66" i="2"/>
  <c r="BB66" i="2"/>
  <c r="AZ66" i="2"/>
  <c r="BJ65" i="2"/>
  <c r="BI65" i="2"/>
  <c r="BB65" i="2"/>
  <c r="AZ65" i="2"/>
  <c r="BJ64" i="2"/>
  <c r="BI64" i="2"/>
  <c r="BB64" i="2"/>
  <c r="AZ64" i="2"/>
  <c r="BJ63" i="2"/>
  <c r="BI63" i="2"/>
  <c r="BB63" i="2"/>
  <c r="AZ63" i="2"/>
  <c r="AQ63" i="2"/>
  <c r="BJ62" i="2"/>
  <c r="BI62" i="2"/>
  <c r="BB62" i="2"/>
  <c r="AZ62" i="2"/>
  <c r="AQ62" i="2"/>
  <c r="BJ61" i="2"/>
  <c r="BI61" i="2"/>
  <c r="BB61" i="2"/>
  <c r="AZ61" i="2"/>
  <c r="BJ60" i="2"/>
  <c r="BI60" i="2"/>
  <c r="BB60" i="2"/>
  <c r="AZ60" i="2"/>
  <c r="BJ59" i="2"/>
  <c r="BI59" i="2"/>
  <c r="BB59" i="2"/>
  <c r="AZ59" i="2"/>
  <c r="BJ58" i="2"/>
  <c r="BI58" i="2"/>
  <c r="BB58" i="2"/>
  <c r="AZ58" i="2"/>
  <c r="BJ57" i="2"/>
  <c r="BI57" i="2"/>
  <c r="BB57" i="2"/>
  <c r="AZ57" i="2"/>
  <c r="BJ56" i="2"/>
  <c r="BI56" i="2"/>
  <c r="BB56" i="2"/>
  <c r="AZ56" i="2"/>
  <c r="BJ55" i="2"/>
  <c r="BI55" i="2"/>
  <c r="BB55" i="2"/>
  <c r="AZ55" i="2"/>
  <c r="BJ54" i="2"/>
  <c r="BI54" i="2"/>
  <c r="BB54" i="2"/>
  <c r="AZ54" i="2"/>
  <c r="BJ53" i="2"/>
  <c r="BI53" i="2"/>
  <c r="BB53" i="2"/>
  <c r="AZ53" i="2"/>
  <c r="BJ52" i="2"/>
  <c r="BI52" i="2"/>
  <c r="BB52" i="2"/>
  <c r="AZ52" i="2"/>
  <c r="BJ51" i="2"/>
  <c r="BI51" i="2"/>
  <c r="BB51" i="2"/>
  <c r="AZ51" i="2"/>
  <c r="BJ50" i="2"/>
  <c r="BI50" i="2"/>
  <c r="BB50" i="2"/>
  <c r="AZ50" i="2"/>
  <c r="BJ49" i="2"/>
  <c r="BI49" i="2"/>
  <c r="BB49" i="2"/>
  <c r="AZ49" i="2"/>
  <c r="BJ48" i="2"/>
  <c r="BI48" i="2"/>
  <c r="BB48" i="2"/>
  <c r="AZ48" i="2"/>
  <c r="BJ47" i="2"/>
  <c r="BI47" i="2"/>
  <c r="BB47" i="2"/>
  <c r="AZ47" i="2"/>
  <c r="BJ46" i="2"/>
  <c r="BI46" i="2"/>
  <c r="BB46" i="2"/>
  <c r="AZ46" i="2"/>
  <c r="BJ45" i="2"/>
  <c r="BI45" i="2"/>
  <c r="BB45" i="2"/>
  <c r="AZ45" i="2"/>
  <c r="BJ44" i="2"/>
  <c r="BI44" i="2"/>
  <c r="BB44" i="2"/>
  <c r="AZ44" i="2"/>
  <c r="BJ43" i="2"/>
  <c r="BI43" i="2"/>
  <c r="BB43" i="2"/>
  <c r="AZ43" i="2"/>
  <c r="BJ42" i="2"/>
  <c r="BI42" i="2"/>
  <c r="BB42" i="2"/>
  <c r="AZ42" i="2"/>
  <c r="BJ41" i="2"/>
  <c r="BI41" i="2"/>
  <c r="BB41" i="2"/>
  <c r="AZ41" i="2"/>
  <c r="BJ40" i="2"/>
  <c r="BI40" i="2"/>
  <c r="BB40" i="2"/>
  <c r="AZ40" i="2"/>
  <c r="BJ39" i="2"/>
  <c r="BI39" i="2"/>
  <c r="BB39" i="2"/>
  <c r="AZ39" i="2"/>
  <c r="BJ38" i="2"/>
  <c r="BI38" i="2"/>
  <c r="BB38" i="2"/>
  <c r="AZ38" i="2"/>
  <c r="BJ37" i="2"/>
  <c r="BI37" i="2"/>
  <c r="BB37" i="2"/>
  <c r="AZ37" i="2"/>
  <c r="BJ36" i="2"/>
  <c r="BI36" i="2"/>
  <c r="BB36" i="2"/>
  <c r="AZ36" i="2"/>
  <c r="BJ35" i="2"/>
  <c r="BI35" i="2"/>
  <c r="BB35" i="2"/>
  <c r="AZ35" i="2"/>
  <c r="BJ34" i="2"/>
  <c r="BI34" i="2"/>
  <c r="BB34" i="2"/>
  <c r="AZ34" i="2"/>
  <c r="BI33" i="2"/>
  <c r="BB33" i="2"/>
  <c r="U33" i="2"/>
  <c r="AZ33" i="2" s="1"/>
  <c r="BJ32" i="2"/>
  <c r="BI32" i="2"/>
  <c r="BB32" i="2"/>
  <c r="AZ32" i="2"/>
  <c r="BJ31" i="2"/>
  <c r="BI31" i="2"/>
  <c r="BB31" i="2"/>
  <c r="AZ31" i="2"/>
  <c r="BJ30" i="2"/>
  <c r="BI30" i="2"/>
  <c r="BB30" i="2"/>
  <c r="AZ30" i="2"/>
  <c r="BB29" i="2"/>
  <c r="AY29" i="2"/>
  <c r="AX29" i="2"/>
  <c r="AW29" i="2"/>
  <c r="AV29" i="2"/>
  <c r="AU29" i="2"/>
  <c r="AT29" i="2"/>
  <c r="AS29" i="2"/>
  <c r="U29" i="2"/>
  <c r="U107" i="2" s="1"/>
  <c r="BJ28" i="2"/>
  <c r="BI28" i="2"/>
  <c r="BB28" i="2"/>
  <c r="AZ28" i="2"/>
  <c r="BJ27" i="2"/>
  <c r="BI27" i="2"/>
  <c r="BB27" i="2"/>
  <c r="AZ27" i="2"/>
  <c r="BJ26" i="2"/>
  <c r="BI26" i="2"/>
  <c r="BB26" i="2"/>
  <c r="AZ26" i="2"/>
  <c r="BJ25" i="2"/>
  <c r="BI25" i="2"/>
  <c r="BB25" i="2"/>
  <c r="AZ25" i="2"/>
  <c r="BJ24" i="2"/>
  <c r="BI24" i="2"/>
  <c r="BB24" i="2"/>
  <c r="AZ24" i="2"/>
  <c r="BJ23" i="2"/>
  <c r="BI23" i="2"/>
  <c r="BB23" i="2"/>
  <c r="AZ23" i="2"/>
  <c r="BJ22" i="2"/>
  <c r="BI22" i="2"/>
  <c r="BB22" i="2"/>
  <c r="AZ22" i="2"/>
  <c r="BJ21" i="2"/>
  <c r="BI21" i="2"/>
  <c r="BB21" i="2"/>
  <c r="AZ21" i="2"/>
  <c r="BJ20" i="2"/>
  <c r="BI20" i="2"/>
  <c r="BB20" i="2"/>
  <c r="AZ20" i="2"/>
  <c r="BJ19" i="2"/>
  <c r="BI19" i="2"/>
  <c r="BB19" i="2"/>
  <c r="AZ19" i="2"/>
  <c r="BJ18" i="2"/>
  <c r="BI18" i="2"/>
  <c r="BB18" i="2"/>
  <c r="AZ18" i="2"/>
  <c r="BJ17" i="2"/>
  <c r="BI17" i="2"/>
  <c r="BB17" i="2"/>
  <c r="AZ17" i="2"/>
  <c r="BJ16" i="2"/>
  <c r="BI16" i="2"/>
  <c r="BB16" i="2"/>
  <c r="AZ16" i="2"/>
  <c r="BJ15" i="2"/>
  <c r="BI15" i="2"/>
  <c r="BB15" i="2"/>
  <c r="AZ15" i="2"/>
  <c r="BJ14" i="2"/>
  <c r="BI14" i="2"/>
  <c r="BB14" i="2"/>
  <c r="AZ14" i="2"/>
  <c r="BJ13" i="2"/>
  <c r="BI13" i="2"/>
  <c r="BB13" i="2"/>
  <c r="AZ13" i="2"/>
  <c r="BJ12" i="2"/>
  <c r="BI12" i="2"/>
  <c r="BB12" i="2"/>
  <c r="AZ12" i="2"/>
  <c r="BM8" i="2"/>
  <c r="BR12" i="2" l="1"/>
  <c r="BK63" i="2"/>
  <c r="BR63" i="2"/>
  <c r="BK81" i="2"/>
  <c r="BR81" i="2"/>
  <c r="BK87" i="2"/>
  <c r="BR87" i="2"/>
  <c r="BK62" i="2"/>
  <c r="BR62" i="2"/>
  <c r="BD101" i="2"/>
  <c r="BE101" i="2"/>
  <c r="BE13" i="2"/>
  <c r="BD13" i="2"/>
  <c r="BE19" i="2"/>
  <c r="BD19" i="2"/>
  <c r="BE36" i="2"/>
  <c r="BD36" i="2"/>
  <c r="BD42" i="2"/>
  <c r="BE42" i="2"/>
  <c r="BE50" i="2"/>
  <c r="BD50" i="2"/>
  <c r="BE58" i="2"/>
  <c r="BD58" i="2"/>
  <c r="BE91" i="2"/>
  <c r="BD91" i="2"/>
  <c r="BD30" i="2"/>
  <c r="BE30" i="2"/>
  <c r="BE64" i="2"/>
  <c r="BD64" i="2"/>
  <c r="BE66" i="2"/>
  <c r="BD66" i="2"/>
  <c r="BE68" i="2"/>
  <c r="BD68" i="2"/>
  <c r="BD70" i="2"/>
  <c r="BE70" i="2"/>
  <c r="BE72" i="2"/>
  <c r="BD72" i="2"/>
  <c r="BD74" i="2"/>
  <c r="BE74" i="2"/>
  <c r="BE76" i="2"/>
  <c r="BD76" i="2"/>
  <c r="BD78" i="2"/>
  <c r="BE78" i="2"/>
  <c r="BE80" i="2"/>
  <c r="BD80" i="2"/>
  <c r="BE29" i="2"/>
  <c r="BD29" i="2"/>
  <c r="BE97" i="2"/>
  <c r="BD97" i="2"/>
  <c r="BE21" i="2"/>
  <c r="BD21" i="2"/>
  <c r="BE44" i="2"/>
  <c r="BD44" i="2"/>
  <c r="BD54" i="2"/>
  <c r="BE54" i="2"/>
  <c r="BE82" i="2"/>
  <c r="BD82" i="2"/>
  <c r="BE84" i="2"/>
  <c r="BD84" i="2"/>
  <c r="BD86" i="2"/>
  <c r="BE86" i="2"/>
  <c r="BE94" i="2"/>
  <c r="BD94" i="2"/>
  <c r="BD96" i="2"/>
  <c r="BE96" i="2"/>
  <c r="BD98" i="2"/>
  <c r="BE98" i="2"/>
  <c r="BE100" i="2"/>
  <c r="BD100" i="2"/>
  <c r="BD102" i="2"/>
  <c r="BE102" i="2"/>
  <c r="BD104" i="2"/>
  <c r="BE104" i="2"/>
  <c r="BD106" i="2"/>
  <c r="BE106" i="2"/>
  <c r="BD81" i="2"/>
  <c r="BE81" i="2"/>
  <c r="BE99" i="2"/>
  <c r="BD99" i="2"/>
  <c r="BE23" i="2"/>
  <c r="BD23" i="2"/>
  <c r="BE34" i="2"/>
  <c r="BD34" i="2"/>
  <c r="BD46" i="2"/>
  <c r="BE46" i="2"/>
  <c r="BE56" i="2"/>
  <c r="BD56" i="2"/>
  <c r="BE87" i="2"/>
  <c r="BD87" i="2"/>
  <c r="BE12" i="2"/>
  <c r="BD12" i="2"/>
  <c r="BE18" i="2"/>
  <c r="BD18" i="2"/>
  <c r="BE20" i="2"/>
  <c r="BD20" i="2"/>
  <c r="BD22" i="2"/>
  <c r="BE22" i="2"/>
  <c r="BE24" i="2"/>
  <c r="BD24" i="2"/>
  <c r="BE26" i="2"/>
  <c r="BD26" i="2"/>
  <c r="BE28" i="2"/>
  <c r="BD28" i="2"/>
  <c r="BE35" i="2"/>
  <c r="BD35" i="2"/>
  <c r="BD37" i="2"/>
  <c r="BE37" i="2"/>
  <c r="BD39" i="2"/>
  <c r="BE39" i="2"/>
  <c r="BE41" i="2"/>
  <c r="BD41" i="2"/>
  <c r="BE43" i="2"/>
  <c r="BD43" i="2"/>
  <c r="BE45" i="2"/>
  <c r="BD45" i="2"/>
  <c r="BD47" i="2"/>
  <c r="BE47" i="2"/>
  <c r="BD49" i="2"/>
  <c r="BE49" i="2"/>
  <c r="BE51" i="2"/>
  <c r="BD51" i="2"/>
  <c r="BE53" i="2"/>
  <c r="BD53" i="2"/>
  <c r="BD55" i="2"/>
  <c r="BE55" i="2"/>
  <c r="BD57" i="2"/>
  <c r="BE57" i="2"/>
  <c r="BE59" i="2"/>
  <c r="BD59" i="2"/>
  <c r="BE61" i="2"/>
  <c r="BD61" i="2"/>
  <c r="BE88" i="2"/>
  <c r="BD88" i="2"/>
  <c r="BE90" i="2"/>
  <c r="BD90" i="2"/>
  <c r="BE85" i="2"/>
  <c r="BD85" i="2"/>
  <c r="BE93" i="2"/>
  <c r="BD93" i="2"/>
  <c r="BD103" i="2"/>
  <c r="BE103" i="2"/>
  <c r="BD15" i="2"/>
  <c r="BE15" i="2"/>
  <c r="BE27" i="2"/>
  <c r="BD27" i="2"/>
  <c r="BD38" i="2"/>
  <c r="BE38" i="2"/>
  <c r="BE48" i="2"/>
  <c r="BD48" i="2"/>
  <c r="BD89" i="2"/>
  <c r="BE89" i="2"/>
  <c r="BD14" i="2"/>
  <c r="BE14" i="2"/>
  <c r="BE31" i="2"/>
  <c r="BD31" i="2"/>
  <c r="BE33" i="2"/>
  <c r="BD33" i="2"/>
  <c r="BE83" i="2"/>
  <c r="BD83" i="2"/>
  <c r="BE95" i="2"/>
  <c r="BD95" i="2"/>
  <c r="BE105" i="2"/>
  <c r="BD105" i="2"/>
  <c r="BD17" i="2"/>
  <c r="BE17" i="2"/>
  <c r="BD25" i="2"/>
  <c r="BE25" i="2"/>
  <c r="BE40" i="2"/>
  <c r="BD40" i="2"/>
  <c r="BE52" i="2"/>
  <c r="BD52" i="2"/>
  <c r="BE60" i="2"/>
  <c r="BD60" i="2"/>
  <c r="BE32" i="2"/>
  <c r="BD32" i="2"/>
  <c r="BE62" i="2"/>
  <c r="BD62" i="2"/>
  <c r="BE16" i="2"/>
  <c r="BD16" i="2"/>
  <c r="BE63" i="2"/>
  <c r="BD63" i="2"/>
  <c r="BE65" i="2"/>
  <c r="BD65" i="2"/>
  <c r="BE67" i="2"/>
  <c r="BD67" i="2"/>
  <c r="BD69" i="2"/>
  <c r="BE69" i="2"/>
  <c r="BD71" i="2"/>
  <c r="BE71" i="2"/>
  <c r="BE73" i="2"/>
  <c r="BD73" i="2"/>
  <c r="BE75" i="2"/>
  <c r="BD75" i="2"/>
  <c r="BE77" i="2"/>
  <c r="BD77" i="2"/>
  <c r="BD79" i="2"/>
  <c r="BE79" i="2"/>
  <c r="BJ33" i="2"/>
  <c r="AQ30" i="2"/>
  <c r="AQ68" i="2"/>
  <c r="AQ42" i="2"/>
  <c r="AQ45" i="2"/>
  <c r="AQ36" i="2"/>
  <c r="AQ102" i="2"/>
  <c r="AQ48" i="2"/>
  <c r="AQ104" i="2"/>
  <c r="AQ16" i="2"/>
  <c r="BK16" i="2" s="1"/>
  <c r="AQ55" i="2"/>
  <c r="AQ60" i="2"/>
  <c r="AQ31" i="2"/>
  <c r="AQ44" i="2"/>
  <c r="AQ94" i="2"/>
  <c r="AQ21" i="2"/>
  <c r="BR21" i="2" s="1"/>
  <c r="AQ26" i="2"/>
  <c r="AQ49" i="2"/>
  <c r="AQ65" i="2"/>
  <c r="AQ82" i="2"/>
  <c r="AQ83" i="2"/>
  <c r="AQ103" i="2"/>
  <c r="U108" i="2"/>
  <c r="AQ15" i="2"/>
  <c r="BK15" i="2" s="1"/>
  <c r="AQ52" i="2"/>
  <c r="AQ98" i="2"/>
  <c r="AQ69" i="2"/>
  <c r="AQ70" i="2"/>
  <c r="AQ72" i="2"/>
  <c r="AQ53" i="2"/>
  <c r="AQ35" i="2"/>
  <c r="AQ40" i="2"/>
  <c r="AQ73" i="2"/>
  <c r="AQ92" i="2"/>
  <c r="AQ100" i="2"/>
  <c r="AQ23" i="2"/>
  <c r="BR23" i="2" s="1"/>
  <c r="AZ29" i="2"/>
  <c r="AQ46" i="2"/>
  <c r="AQ79" i="2"/>
  <c r="AQ85" i="2"/>
  <c r="AQ93" i="2"/>
  <c r="AQ18" i="2"/>
  <c r="BR18" i="2" s="1"/>
  <c r="AQ34" i="2"/>
  <c r="AQ38" i="2"/>
  <c r="AQ50" i="2"/>
  <c r="AQ58" i="2"/>
  <c r="AQ61" i="2"/>
  <c r="AQ75" i="2"/>
  <c r="AQ86" i="2"/>
  <c r="AQ91" i="2"/>
  <c r="AQ97" i="2"/>
  <c r="AQ99" i="2"/>
  <c r="AQ43" i="2"/>
  <c r="AQ67" i="2"/>
  <c r="AQ74" i="2"/>
  <c r="BK14" i="2"/>
  <c r="AQ27" i="2"/>
  <c r="AQ66" i="2"/>
  <c r="BI29" i="2"/>
  <c r="BJ29" i="2"/>
  <c r="AQ39" i="2"/>
  <c r="AQ84" i="2"/>
  <c r="AQ24" i="2"/>
  <c r="BR24" i="2" s="1"/>
  <c r="AQ37" i="2"/>
  <c r="AQ90" i="2"/>
  <c r="AQ101" i="2"/>
  <c r="AQ80" i="2"/>
  <c r="AQ19" i="2"/>
  <c r="BR19" i="2" s="1"/>
  <c r="AQ17" i="2"/>
  <c r="BR17" i="2" s="1"/>
  <c r="AQ47" i="2"/>
  <c r="AQ76" i="2"/>
  <c r="AQ13" i="2"/>
  <c r="BR13" i="2" s="1"/>
  <c r="AQ20" i="2"/>
  <c r="BR20" i="2" s="1"/>
  <c r="AQ22" i="2"/>
  <c r="BR22" i="2" s="1"/>
  <c r="AQ29" i="2"/>
  <c r="AQ33" i="2"/>
  <c r="AQ25" i="2"/>
  <c r="BR25" i="2" s="1"/>
  <c r="AQ51" i="2"/>
  <c r="AQ57" i="2"/>
  <c r="AQ88" i="2"/>
  <c r="AQ96" i="2"/>
  <c r="AQ54" i="2"/>
  <c r="AQ71" i="2"/>
  <c r="AQ28" i="2"/>
  <c r="AQ32" i="2"/>
  <c r="AQ41" i="2"/>
  <c r="AQ56" i="2"/>
  <c r="AQ77" i="2"/>
  <c r="AQ89" i="2"/>
  <c r="AQ95" i="2"/>
  <c r="AQ78" i="2"/>
  <c r="AQ106" i="2"/>
  <c r="AQ64" i="2"/>
  <c r="AQ105" i="2"/>
  <c r="AQ59" i="2"/>
  <c r="BK89" i="2" l="1"/>
  <c r="BR89" i="2"/>
  <c r="BK93" i="2"/>
  <c r="BR93" i="2"/>
  <c r="BK104" i="2"/>
  <c r="BR104" i="2"/>
  <c r="BK95" i="2"/>
  <c r="BR95" i="2"/>
  <c r="BK54" i="2"/>
  <c r="BR54" i="2"/>
  <c r="BK101" i="2"/>
  <c r="BR101" i="2"/>
  <c r="BK66" i="2"/>
  <c r="BR66" i="2"/>
  <c r="BK91" i="2"/>
  <c r="BR91" i="2"/>
  <c r="BK92" i="2"/>
  <c r="BR92" i="2"/>
  <c r="BK98" i="2"/>
  <c r="BR98" i="2"/>
  <c r="BK49" i="2"/>
  <c r="BR49" i="2"/>
  <c r="BK30" i="2"/>
  <c r="BR30" i="2"/>
  <c r="BK90" i="2"/>
  <c r="BR90" i="2"/>
  <c r="BK73" i="2"/>
  <c r="BR73" i="2"/>
  <c r="BK37" i="2"/>
  <c r="BR37" i="2"/>
  <c r="BK75" i="2"/>
  <c r="BR75" i="2"/>
  <c r="BK85" i="2"/>
  <c r="BR85" i="2"/>
  <c r="BK40" i="2"/>
  <c r="BR40" i="2"/>
  <c r="BK48" i="2"/>
  <c r="BR48" i="2"/>
  <c r="BK94" i="2"/>
  <c r="BR94" i="2"/>
  <c r="BK102" i="2"/>
  <c r="BR102" i="2"/>
  <c r="BK79" i="2"/>
  <c r="BR79" i="2"/>
  <c r="BK35" i="2"/>
  <c r="BR35" i="2"/>
  <c r="BK105" i="2"/>
  <c r="BR105" i="2"/>
  <c r="BK41" i="2"/>
  <c r="BR41" i="2"/>
  <c r="BK51" i="2"/>
  <c r="BR51" i="2"/>
  <c r="BK47" i="2"/>
  <c r="BR47" i="2"/>
  <c r="BK84" i="2"/>
  <c r="BR84" i="2"/>
  <c r="BK67" i="2"/>
  <c r="BR67" i="2"/>
  <c r="BK58" i="2"/>
  <c r="BR58" i="2"/>
  <c r="BK46" i="2"/>
  <c r="BR46" i="2"/>
  <c r="BK53" i="2"/>
  <c r="BR53" i="2"/>
  <c r="BK103" i="2"/>
  <c r="BR103" i="2"/>
  <c r="BK44" i="2"/>
  <c r="BR44" i="2"/>
  <c r="BK36" i="2"/>
  <c r="BR36" i="2"/>
  <c r="BK96" i="2"/>
  <c r="BR96" i="2"/>
  <c r="BK86" i="2"/>
  <c r="BR86" i="2"/>
  <c r="BK52" i="2"/>
  <c r="BR52" i="2"/>
  <c r="BK59" i="2"/>
  <c r="BR59" i="2"/>
  <c r="BK76" i="2"/>
  <c r="BR76" i="2"/>
  <c r="BK43" i="2"/>
  <c r="BR43" i="2"/>
  <c r="BK50" i="2"/>
  <c r="BR50" i="2"/>
  <c r="BK72" i="2"/>
  <c r="BR72" i="2"/>
  <c r="BK83" i="2"/>
  <c r="BR83" i="2"/>
  <c r="BK31" i="2"/>
  <c r="BR31" i="2"/>
  <c r="BK45" i="2"/>
  <c r="BR45" i="2"/>
  <c r="BK88" i="2"/>
  <c r="BR88" i="2"/>
  <c r="BK57" i="2"/>
  <c r="BR57" i="2"/>
  <c r="BK61" i="2"/>
  <c r="BR61" i="2"/>
  <c r="BK32" i="2"/>
  <c r="BR32" i="2"/>
  <c r="BK39" i="2"/>
  <c r="BR39" i="2"/>
  <c r="BK106" i="2"/>
  <c r="BR106" i="2"/>
  <c r="BK28" i="2"/>
  <c r="BR28" i="2"/>
  <c r="BK33" i="2"/>
  <c r="BR33" i="2"/>
  <c r="BK99" i="2"/>
  <c r="BR99" i="2"/>
  <c r="BK38" i="2"/>
  <c r="BR38" i="2"/>
  <c r="BK70" i="2"/>
  <c r="BR70" i="2"/>
  <c r="BK82" i="2"/>
  <c r="BR82" i="2"/>
  <c r="BK60" i="2"/>
  <c r="BR60" i="2"/>
  <c r="BK42" i="2"/>
  <c r="BR42" i="2"/>
  <c r="BR15" i="2"/>
  <c r="BK27" i="2"/>
  <c r="BR27" i="2"/>
  <c r="BK26" i="2"/>
  <c r="BR26" i="2"/>
  <c r="BK77" i="2"/>
  <c r="BR77" i="2"/>
  <c r="BK56" i="2"/>
  <c r="BR56" i="2"/>
  <c r="BK74" i="2"/>
  <c r="BR74" i="2"/>
  <c r="BK64" i="2"/>
  <c r="BR64" i="2"/>
  <c r="BK78" i="2"/>
  <c r="BR78" i="2"/>
  <c r="BK71" i="2"/>
  <c r="BR71" i="2"/>
  <c r="BK29" i="2"/>
  <c r="BR29" i="2"/>
  <c r="BK80" i="2"/>
  <c r="BR80" i="2"/>
  <c r="BK97" i="2"/>
  <c r="BR97" i="2"/>
  <c r="BK34" i="2"/>
  <c r="BR34" i="2"/>
  <c r="BK100" i="2"/>
  <c r="BR100" i="2"/>
  <c r="BK69" i="2"/>
  <c r="BR69" i="2"/>
  <c r="BK65" i="2"/>
  <c r="BR65" i="2"/>
  <c r="BK55" i="2"/>
  <c r="BR55" i="2"/>
  <c r="BK68" i="2"/>
  <c r="BR68" i="2"/>
  <c r="BR16" i="2"/>
  <c r="BK18" i="2"/>
  <c r="BK20" i="2"/>
  <c r="BK13" i="2"/>
  <c r="BK21" i="2"/>
  <c r="BK22" i="2"/>
  <c r="BK24" i="2"/>
  <c r="BK25" i="2"/>
  <c r="BK17" i="2"/>
  <c r="BK19" i="2"/>
  <c r="BK23" i="2"/>
</calcChain>
</file>

<file path=xl/sharedStrings.xml><?xml version="1.0" encoding="utf-8"?>
<sst xmlns="http://schemas.openxmlformats.org/spreadsheetml/2006/main" count="2254" uniqueCount="715">
  <si>
    <t>ANEXO DETALLADO AL PLAN DE ACCIÓN INSTITUCIONAL 2018 - DECRETO 612 DE 2018</t>
  </si>
  <si>
    <t>Mes periodicidad de seguimiento diferente a mensual</t>
  </si>
  <si>
    <t>Mes en que cumple meta</t>
  </si>
  <si>
    <t>Información General</t>
  </si>
  <si>
    <t>Información Asociada a la Actividad</t>
  </si>
  <si>
    <t xml:space="preserve">Seguimiento Acumulado </t>
  </si>
  <si>
    <t>Dependencia</t>
  </si>
  <si>
    <t>Grupo Interno de Trabajo</t>
  </si>
  <si>
    <t>Política Institucional</t>
  </si>
  <si>
    <t xml:space="preserve"> Objetivo Institucional</t>
  </si>
  <si>
    <t xml:space="preserve">Proyecto de Inversión 
 / Rubro Funcionamiento / Sistema General de Regalías </t>
  </si>
  <si>
    <t>Nombre Proceso Sistema Integrado de Gestión - SIG</t>
  </si>
  <si>
    <t xml:space="preserve">Plan </t>
  </si>
  <si>
    <t>Programa</t>
  </si>
  <si>
    <t>Tipo de Iniciativa</t>
  </si>
  <si>
    <t>Proyecto Interno</t>
  </si>
  <si>
    <t>Código
Actividad</t>
  </si>
  <si>
    <t>Nombre Principal Actividad</t>
  </si>
  <si>
    <t>Fecha Inicio
(día/mes/año)</t>
  </si>
  <si>
    <t>Fecha Fin
(día/mes/año)</t>
  </si>
  <si>
    <t>Nombre del Indicador de la Actividad</t>
  </si>
  <si>
    <t>Fórmula del Indicador</t>
  </si>
  <si>
    <t>Meta de la  Vigencia</t>
  </si>
  <si>
    <t>Unidad de Medida</t>
  </si>
  <si>
    <t>Periodicidad de Seguimiento</t>
  </si>
  <si>
    <t>Descripción del Indicador</t>
  </si>
  <si>
    <t>Valor Actual en PAA
(cifras en pesos)</t>
  </si>
  <si>
    <t>Enero</t>
  </si>
  <si>
    <t>Febrero</t>
  </si>
  <si>
    <t>Marzo</t>
  </si>
  <si>
    <t>Abril</t>
  </si>
  <si>
    <t>Mayo</t>
  </si>
  <si>
    <t>Junio</t>
  </si>
  <si>
    <t>Julio</t>
  </si>
  <si>
    <t xml:space="preserve">Avance    Cuantitativo Acumulado de la
Meta
Corte 30/06/2018 
</t>
  </si>
  <si>
    <t>Evidencia del Avance Registrado</t>
  </si>
  <si>
    <t>Díaz de Plazo de la Actividad</t>
  </si>
  <si>
    <t>Tiempo Transcurrido Díaz</t>
  </si>
  <si>
    <t>Tiempo Restante Díaz</t>
  </si>
  <si>
    <t>VICEPRESIDENCIA DE CONTRATOS DE HIDROCARBUROS</t>
  </si>
  <si>
    <t>Seguimiento a Contratos en Exploración</t>
  </si>
  <si>
    <t>Gestión Misional y de Gobierno</t>
  </si>
  <si>
    <t>Dinamizar la actividad de exploración y producción de hidrocarburos.</t>
  </si>
  <si>
    <t>FUNCIONAMIENTO</t>
  </si>
  <si>
    <t>Gestión de Contratos en Exploración</t>
  </si>
  <si>
    <t>Plan Nacional de Desarrollo 2014-2018</t>
  </si>
  <si>
    <t>Funcionamiento general</t>
  </si>
  <si>
    <t>Procesos</t>
  </si>
  <si>
    <t>Seguimiento Contrato Hidrocarburos</t>
  </si>
  <si>
    <t xml:space="preserve">Realizar el seguimiento a los contratos y convenios de exploración y producción - E&amp;P, contratos de evaluación técnica - TEAs en  los respectivos tiempos designados y alimentar el sistema de seguimiento y control de contratos de hidrocarburos .
</t>
  </si>
  <si>
    <t>Nivel de respuesta a las solicitudes de el Operador.</t>
  </si>
  <si>
    <t>Porcentaje</t>
  </si>
  <si>
    <t>Mensual</t>
  </si>
  <si>
    <t>El indicador muestra la eficacia en la respuesta a las solicitudes del Operador.</t>
  </si>
  <si>
    <t>Seguimiento a Contratos en Producción</t>
  </si>
  <si>
    <t>Realizar el seguimiento al cumplimiento de las obligaciones contractuales de los contratos y convenios de exploración y producción - E&amp;P y convenios de explotación en los respectivos tiempos designados.</t>
  </si>
  <si>
    <t>Seguimiento a informes y reportes contractuales periódicos contratos en Producción</t>
  </si>
  <si>
    <t>(Suma de los informes de PTE, PLEX, IES, que de acuerdo a la normatividad y contratos tienen que presentar las compañías en el trimestre a la ANH / Total número de informes exigibles para seguimiento)*100</t>
  </si>
  <si>
    <t>Trimestral</t>
  </si>
  <si>
    <t>Se requiere medir el seguimiento que hace la Gerencia de Seguimiento a Contratos en Producción a través de los Informes de Verificación- IVE a los reportes que deben presentar las compañías que tienen contratos y convenios E&amp;P con la ANH.</t>
  </si>
  <si>
    <t>Seguridad, Comunidades y Medio Ambiente</t>
  </si>
  <si>
    <t>Gestión Social, HSE y de Seguridad de Contratos de Hidrocarburos</t>
  </si>
  <si>
    <t>Realizar el seguimiento al cumplimiento de las obligaciones social, ambiental, de seguridad y salud en el trabajo, y de seguridad física en la ejecución de los contratos de exploración y producción - E&amp;P,  contratos de evaluación técnica - TEA y convenios E&amp;P.</t>
  </si>
  <si>
    <t>Armonizar los intereses de la sociedad, el estado y las empresas del sector en el desarrollo de la industria de hidrocarburos.</t>
  </si>
  <si>
    <t>C-2103-1900-2 FORTALECIMIENTO DE LA GESTIÓN ARTICULADA PARA LA SOSTENIBILIDAD DEL SECTOR DE HIDROCARBUROS</t>
  </si>
  <si>
    <t>Consolidación productiva del sector hidrocarburos</t>
  </si>
  <si>
    <t>Mecanismos de articulación</t>
  </si>
  <si>
    <t>Fortalecer, salvaguardar y divulgar el patrimonio arqueológico y etnológico mediante la espacialización y análisis de datos, y el fortalecimiento tecnológico aplicado a bienes culturales relacionados con las actividades de exploración y producción de hidrocarburos.</t>
  </si>
  <si>
    <r>
      <t xml:space="preserve">Plan de actualización y divulgación del Sistema de Información de Patrimonio Arqueológico relacionada con las actividades de E&amp;P (exploración y producción) de Hidrocarburos, implementado </t>
    </r>
    <r>
      <rPr>
        <b/>
        <u/>
        <sz val="10"/>
        <color theme="1"/>
        <rFont val="Arial"/>
        <family val="2"/>
      </rPr>
      <t/>
    </r>
  </si>
  <si>
    <t>(Número de actividades del Plan de actualización y divulgación de sistema información implementadas / Actividades del Plan de actualización de sistema información programadas)* 100</t>
  </si>
  <si>
    <t>Corresponde al diseño e implementación de plan de fortalecimiento tecnológico al sistema de Información de Patrimonio Arqueológico relacionada con las actividades de E&amp;P de Hidrocarburos</t>
  </si>
  <si>
    <t>Realizar asistencia técnica que facilite el buen desarrollo de los procesos participativos que se adelanten con comunidades étnicas en el marco de proyectos de hidrocarburos.</t>
  </si>
  <si>
    <t xml:space="preserve">Plan de fortalecimiento en las diferentes etapas del proceso de Consulta Previa en el marco de las actividades de E&amp;P (exploración y producción) de Hidrocarburos </t>
  </si>
  <si>
    <t>(Número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t>
  </si>
  <si>
    <t>Hace referencia a la implementación del Plan de Fortalecimiento en las diferentes etapas del proceso de Consulta Previa en el desarrollo de los proyectos de E&amp;P de Hidrocarburos (NOTA. POR DEMANDA)</t>
  </si>
  <si>
    <t>Fortalecer interinstitucionalmente a reguladores de las actividades de exploración y producción de hidrocarburos.</t>
  </si>
  <si>
    <t>Entidades reguladoras de las actividades de exploración y producción de hidrocarburos, fortalecidas.</t>
  </si>
  <si>
    <t>Sumatoria de acuerdos de trabajo suscritos con Entidades reguladoras</t>
  </si>
  <si>
    <t>Número</t>
  </si>
  <si>
    <t>Acuerdos de trabajo suscritos con entidades reguladoras de las actividades de E&amp;P de Hidrocarburos, para el fortalecimiento interinstitucional.</t>
  </si>
  <si>
    <t>Asesorar la inclusión de las actividades e información de hidrocarburos en los procesos de actualización de los Planes de Ordenamiento Territorial - POT, en municipios priorizados.</t>
  </si>
  <si>
    <t>Municipios acompañados técnicamente en los procesos de ordenamiento territorial con información del sector de hidrocarburos incluida</t>
  </si>
  <si>
    <t>Sumatoria de municipios acompañados técnicamente para incluir información del sector de hidrocarburos en los  Planes de Ordenamiento Territoriales</t>
  </si>
  <si>
    <t>Corresponde a municipios acompañados técnicamente con información del sector de hidrocarburos para ser incluida en los Planes de Ordenamiento Territoriales.</t>
  </si>
  <si>
    <t>Elaborar un estudio de reglamentación de incentivos a la gestión responsable en los procesos del sector hidrocarburos.</t>
  </si>
  <si>
    <t xml:space="preserve">Estudio de reglamentación implementado
</t>
  </si>
  <si>
    <t>(Número de actividades del Estudio terminadas /Número de actividades del Estudio programadas)* 100</t>
  </si>
  <si>
    <t>Corresponde al documento generado como parte del reglamentación a implementar en el sector de hidrocarburos.</t>
  </si>
  <si>
    <t>Recopilar información relacionada con el monitoreo de orden público y seguridad física en las áreas hidrocarburíferas</t>
  </si>
  <si>
    <t>Informe relacionado con la estrategia de  monitoreo de orden público y seguridad física en las áreas hidrocarburíferas</t>
  </si>
  <si>
    <t>(Número de actividades del Informe terminadas /Número de actividades del Estudio programadas)* 100</t>
  </si>
  <si>
    <t>Corresponde al informe sobre la estrategia de  monitoreo de orden público y seguridad física en las áreas hidrocarburíferas</t>
  </si>
  <si>
    <t>Mediante correo electrónico de Libardo Andres Huertas Cuevas &lt;Libardo.Huertas@anh.gov.co&gt;, el mié 15/08/2018 03:35 p.m., se remitió el reporte que no incluye lo avanzado en esta actividad.</t>
  </si>
  <si>
    <t>Generación de conocimiento ambiental y social</t>
  </si>
  <si>
    <t xml:space="preserve">Generar una línea base de información en biodiversidad marina en el Caribe, en el área COL-10 del Proceso Competitivo Permanente.
</t>
  </si>
  <si>
    <t>Estudio de línea base en biodiversidad marina en el Caribe terminado</t>
  </si>
  <si>
    <t>(Número de actividades del Estudio terminadas que reportan avance / Número de actividades del Estudio programadas)* 100</t>
  </si>
  <si>
    <t>Corresponde al documento de línea base realizado en el área disponible COL-10 por cada temática a desarrollar.</t>
  </si>
  <si>
    <t>Estrategia Territorial de Hidrocarburos - ETH</t>
  </si>
  <si>
    <t>Generar espacios de diálogo informado e intercambio entre actores públicos del nivel nacional y territorial, la institucionalidad del sector, y las empresas operadoras y sus gremios.</t>
  </si>
  <si>
    <t xml:space="preserve">Espacios de diálogo e intercambio generados.
</t>
  </si>
  <si>
    <t>Sumatoria de espacios de diálogo informado e intercambio generados.</t>
  </si>
  <si>
    <t>Hace referencia a ejercicios de pedagogía realizados en municipios.</t>
  </si>
  <si>
    <t>Mediante correo electrónico de Libardo Andres Huertas Cuevas &lt;Libardo.Huertas@anh.gov.co&gt;, el mié 15/08/2018 03:35 p.m., se remitió el reporte que no incluye la evidencia  en esta actividad.</t>
  </si>
  <si>
    <t xml:space="preserve">Gestionar las causas estructurales y manejo de crisis, y realizar la atención de conflictos.
</t>
  </si>
  <si>
    <t xml:space="preserve">Alertas tempranas y vías de hecho atendidas
</t>
  </si>
  <si>
    <t xml:space="preserve">Sumatoria de alertas tempranas y vías de hecho atendidas </t>
  </si>
  <si>
    <t>Corresponde al registro de la conflictividad en los territorios con actividad de hidrocarburos, valorados en alertas tempranas y vías de hecho.</t>
  </si>
  <si>
    <t xml:space="preserve">Adelantar acciones para la participación ciudadana del territorio, la implementación de alianzas estratégicas y atención a grupos priorizados.
</t>
  </si>
  <si>
    <t xml:space="preserve">Desarrollo de programas de articulación con los diferentes actores
</t>
  </si>
  <si>
    <t>Sumatoria de programas desarrollados</t>
  </si>
  <si>
    <t>Está valorado de acuerdo a los talleres, foros, socializaciones que se realicen en territorio con los actores.</t>
  </si>
  <si>
    <t xml:space="preserve">Apoyar la implementación de las actividades de la gestión territorial y garantizar su inclusión al observatorio de la Estrategia Territorial de Hidrocarburos - ETH.
</t>
  </si>
  <si>
    <t xml:space="preserve">Avance en la implementación de actividades de la gestión territorial
</t>
  </si>
  <si>
    <t>Sumatoria de actividades desarrolladas por municipios</t>
  </si>
  <si>
    <t>Registra el desarrollo de las actividades en los territorios priorizados por la ETH</t>
  </si>
  <si>
    <t>VICEPRESIDENCIA TÉCNICA</t>
  </si>
  <si>
    <t>Gestión del Conocimiento</t>
  </si>
  <si>
    <t>C-2106-1900-1 DESARROLLO DE LA EVALUACIÓN DEL POTENCIAL DE HIDROCARBUROS DEL PAÍS</t>
  </si>
  <si>
    <t>Identificación de Oportunidades Exploratorias</t>
  </si>
  <si>
    <t>Gestión de la información en el sector minero energético</t>
  </si>
  <si>
    <t>Batimetría Caribe 2018</t>
  </si>
  <si>
    <t>Realizar la estructuración técnica, jurídica y financiera del proyecto</t>
  </si>
  <si>
    <t>Estudios previos aprobados</t>
  </si>
  <si>
    <t xml:space="preserve">Documentos de estudios previos aprobados </t>
  </si>
  <si>
    <t>Unidad</t>
  </si>
  <si>
    <t>Documentos de estudios previos aprobados por el comité de contratación respectivo</t>
  </si>
  <si>
    <t>Actividad con fecha final enero.</t>
  </si>
  <si>
    <t>Desarrollar los procesos contractuales que sean requeridos</t>
  </si>
  <si>
    <t>Contratos firmados</t>
  </si>
  <si>
    <t>Contratos firmados con el contratista seleccionado para desarrollar las actividades respectivas</t>
  </si>
  <si>
    <t>Adquirir información base meteoceanográfica, batimétrica multihaz y procesamiento de dato</t>
  </si>
  <si>
    <t>Kilómetros cuadrados de datos batimétricos adquiridos</t>
  </si>
  <si>
    <t>Suma de Kilómetros cuadrados de datos adquiridos</t>
  </si>
  <si>
    <t>Kilómetros cuadrados</t>
  </si>
  <si>
    <t>Cantidad de información batimétrica adquirida en campo</t>
  </si>
  <si>
    <t>Adquirir información base meteoceanográfica, batimétrica multihaz y procesamiento de dato (VCH-SCYMA)</t>
  </si>
  <si>
    <r>
      <t xml:space="preserve">Corresponde a la misma actividad y meta anterior, pero se separa porque está financiada una parte con recursos a cargo de  VCH-SCYMA, atendiendo a la observación de la VT: </t>
    </r>
    <r>
      <rPr>
        <i/>
        <sz val="10"/>
        <rFont val="Arial"/>
        <family val="2"/>
      </rPr>
      <t>Valor ($29.746.470.000) corresponde al presupuesto total del proyecto, del cual $27.057.227.000 fueron financiados por VT y el resto por VCH-SCYMA</t>
    </r>
  </si>
  <si>
    <t>Sísmica Perdices 2D convencional</t>
  </si>
  <si>
    <t>Actividad con fecha final abril. Se ajustó versión publicada el 31/07/2018, debido a que se revisó que el valor correcto de la meta era 3 y no 1, de acuerdo a lo programado. Aspecto conformado por correo electrónica a Juan Esteban Prieto Hernandez &lt;juan.prieto@anh.gov.co&gt;, el mié 01/08/2018 02:58 p.m.</t>
  </si>
  <si>
    <t>Elaborar el plan de manejo social y ambiental</t>
  </si>
  <si>
    <t>Informes recibidos</t>
  </si>
  <si>
    <t>Documentos que contengan los informes del plan de manejo ambiental y plan de manejo social relacionados a la adquisición del programa sísmico Perdices 2D 2018</t>
  </si>
  <si>
    <t>Actividad con fecha final abril.</t>
  </si>
  <si>
    <t>Adquirir y procesar la sísmica 2D convencional (incluye interventoría)</t>
  </si>
  <si>
    <t>Kilómetros de datos de sísmica 2D adquiridos</t>
  </si>
  <si>
    <t>Suma de kilómetros de datos adquiridos</t>
  </si>
  <si>
    <t>Kilómetros</t>
  </si>
  <si>
    <t>Anual</t>
  </si>
  <si>
    <t>Cantidad de información sísmica adquirida en campo</t>
  </si>
  <si>
    <t>Magnetotelúrica Cordillera 2018</t>
  </si>
  <si>
    <t>Documentos de estudios previos aprobados por el comité respectivo</t>
  </si>
  <si>
    <t>Suma de contratos firmados</t>
  </si>
  <si>
    <t>Adquirir, procesar e interpretar información magnetotelúrica (incluye interventoría)</t>
  </si>
  <si>
    <t>Kilómetros de datos magnetotelúricos adquiridos</t>
  </si>
  <si>
    <t>Cantidad de información magnetotelúrica adquirida en campo</t>
  </si>
  <si>
    <t>Procesamiento de sísmica Valle Superior del Magdalena, Valle Inferior del Magdalena, Cauca-Patía e Información Histórica</t>
  </si>
  <si>
    <t xml:space="preserve">Procesar e interpretar los datos de la sísmica </t>
  </si>
  <si>
    <t>Kilómetros de datos de sísmica procesados</t>
  </si>
  <si>
    <t>Suma de kilómetros de datos procesados</t>
  </si>
  <si>
    <t>Cantidad de información sísmica procesada</t>
  </si>
  <si>
    <t>Estimación del potencial de hidrocarburos por descubrir (yet to find)</t>
  </si>
  <si>
    <t>Actividad con fecha final junio.</t>
  </si>
  <si>
    <t>Estimar el potencial de hidrocarburos por descubrir</t>
  </si>
  <si>
    <t>Documentos y datos que contengan el análisis, resultados, conclusiones y estimativos del potencial de hidrocarburos del país de las cuencas dentro del alcance de este proyecto</t>
  </si>
  <si>
    <t>Reprocesamiento de sísmica histórica</t>
  </si>
  <si>
    <t>Actividad con fecha final mayo.</t>
  </si>
  <si>
    <t>Correlación de núcleos y G&amp;G Cordillera</t>
  </si>
  <si>
    <t>Documentos que contengan los análisis y conclusiones de la correlación de núcleos e integración G&amp;G Cordillera</t>
  </si>
  <si>
    <t>Aerogeofísica VMM 2018</t>
  </si>
  <si>
    <t>Kilómetros cuadrados de datos aerogeofísicos adquiridos</t>
  </si>
  <si>
    <t>Suma de kilómetros cuadrados de datos adquiridos</t>
  </si>
  <si>
    <t>Cantidad de información aerogeofísica adquirida en campo</t>
  </si>
  <si>
    <t>No Aplica</t>
  </si>
  <si>
    <t>Atraer mayor inversión para el desarrollo del sector de hidrocarburos.</t>
  </si>
  <si>
    <t>C-2103-1900-3 ADECUACIÓN DEL MODELO DE PROMOCIÓN DE LOS RECURSOS HIDROCARBURIFEROS FRENTE A LOS FACTORES EXTERNOS</t>
  </si>
  <si>
    <t>Promoción y Asignación de Áreas</t>
  </si>
  <si>
    <t xml:space="preserve">Análisis de mercado para ofertar áreas </t>
  </si>
  <si>
    <t>Realizar estudios y análisis de mercado, a partir de la información suministrada por diversas herramientas de investigación.</t>
  </si>
  <si>
    <t>Estudios de mercado del sector hidrocarburos elaborados</t>
  </si>
  <si>
    <t>Se mide de acuerdo al numero de estudios contratados y realizados en el año 2018.</t>
  </si>
  <si>
    <t>VICEPRESIDENCIA DE PROMOCIÓN Y ASIGNACIÓN DE ÁREAS</t>
  </si>
  <si>
    <t>Gestión de medios de comunicación</t>
  </si>
  <si>
    <t>Hacer presencia en medios de comunicación nacionales e internacionales.</t>
  </si>
  <si>
    <r>
      <t>Medios de comunicación nacionales e internacionales en los que hace presencia la ANH</t>
    </r>
    <r>
      <rPr>
        <strike/>
        <sz val="10"/>
        <rFont val="Arial"/>
        <family val="2"/>
      </rPr>
      <t xml:space="preserve">, </t>
    </r>
  </si>
  <si>
    <t>Sumatoria de medios de comunicación nacionales e internacionales en los que hace presencia la ANH.</t>
  </si>
  <si>
    <t xml:space="preserve">Trimestral </t>
  </si>
  <si>
    <t>Se suma el número de medios de comunicación donde la ANH hace presencia, como son canales de T.V. nacionales y regionales, periódicos.</t>
  </si>
  <si>
    <t>Se corrige el valor de la meta archivo publicado en la página Web de la ANH , el 31/07/2018,  en la programación de la meta por cuanto sumaba 16 y la meta anual estaba en 15. Se deja 16 atendiendo a lo confirmado en correo electrónico remitido por German Dario Galvis Bautista &lt;german.galvis@anh.gov.co&gt;, el jue 02/08/2018 10:46 a.m.</t>
  </si>
  <si>
    <t>Gestión de escenarios estratégicos ANH</t>
  </si>
  <si>
    <t>Participar en escenarios, a nivel nacional e internacional, autorizados por la Presidencia para dar a conocer el potencial hidrocarburífico del país.</t>
  </si>
  <si>
    <t>Eventos de promoción en los que participa la ANH</t>
  </si>
  <si>
    <t>Sumatoria de eventos de promoción en los que participa la ANH</t>
  </si>
  <si>
    <t>Sumatoria de eventos en el año en los cuales la ANH patrocina y participa.</t>
  </si>
  <si>
    <t>Adjudicación permanente de contratos de hidrocarburos</t>
  </si>
  <si>
    <t xml:space="preserve">Adelantar el proceso de adjudicación de áreas y trámite de titularidad de los contratos. </t>
  </si>
  <si>
    <t>Documentos relacionados con la titularidad de los contratos de áreas.</t>
  </si>
  <si>
    <t xml:space="preserve">Sumatoria de documentos relacionados con la titularidad de los contratos de áreas adjudicados y expedidos (Suscripción de contratos, cesión, escisiones, fusiones y cambios de control)    </t>
  </si>
  <si>
    <t xml:space="preserve">Sumatoria de documentos relacionados con la titularidad de los contratos de áreas adjudicados y expedidos (Suscripción de contratos, cesión, escisiones, fusiones y cambios de control) en el año 2018 por la VPAA.    </t>
  </si>
  <si>
    <t>VICEPRESIDENCIA DE OPERACIONES, REGALÍAS Y PARTICIPACIONES</t>
  </si>
  <si>
    <t>Reservas y Operaciones</t>
  </si>
  <si>
    <t>C-2103-1900-1 DESARROLLO DE CIENCIA Y TECNOLOGÍA PARA EL SECTOR DE HIDROCARBUROS</t>
  </si>
  <si>
    <t>Investigación y desarrollo experimental en nuevas técnicas exploratorias y diversas áreas de la industria de hidrocarburos - HC</t>
  </si>
  <si>
    <t>Adelantar proyectos de investigación, desarrollo e innovación en recobro mejorado de hidrocarburos, yacimientos en roca generadora, yacimientos Off Shore (costa afuera).</t>
  </si>
  <si>
    <t>Oferentes de la convocatoria para proyectos de investigación, desarrollo e innovación en recobro mejorado de hidrocarburos, yacimientos en roca generadora, yacimientos Off Shore, seleccionados.</t>
  </si>
  <si>
    <t>Sumatoria de oferentes de proyectos investigación, desarrollo e innovación seleccionados</t>
  </si>
  <si>
    <t>Semestral</t>
  </si>
  <si>
    <t>Corresponde a los oferentes seleccionados en la convocatoria para proyectos de investigación, desarrollo e innovación en recobro mejorado de hidrocarburos, yacimientos en roca generadora, yacimientos Off Shore.</t>
  </si>
  <si>
    <t>Generación de conocimiento científico y tecnológico en áreas de la industria de hidrocarburos - HC</t>
  </si>
  <si>
    <t>Realizar acciones de formación y capacitación en recobro mejorado de hidrocarburos, yacimientos en roca generadora, yacimientos Off Shore (costa afuera).</t>
  </si>
  <si>
    <t>Procesos de formación y/o capacitación implementados</t>
  </si>
  <si>
    <t>Sumatoria de procesos de formación y/o capacitación implementados</t>
  </si>
  <si>
    <t>Corresponde a: cursos, eventos, talleres o foros de formación y capacitación.</t>
  </si>
  <si>
    <t>Generar recursos fiscales que contribuyan a la prosperidad económica y social del país y a la sostenibilidad financiera de la ANH.</t>
  </si>
  <si>
    <t>Revisión y Consolidación de Reservas de Hidrocarburos</t>
  </si>
  <si>
    <t>Análisis y consolidación de información de recursos y reservas (IRR)</t>
  </si>
  <si>
    <t>Revisión y generación del balance volumétrico de reservas de hidrocarburos.</t>
  </si>
  <si>
    <t>Informe de balance volumétrico de reservas de hidrocarburos consolidado.</t>
  </si>
  <si>
    <t>Se refiere a la información consolidada sobre las reservas reportadas por cada compañía operadora y pronóstico para la determinación del tiempo de abastecimiento de hidrocarburos en el país.</t>
  </si>
  <si>
    <t>Regalías y Derechos Económicos</t>
  </si>
  <si>
    <t>Gestión de Regalías y Derechos Económicos</t>
  </si>
  <si>
    <t>Plan Estratégico Institucional</t>
  </si>
  <si>
    <t>Hidrocarburos</t>
  </si>
  <si>
    <t>Recaudo de Derechos Económicos</t>
  </si>
  <si>
    <t>Liquidar, realizar el cobro ordinario, recaudar y aplicar de los Derechos Económicos - DE, a favor de la ANH.</t>
  </si>
  <si>
    <t>Gestión de ingresos por Derechos Económicos</t>
  </si>
  <si>
    <t>[DE aplicados en el trimestre / (Ingresos de DE en el trimestre + Ingresos de DE de periodos anteriores - Ingresos NO identificados)]*100</t>
  </si>
  <si>
    <t>Muestra la gestión de ingresos por Derechos Económicos que realiza el proceso.</t>
  </si>
  <si>
    <t>Meta constante.</t>
  </si>
  <si>
    <t>Liquidar, realizar el cobro ordinario, recaudar y aplicar de los Derechos Económicos- DE, a favor de la ANH.</t>
  </si>
  <si>
    <t>Ingresos por Derechos Económicos</t>
  </si>
  <si>
    <t>(Ingresos recaudados/Ingresos presupuestados)*100</t>
  </si>
  <si>
    <t xml:space="preserve">Corresponde al recaudo de los Derechos Económicos causados en el periodo, frente a los proyectados
</t>
  </si>
  <si>
    <t>SISTEMA GENERAL DE REGALÍAS</t>
  </si>
  <si>
    <t>Plan Estratégico Sectorial</t>
  </si>
  <si>
    <t>Recaudo de  Regalías</t>
  </si>
  <si>
    <t>Liquidar, recaudar  y transferir  las Regalías a favor de la Nación por la explotación de hidrocarburos.</t>
  </si>
  <si>
    <t>Nivel de Recaudo de las Regalías Liquidadas por Explotación de Hidrocarburos.</t>
  </si>
  <si>
    <t>(Total recaudado del trimestre / Total programado del trimestre)*100</t>
  </si>
  <si>
    <t>Muestra porcentualmente el valor total de las Regalías recaudadas frente a las programadas.</t>
  </si>
  <si>
    <t>OFICINA ASESORA JURÍDICA</t>
  </si>
  <si>
    <t xml:space="preserve">Eficiencia Administrativa </t>
  </si>
  <si>
    <t>Gestión Contractual</t>
  </si>
  <si>
    <t>Grupos de interés</t>
  </si>
  <si>
    <t>Contratación administrativa de conformidad con la Ley 80 de 1993 y demás normas concordantes</t>
  </si>
  <si>
    <t>Selección de contratistas a través de las diferentes modalidades de contratación de acuerdo con la normativa vigente.</t>
  </si>
  <si>
    <t>Procesos realizados durante la vigencia</t>
  </si>
  <si>
    <t>(Proceso adelantado / ESET radicado)*100.</t>
  </si>
  <si>
    <t>Los procesos son adelantados según la documentación radicada por cada Vicepresidencia, que cumpla con los requisitos para adelantar los procesos contractuales.</t>
  </si>
  <si>
    <t>Gestión Legal</t>
  </si>
  <si>
    <t>Representación Judicial y extrajudicial de la ANH</t>
  </si>
  <si>
    <t xml:space="preserve">Contestar demandas y requerimiento de despachos judiciales </t>
  </si>
  <si>
    <t>Notificaciones de procesos atendidos</t>
  </si>
  <si>
    <t>(Notificaciones atendidas / Notificaciones recibidas)*100</t>
  </si>
  <si>
    <t>Corresponde a las demandas en contra de la entidad que son notificadas y requerimientos judiciales de procesos especiales a las cuales se les da tramite oportunamente</t>
  </si>
  <si>
    <t>Conceptos jurídicos respecto de contratos misionales</t>
  </si>
  <si>
    <t>Emitir respuestas a solicitudes de conceptos jurídicos relacionados con los contratos E&amp;P y TEAS</t>
  </si>
  <si>
    <t xml:space="preserve">Oportunidad en la emisión de conceptos jurídicos </t>
  </si>
  <si>
    <t>(Total de conceptos emitidos en los plazos establecidos/ Total solicitud de conceptos jurídicos)*100</t>
  </si>
  <si>
    <t>Por concepto emitido en los plazos establecidos se entenderá aquel que se tramite en un tiempo máximo de 30 días hábiles contados  a partir del día hábil siguiente a la radicación de la solicitud</t>
  </si>
  <si>
    <t>VICEPRESIDENCIA 
ADMINISTRATIVA Y 
FINANCIERA</t>
  </si>
  <si>
    <t>Administrativo y Financiero</t>
  </si>
  <si>
    <t xml:space="preserve">Gestión Financiera </t>
  </si>
  <si>
    <t>Garantizar la administración eficiente y oportuna de los recursos financieros.</t>
  </si>
  <si>
    <t>Gestión Financiera</t>
  </si>
  <si>
    <t>Financiera</t>
  </si>
  <si>
    <t>Implementación Normas NIIF</t>
  </si>
  <si>
    <t>Aplicar las normas NIIF en el sistema contable de la ANH</t>
  </si>
  <si>
    <t>Estados  financieros  ajustados  a las normas   NIIF</t>
  </si>
  <si>
    <t>Estados  financieros  ajustados  a las normas NIIF para la actual vigencia y en adelante.</t>
  </si>
  <si>
    <t xml:space="preserve">Consiste en un procedimiento que busca dar cumplimiento a la  implementación de las Normas Internacionales de Información Financiera NIIF, con el fin de adecuar su presentación de acuerdo a lo establecido en la Resolución 533 de 2016 de la Contaduría  General de la Nación.  </t>
  </si>
  <si>
    <t>Asegurar y mejorar las condiciones de seguridad y salud de los servidores públicos y la protección del ambiente.</t>
  </si>
  <si>
    <t>Gestión Integral</t>
  </si>
  <si>
    <t>Plan de Austeridad y Gestión Ambiental</t>
  </si>
  <si>
    <t>Aprendizaje e innovación</t>
  </si>
  <si>
    <t>Sistema de Gestión Ambiental</t>
  </si>
  <si>
    <t>Formular y aprobar el documento con los lineamientos para implementar el Sistema  de  Gestión Ambiental de  la ANH</t>
  </si>
  <si>
    <r>
      <t xml:space="preserve">Normalización en el Sistema Integrado de Gestión y Control - SIGC, del documento </t>
    </r>
    <r>
      <rPr>
        <strike/>
        <sz val="10"/>
        <rFont val="Arial"/>
        <family val="2"/>
      </rPr>
      <t xml:space="preserve">  </t>
    </r>
    <r>
      <rPr>
        <sz val="10"/>
        <rFont val="Arial"/>
        <family val="2"/>
      </rPr>
      <t>Programa de Gestión Ambiental</t>
    </r>
  </si>
  <si>
    <t xml:space="preserve">Documento del Programa de Gestión Ambiental normalizado en el Sistema Integrado de Gestión y Control - SIGC. 
</t>
  </si>
  <si>
    <t xml:space="preserve">Consiste en la normalización en el Sistema de Gestión Integral mediante el Control del documento  del Programa de Gestión Ambiental. Con este documento se pretende cumplir con la  implementación de las funciones que en materia de gestión ambiental  debe  gestionar la ANH. "Decreto 1299 de 2008 de la Presidencia de  la Republica". </t>
  </si>
  <si>
    <t>Se asocia el objetivo estratégico sobre SST que fue incluido en la Resolución 316 del 26 de julio de 2018.</t>
  </si>
  <si>
    <t>Se cumple en agosto la meta pero se reporta una sola vez en el semestre.</t>
  </si>
  <si>
    <t>Contar con una entidad innovadora, flexible y con capacidad de adaptarse al cambio.</t>
  </si>
  <si>
    <t>Gestión Administrativa</t>
  </si>
  <si>
    <t>Programa de Mantenimiento de Bienes Muebles e Inmuebles de la ANH</t>
  </si>
  <si>
    <t>Mantenimiento de Bienes Muebles e Inmuebles de la ANH</t>
  </si>
  <si>
    <t>Formular y aprobar el documento con los lineamientos para implementar el Programa de Mantenimiento de Bienes Muebles e Inmuebles, de tipo preventivo y correctivo, de propiedad y responsabilidad de la Agencia.</t>
  </si>
  <si>
    <t>Normalización en el Sistema Integrado de Gestión y Control - SIGC  del documento Programa de Mantenimiento de Bienes Muebles e Inmuebles de la ANH.</t>
  </si>
  <si>
    <t xml:space="preserve">Documento del Programa de Mantenimiento de Bienes Muebles e Inmuebles de la ANH normalizado en el Sistema Integrado de Gestión y Control - SIGC. 
</t>
  </si>
  <si>
    <t>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t>
  </si>
  <si>
    <t>Se cumple la meta en septiembre la meta pero se reporta una sola vez en el semestre.</t>
  </si>
  <si>
    <t xml:space="preserve">Administración y Manejo de los Bienes de la ANH </t>
  </si>
  <si>
    <t xml:space="preserve">Elaborar un diagnóstico integral del procedimiento que se lleva a cabo para la administración y manejo de los bienes muebles, inmuebles y de consumo de la ANH. </t>
  </si>
  <si>
    <t xml:space="preserve">Documento con el Diagnóstico Integral de la administración y manejo de los bienes muebles, inmuebles y de consumo de la ANH, elaborado. </t>
  </si>
  <si>
    <t xml:space="preserve">Documento con el Diagnóstico Integral de la administración y manejo de los bienes muebles, inmuebles y de consumo de la ANH, elaborado. 
</t>
  </si>
  <si>
    <t>Consiste en establecer el estado y situación actual de la administración y manejo de los bienes muebles, inmuebles y de consumo de la ANH, frente al deber ser y al cumplimiento de la normatividad vigente y aplicable a la Entidad en esta materia.</t>
  </si>
  <si>
    <t>Gestión Documental</t>
  </si>
  <si>
    <t>Plan Institucional de Archivos –PINAR</t>
  </si>
  <si>
    <t>Programa de gestión documental</t>
  </si>
  <si>
    <t xml:space="preserve">Actualización de ControlDoc y Migración a HTML5 </t>
  </si>
  <si>
    <r>
      <t>Actualizar el Sistema de Gestión Documental Electrónico de Archivo - SGDEA ControlDoc y migrar su interfaz de usuario a la 5</t>
    </r>
    <r>
      <rPr>
        <vertAlign val="superscript"/>
        <sz val="10"/>
        <rFont val="Arial"/>
        <family val="2"/>
      </rPr>
      <t xml:space="preserve">a </t>
    </r>
    <r>
      <rPr>
        <sz val="10"/>
        <rFont val="Arial"/>
        <family val="2"/>
      </rPr>
      <t>versión del estándar del Lenguaje Markup - HTML5</t>
    </r>
  </si>
  <si>
    <t>Sistema de Gestión Documental Electrónico de Archivo - SGDEA ControlDoc actualizado y migrado a HTML5</t>
  </si>
  <si>
    <t xml:space="preserve">(Cantidad módulos actualizados y migrados /  Total de módulos por actualizar y migrar)*100
</t>
  </si>
  <si>
    <t xml:space="preserve">Controlar y evaluar el porcentaje de ejecución  de la actualización y migración a HTML5 del Sistema de Gestión Documental Electrónico de Archivo - SGDEA ControlDoc  
</t>
  </si>
  <si>
    <t>Según información validada con Alexandra Galvis Lizarazo el 31/07/2018, el plan al que corresponde la actividad es el PINAR.</t>
  </si>
  <si>
    <t>Planeación</t>
  </si>
  <si>
    <t>Gestión Estratégica</t>
  </si>
  <si>
    <t>Implementación del Modelo Integrado de Planeación y Gestión - MIPG</t>
  </si>
  <si>
    <t>Elaborar el diagnóstico institucional y las respectivas oportunidades de mejora por política de MIPG.</t>
  </si>
  <si>
    <t>Planes de mejoramiento formulados</t>
  </si>
  <si>
    <t>Sumatoria de planes de mejoramiento formulados</t>
  </si>
  <si>
    <t>Corresponde a la estructuración de las oportunidades de mejora, frente a las debilidades detectadas en el autodiagnóstico del MIPG</t>
  </si>
  <si>
    <t>Deben estar formulados a septiembre.</t>
  </si>
  <si>
    <t>Se cumple la meta en septiembre y se reporta una sola vez.</t>
  </si>
  <si>
    <t>Asesorar la inclusión de los planes institucionales en el Plan de Acción.</t>
  </si>
  <si>
    <t>Planes institucionales que incluyen actividades en el plan de acción (Decreto 612 de 2018)</t>
  </si>
  <si>
    <t>Sumatoria de planes institucionales que incluyen actividades en el plan de acción</t>
  </si>
  <si>
    <t xml:space="preserve">Corresponde a 12 planes que exige el Decreto 612 de 2018, sean incluidos en el Plan de Acción con sus actividades previstas para la vigencia. </t>
  </si>
  <si>
    <t xml:space="preserve">Los 12 planes son: 1. Plan Institucional de Archivos –PINAR, 
2. Plan Anual de Adquisiciones, 3. Plan Estratégico Tecnologías de la Información y las Comunicaciones – PETI, 4. Plan de Tratamiento de Riesgos de Seguridad y Privacidad de la Información, 5. Plan de Seguridad y Privacidad de la Información, 6. Plan Anticorrupción y de Atención al Ciudadano, 7. Planes de Bienestar e Incentivos Institucionales, 8. Plan de Previsión de Recursos Humanos, 9. Plan Institucional de Capacitación – PIC, 10. Plan Estratégico de Talento Humano, 11. Plan Anual de Vacantes, 12. Plan de Trabajo Anual en Seguridad y Salud en el Trabajo.
</t>
  </si>
  <si>
    <t>La meta se cumplió en julio.</t>
  </si>
  <si>
    <t>Divulgar la nueva metodología del Modelo Integrado de Planeación y Gestión - MIPG.</t>
  </si>
  <si>
    <t xml:space="preserve">Talleres de divulgación realizados </t>
  </si>
  <si>
    <t xml:space="preserve">Sumatoria de talleres de divulgación realizados </t>
  </si>
  <si>
    <t>El indicador nos muestra cual fue el nivel de divulgación del nuevo  MIPG, teniendo en cuenta que la sensibilización es importante para el logro de los objetivos frente a la implementación del nuevo modelo.</t>
  </si>
  <si>
    <t>Elaborar la caracterización e identificación de necesidades y expectativas de las partes interesadas.</t>
  </si>
  <si>
    <t>Documentos de caracterización e identificación de necesidades de partes interesadas elaborados</t>
  </si>
  <si>
    <t>Sumatoria de documentos de caracterización e identificación de necesidades de partes interesadas elaborados</t>
  </si>
  <si>
    <t>Los documentos son importantes para identificar las necesidades y expectativas de nuestras partes interesadas frente a los servicios que ofrece la Agencia</t>
  </si>
  <si>
    <t>Elaborar el plan de intervención a necesidades identificadas de las partes interesadas.</t>
  </si>
  <si>
    <t>Plan de intervención a necesidades identificadas  formulado en Sistema Integral de Gestión y Control - SIGECO</t>
  </si>
  <si>
    <t>Plan formulado en SIGECO</t>
  </si>
  <si>
    <t>Corresponde al Plan que define acciones frente a  las necesidades y expectativas de las partes interesadas identificadas.</t>
  </si>
  <si>
    <t>Se reportará a partir del segundo semestre.</t>
  </si>
  <si>
    <t>Se cumple en agosto y solo se reporta una vez.</t>
  </si>
  <si>
    <t>Estructurar metodología de seguimiento y evaluación del Modelo Integrado de Planeación y Gestión - MIPG</t>
  </si>
  <si>
    <t>Metodología de seguimiento y evaluación a MIPG estructurada</t>
  </si>
  <si>
    <t>Metodología de seguimiento y evaluación de MIPG estructurada</t>
  </si>
  <si>
    <t>Corresponde a la metodología a utilizar por la ANH, para monitorear y realizar seguimiento a la madurez del MIPG y que debe ser utilizada por el Comité de evaluación y gestión de la ANH</t>
  </si>
  <si>
    <t>Planeación Estratégica Institucional - PEI</t>
  </si>
  <si>
    <t>Realizar jornada de planeación estratégica de la entidad para definir los proyectos internos de la siguiente vigencia.</t>
  </si>
  <si>
    <t>Plan de acción con propuestas de proyectos internos aprobadas</t>
  </si>
  <si>
    <t xml:space="preserve">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
</t>
  </si>
  <si>
    <t>Se cumple en noviembre y se reporta x 1 única vez en el semestre.</t>
  </si>
  <si>
    <t>Gestión de Proyectos</t>
  </si>
  <si>
    <t xml:space="preserve">Gestión estratégica de Proyectos </t>
  </si>
  <si>
    <t>Asesorar la formulación, actualización y registro de los proyectos de inversión en el Sistema Unificado de Inversiones y Finanzas Públicas – SUIF</t>
  </si>
  <si>
    <t>Proyectos de inversión que se gestionan para el registro en el Sistema Unificado de Inversiones y Finanzas Públicas – SUIFP</t>
  </si>
  <si>
    <t>Sumatoria de proyectos de inversión que se gestionan para  el registro en el Sistema Unificado de Inversiones y Finanzas Públicas – SUIFP</t>
  </si>
  <si>
    <t>Mide el número de proyectos que cuentan con revisión y control técnico por parte del Grupo de Planeación en el Sistema Unificado de Inversiones y Finanzas Públicas – SUIFP, y que posteriormente son registrados para cada vigencia por el Departamento Nacional de Planeación -DNP.</t>
  </si>
  <si>
    <t>Realizar seguimiento a los proyectos  de inversión en ejecución.</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</si>
  <si>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</si>
  <si>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</si>
  <si>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t>
  </si>
  <si>
    <t>El seguimiento del mes de diciembre se reporta en enero del 2019. Se programa constante ya que son los mismos proyectos cada mes.</t>
  </si>
  <si>
    <t xml:space="preserve">Meta constante. Se ajusta redacción en el nombre del proyecto quitando la palabrá "de", así: Gestión de estratégica de Proyectos. </t>
  </si>
  <si>
    <t>Asesorar la elaboración y consolidar el anteproyecto de presupuesto de inversión de la entidad, y preparar información para  el Marco de Gasto de Mediano Plazo - MGMP de los recursos de inversión.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</si>
  <si>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</si>
  <si>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t>
  </si>
  <si>
    <t>El documento fue remitido al área financiera en el mes de marzo, para su consolidación y posterior remisión al Ministerio de Hacienda y DNP; sirve de insumo para la elaboración del Marco de Gasto de Mediano Plazo - MGMP.</t>
  </si>
  <si>
    <t xml:space="preserve">Gestión de estratégica de Proyectos </t>
  </si>
  <si>
    <t>La estructura del Plan de Acción se encuentra en ajustes, debido a que el Decreto 612 de 2018 exige incluir 12 planes institucionales. El primer seguimiento consolidado será con corte junio de 2018.</t>
  </si>
  <si>
    <t>Realizar procesos de capacitación en temas relacionados con la  gestión de proyectos.</t>
  </si>
  <si>
    <t>Procesos de capacitación en temas relacionados con la  gestión de proyectos realizados.</t>
  </si>
  <si>
    <t>Corresponde a procesos de capacitación realizados a funcionarios y contratistas, relacionados con temas de gestión de proyectos.</t>
  </si>
  <si>
    <t>Los procesos de capacitación se desarrollarán en el marco del convenio con Colciencias, y constará de 2 módulos, uno en cada semestre.</t>
  </si>
  <si>
    <t>Implementación del Sistema Integrado de Gestión y Control - SIGC</t>
  </si>
  <si>
    <t>Realizar la auditoría de certificación al SIGC de la Agencia Nacional de Hidrocarburos - ANH.</t>
  </si>
  <si>
    <t>Informe de auditoría obtenido</t>
  </si>
  <si>
    <t>Corresponde al informe de auditoría para el otorgamiento de las certificaciones internacionales ISO 9001:2015; ISO 14001:2015 y OHSAS 108001:2007.</t>
  </si>
  <si>
    <t>Se cumple en septiembre y se reporta 1 sola vez.</t>
  </si>
  <si>
    <t>Plan Anual de Adquisiciones</t>
  </si>
  <si>
    <t>Seguimiento al Plan Anual de Adquisiciones</t>
  </si>
  <si>
    <t>Realizar seguimiento a la ejecución del Plan Anual de Adquisiciones - PAA.</t>
  </si>
  <si>
    <t>Informes de seguimiento al PAA</t>
  </si>
  <si>
    <t>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t>
  </si>
  <si>
    <t>Se realizará reunión con Jurídica para determinar el alcance de la actividad a cargo del Grupo de Planeación. El seguimiento al mes de diciembre se reportará en enero de 2019.</t>
  </si>
  <si>
    <t>OFICINA DE TECNOLOGÍAS DE LA INFORMACIÓN</t>
  </si>
  <si>
    <t>C-2199-1900-1 GESTION DE TECNOLOGIAS DE INFORMACION Y COMUNICACIONES</t>
  </si>
  <si>
    <t>Gestión TICs</t>
  </si>
  <si>
    <t>Plan Estratégico Tecnologías de la Información y las Comunicaciones - PETIC</t>
  </si>
  <si>
    <t>Fortalecimiento de la gestión y dirección del sector minas y energía</t>
  </si>
  <si>
    <t>Modelo de gestión de proyectos especiales de tecnología</t>
  </si>
  <si>
    <t>Implantar una solución tecnológica de EnterPrise Resource Plannig -ERP, el Customer Relationship Management - CRM, Gestión de Proyectos y tablero de control para la ANH</t>
  </si>
  <si>
    <t>Gestión de Proyectos, ERP, CRM y tablero de control implantados</t>
  </si>
  <si>
    <t>Sumatoria de Gestión de proyectos, ERP y CRM y tablero de control implantados</t>
  </si>
  <si>
    <t>Implantación de un CRM, ERP, TABLERO DE CONTRO, GP, como herramientas que soportaran la gestión administrativa y financiera.</t>
  </si>
  <si>
    <t>Servicio de información en línea -  Ventanilla Virtual</t>
  </si>
  <si>
    <t xml:space="preserve">Implementar herramientas tecnológicas para los  trámites de pago a proveedores.
</t>
  </si>
  <si>
    <t xml:space="preserve">Ventanilla virtual de pagos </t>
  </si>
  <si>
    <t>ventanilla virtual de pago implementada</t>
  </si>
  <si>
    <t xml:space="preserve">Implementación de la ventanilla virtual para el tramite de radicación de cuenta de cobro o factura de contratistas personas naturales hasta la autorización del pago. </t>
  </si>
  <si>
    <t xml:space="preserve">Fortalecimiento de la Infraestructura de Capacidad </t>
  </si>
  <si>
    <t>Ampliar la capacidad en la librería de cintas SL3000 y bandeja de disco ZFS3.</t>
  </si>
  <si>
    <t>Solución para la ampliación de capacidad en librería implementada</t>
  </si>
  <si>
    <t xml:space="preserve">La solución incrementa la capacidad de almacenamiento y procesamiento de infraestructura </t>
  </si>
  <si>
    <t>Fortalecimiento de infraestructura de contingencia</t>
  </si>
  <si>
    <t>Ampliar la infraestructura para incrementar la contingencia de la plataforma de Virtualización y sus escritorios livianos.</t>
  </si>
  <si>
    <t>Infraestructura contingente de Virtualización implementada</t>
  </si>
  <si>
    <t>Solución de infraestructura incrementar el soporte de la contingencia de virtualización de escritorios livianos.</t>
  </si>
  <si>
    <t>Se cumple en octubre y se reporta 1 sola vez en el semestre.</t>
  </si>
  <si>
    <t>Solución de licenciamiento renovada de plataforma tecnológica de Cloud Computing para fortalecer el DRP de la ANH</t>
  </si>
  <si>
    <t>Renovar la suscripción de la plataforma tecnológica en la nube de Microsoft para la implementación del DRP de la ANH.</t>
  </si>
  <si>
    <t>Cloud Computing para el DRP renovado</t>
  </si>
  <si>
    <t>Corresponde a la renovación del licenciamiento de la solución</t>
  </si>
  <si>
    <t>Atendiendo a lo identificado por la Oficina de Tecnologías, corresponde al rubro A-2-0-4 ADQUISICION DE BIENES Y SERVICIOS.</t>
  </si>
  <si>
    <t xml:space="preserve">Se cumple en agosto y se reporta por una única vez. </t>
  </si>
  <si>
    <t xml:space="preserve">Transición para la adopción del Protocolo IPV6 (Internet) en sus tres fases </t>
  </si>
  <si>
    <t>IPV6 Implementado</t>
  </si>
  <si>
    <t>(Número de fases IPV6 implementadas/ Total número de fases programadas)*100</t>
  </si>
  <si>
    <t xml:space="preserve">Cumplimiento a la Política de Gobierno Digital expedida por el MINTIC. </t>
  </si>
  <si>
    <t xml:space="preserve">Arquitectura Empresarial del horizonte 2019-2022 de la ANH 
</t>
  </si>
  <si>
    <t xml:space="preserve">Diseñar y formular la Arquitectura Empresarial del horizonte 2019-2022 de la ANH </t>
  </si>
  <si>
    <t>Documento de Arquitectura Empresarial 2019-2022 definido y aprobado</t>
  </si>
  <si>
    <t>Corresponde a la arquitectura empresarial que define la ruta de tecnología alineada a las metas del negocio corporativo para el cuatrienio 2019-2022</t>
  </si>
  <si>
    <t>Se cumple en octubre  y se reporta una vez en el semestre.</t>
  </si>
  <si>
    <t xml:space="preserve">Fortalecimiento Plan Estratégico de Tecnologías de la Información -PETI </t>
  </si>
  <si>
    <t>Formular el Plan Estratégico de Tecnologías de la Información y las Comunicaciones - PETIC, para el horizonte 2019-2022, en el marco de la nueva Arquitectura Empresarial, y de la  Política de Gobierno Digital.</t>
  </si>
  <si>
    <t xml:space="preserve">Documento del Plan Estratégico de Tecnologías y las Comunicaciones 2019-2022 definido y aprobado </t>
  </si>
  <si>
    <t xml:space="preserve">Documento del PETIC 2019-2022 Definido y aprobado </t>
  </si>
  <si>
    <t>Corresponde al  Plan Estratégico de Tecnologías y las Comunicaciones que definirá las unidades de proyectos para el cuatrienio 2019-2022</t>
  </si>
  <si>
    <t>Se cumple en octubre y se reporta una vez en el semestre.</t>
  </si>
  <si>
    <t>licencias Microsoft para infraestructura tecnológica de la ANH.</t>
  </si>
  <si>
    <t xml:space="preserve">Renovar e incrementar el licenciamiento por suscripción de la infraestructura de la ANH </t>
  </si>
  <si>
    <t xml:space="preserve">Licenciamiento de infraestructura renovado </t>
  </si>
  <si>
    <t xml:space="preserve">Sumatoria del Licenciamiento de infraestructura renovado </t>
  </si>
  <si>
    <t xml:space="preserve">Corresponde al numero del Licenciamiento necesario para el funcionamiento y operación de la  infraestructura </t>
  </si>
  <si>
    <t>Meta cumplida en febrero.</t>
  </si>
  <si>
    <t>Implementación de la Herramienta de búsqueda e indexación de información</t>
  </si>
  <si>
    <t>Obtener e implementar una herramienta de búsqueda e indexación de información para el acceso eficiente a la información de la ANH.</t>
  </si>
  <si>
    <t>Herramienta de búsqueda e indexación de información implementada</t>
  </si>
  <si>
    <t>Corresponde a la herramienta que permita la búsqueda e indexación de información</t>
  </si>
  <si>
    <t>Plan de Tratamiento de Riesgos de Seguridad y Privacidad de la Información</t>
  </si>
  <si>
    <t>Metodología para la gestión de riesgos de TI.</t>
  </si>
  <si>
    <t xml:space="preserve">Definir e implementar Plan de tratamiento de Riesgos de Seguridad y Privacidad de la Información en la ANH. </t>
  </si>
  <si>
    <t>Plan de tratamiento de Riesgos de Seguridad y Privacidad de la Información implementado</t>
  </si>
  <si>
    <t>(actividades ejecutadas / actividades formuladas)*100</t>
  </si>
  <si>
    <t>Corresponde al seguimiento de las actividades ejecutadas en el marco del Plan de tratamiento de Riesgos de Seguridad y Privacidad de la Información</t>
  </si>
  <si>
    <t xml:space="preserve">Plan Anticorrupción y de Atención al Ciudadano </t>
  </si>
  <si>
    <t>Gestión del Riesgo de Corrupción - Mapa de Riesgos de Corrupción - MRC</t>
  </si>
  <si>
    <t xml:space="preserve">Realizar monitoreo a las actividades contempladas en el Componente  Gestión del Riesgo de Corrupción, del Plan Anticorrupción y de Atención al Ciudadano </t>
  </si>
  <si>
    <t>Cuatrimestral</t>
  </si>
  <si>
    <t>Planeación de la Estrategia de Racionalización</t>
  </si>
  <si>
    <t xml:space="preserve">Realizar monitoreo a las actividades contempladas en el Componente Planeación de la Estrategia de Racionalización, del Plan Anticorrupción y de Atención al Ciudadano </t>
  </si>
  <si>
    <t>Se de acuerdo a lo revisado con Javier Morales se extiende el plazo a diciembre, estaba en abril.</t>
  </si>
  <si>
    <t>Mecanismos para Mejorar la Atención al Ciudadano</t>
  </si>
  <si>
    <t xml:space="preserve">Realizar monitoreo a las actividades contempladas en el Componente Mecanismos para Mejorar la Atención al Ciudadano, del Plan Anticorrupción y de Atención al Ciudadano </t>
  </si>
  <si>
    <t>Rendición de Cuentas</t>
  </si>
  <si>
    <t xml:space="preserve">Realizar monitoreo a las actividades contempladas en el Componente Rendición de Cuentas, del Plan Anticorrupción y de Atención al Ciudadano </t>
  </si>
  <si>
    <t xml:space="preserve">Iniciativas Adicionales del Plan Anticorrupción y de Atención al Ciudadano </t>
  </si>
  <si>
    <t xml:space="preserve">Realizar monitoreo a las actividades contempladas en el Componente Iniciativas Adicionales, del Plan Anticorrupción y de Atención al Ciudadano </t>
  </si>
  <si>
    <t>Talento Humano</t>
  </si>
  <si>
    <t>Gestión del Talento Humano</t>
  </si>
  <si>
    <t>Desarrollo del Talento Humano</t>
  </si>
  <si>
    <t>Plan Estratégico de Talento Humano</t>
  </si>
  <si>
    <t>Teletrabajo</t>
  </si>
  <si>
    <t>Adelantar acciones para promover el Teletrabajo en la entidad.</t>
  </si>
  <si>
    <t>Servidores públicos vinculados al teletrabajo</t>
  </si>
  <si>
    <t>sumatoria de servidores públicos con funciones teletrabajables vinculados formalmente al teletrabajo.</t>
  </si>
  <si>
    <t>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t>
  </si>
  <si>
    <r>
      <t>Se realizan ajustes de redacción</t>
    </r>
    <r>
      <rPr>
        <sz val="10"/>
        <color rgb="FFFF0000"/>
        <rFont val="Arial"/>
        <family val="2"/>
      </rPr>
      <t xml:space="preserve"> (en rojo)</t>
    </r>
    <r>
      <rPr>
        <sz val="10"/>
        <color theme="1"/>
        <rFont val="Arial"/>
        <family val="2"/>
      </rPr>
      <t xml:space="preserve"> en la fórmula del indicador, para que el avance se refleje los teletrabajadores formalizados, falta la descripción del indicador para que se entienda a qué hace referencia el Teletrabajo y lo que se quiere interpretar con el indicador, y si se hace en cumplimiento de alguna norma. En la columna de meta se registraba un 1, pero atendiendo a la fórmula y unidad de medida se tendría que validar si corresponde a 100</t>
    </r>
    <r>
      <rPr>
        <sz val="10"/>
        <color rgb="FFFF0000"/>
        <rFont val="Arial"/>
        <family val="2"/>
      </rPr>
      <t xml:space="preserve"> (texto en rojo)</t>
    </r>
    <r>
      <rPr>
        <sz val="10"/>
        <color theme="1"/>
        <rFont val="Arial"/>
        <family val="2"/>
      </rPr>
      <t>. No cuenta con la programación acumulada de la meta, tener en cuenta que si va a incrementar gradualmente la programación es acumulada (suma lo programado en el mes previo) hasta completar el 100% a diciembre.</t>
    </r>
  </si>
  <si>
    <t>Fortalecimiento planta global ANH</t>
  </si>
  <si>
    <t>Realizar acciones para modernizar la planta de personal e implementar la planta temporal.</t>
  </si>
  <si>
    <t>Ajustes al Estudio técnico para la creación de empleo de carácter temporal elaborados y presentados a la cabeza de Sector (Ministerio de Minas y Energía - MME).</t>
  </si>
  <si>
    <t>Estudio técnico con ajustes y remitido al MME.</t>
  </si>
  <si>
    <t>Estudio técnico y anexos elaborados bajo los requerimientos del Departamento Administrativo de la Función Pública - DAFP.</t>
  </si>
  <si>
    <t>Validado con Edwin Ruiz, ya se presentó al Ministerio y se encuentra en ajustes por parte del Grupo de Regalías de la ANH, y será remitido en el mes de octubre nuevamente al Ministerio. Se cumplirá en el último trimestre del año.</t>
  </si>
  <si>
    <t>Estudio técnico para la modernización institucional de la ANH elaborado y presentado a la Presidencia de la ANH.</t>
  </si>
  <si>
    <t>Estudio técnico elaborado y presentado a la Presidencia de la ANH.</t>
  </si>
  <si>
    <t>Validado con Edwin Ruiz, hay una propuesta de estructura para revisión de la VAF.</t>
  </si>
  <si>
    <t>Plan Anual en Seguridad y Salud en el Trabajo SST.</t>
  </si>
  <si>
    <t>Plan de promoción y prevención de Salud</t>
  </si>
  <si>
    <t>Adelantar acciones para promover hábitos de vida saludable en la entidad.</t>
  </si>
  <si>
    <t>Actividades para promover la salud y prevenir las enfermedades laborales de los servidores de la Agencia</t>
  </si>
  <si>
    <t>Sumatoria de actividades realizadas para promover la salud y prevenir las enfermedades laborales de los servidores de la Agencia.</t>
  </si>
  <si>
    <t>Corresponde a actividades de Seguridad y Salud en el Trabajo - SST  que impacten positivamente en la calidad de vida y  la salud de los servidores de la ANH. Estas actividades se realizan especialmente en cumplimiento del Decreto 1072 de 2015.</t>
  </si>
  <si>
    <t xml:space="preserve">Se asocia el objetivo estratégico sobre SST que fue incluido en la Resolución 316 del 26 de julio de 2018. Se realizan ajustes de redacción (en rojo) en la fórmula del indicador y descripción para que se validen. Al observar la programación acumulada de la meta, se sugiere que el periodo de medición sea mensual y no semestral, de lo contrario la variación en la programación debería ser cada 6 meses. En la descripción del indicador se puede mencionar si se hace en cumplimiento de alguna norma. Se sugiere asociar al Plan Anual en Seguridad y Salud en el Trabajo, antes estaba Plan Estratégico de Talento Humano (texto en rojo). </t>
  </si>
  <si>
    <t>Plan Institucional de Formación y Capacitación</t>
  </si>
  <si>
    <t>Capacitación y Desarrollo</t>
  </si>
  <si>
    <t xml:space="preserve">Fortalecer las competencias laborales, conocimientos, habilidades y destrezas a través de procesos continuos de capacitación para contribuir al crecimiento individual, al mejoramiento de la gestión institucional y a la satisfacción del ciudadano. </t>
  </si>
  <si>
    <t>Nivel de Ejecución del Plan de Capacitación de la ANH.</t>
  </si>
  <si>
    <t>(Número de Actividades de capacitación ejecutadas en el trimestre/ No. de actividades programadas para realizar en durante el trimestre en el PIC)*100</t>
  </si>
  <si>
    <t>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t>
  </si>
  <si>
    <t>Plan de Bienestar Social e Incentivos</t>
  </si>
  <si>
    <t>Bienestar Social e Incentivos</t>
  </si>
  <si>
    <t>Ejecutar acciones de bienestar para propender el desarrollo integral del servidor público dentro de la Agencia y promover actitudes favorables frente a la actividad laboral y el desarrollo personal.</t>
  </si>
  <si>
    <t>Cumplimiento del Plan de Bienestar Social e Incentivos.</t>
  </si>
  <si>
    <t>(Número. de Actividades ejecutadas en el trimestre/ Número. de actividades programadas para realizar en durante el trimestre en el Plan de Bienestar Social e Incentivos)*100</t>
  </si>
  <si>
    <t>Corresponde a las actividades de bienestar social realizadas durante el trimestre comparadas con las  planeadas en el cronograma de trabajo del plan de bienestar. El indicador es acumulativo</t>
  </si>
  <si>
    <t>Plan Anual de Vacantes y Plan de Previsión de Recursos Humanos</t>
  </si>
  <si>
    <t>Provisión de los empleos Vacantes ANH</t>
  </si>
  <si>
    <t xml:space="preserve">Informar durante cada vigencia el estado de la planta de personal autorizada, para que la alta dirección gestione su provisión y así garantizar la continuidad en la prestación de los servicios a cargo de la Agencia. </t>
  </si>
  <si>
    <t>Porcentaje de empleos previstos</t>
  </si>
  <si>
    <t>(Número de empleos previstos/ número de empleos total de la planta) * 100</t>
  </si>
  <si>
    <t xml:space="preserve">Avance    Cuantitativo Acumulado de la
Meta
Corte 31/07/2018 
</t>
  </si>
  <si>
    <t xml:space="preserve">Avance    Cuantitativo Acumulado de la
Meta
Corte 31/08/2018 
</t>
  </si>
  <si>
    <t xml:space="preserve">Avance    Cuantitativo Acumulado de la
Meta
Corte 30/09/2018 
</t>
  </si>
  <si>
    <t xml:space="preserve">Avance    Cuantitativo Acumulado de la
Meta
Corte 30/11/2018 
</t>
  </si>
  <si>
    <t>Valor Comprometido Frente al Valor Actual en PAA
(cifras en pesos)
Junio</t>
  </si>
  <si>
    <t>Valor Comprometido Frente al Valor Actual en PAA
(cifras en pesos)
Julio</t>
  </si>
  <si>
    <t>Valor Comprometido Frente al Valor Actual en PAA
(cifras en pesos)
Agosto</t>
  </si>
  <si>
    <t>Valor Comprometido Frente al Valor Actual en PAA
(cifras en pesos)
Septiembre</t>
  </si>
  <si>
    <t>Valor Comprometido Frente al Valor Actual en PAA
(cifras en pesos)
Octubre</t>
  </si>
  <si>
    <t>Valor Comprometido Frente al Valor Actual en PAA
(cifras en pesos)
Noviembre</t>
  </si>
  <si>
    <t>Valor Comprometido Frente al Valor Actual en PAA
(cifras en pesos)
Diciembre</t>
  </si>
  <si>
    <t>Tipo meta</t>
  </si>
  <si>
    <t>Constante</t>
  </si>
  <si>
    <t>NO PROGRAMADO</t>
  </si>
  <si>
    <t>NO PERIODICIDAD</t>
  </si>
  <si>
    <t>NO PROGRAMADO: SIN DATO EN EL MES
NO PERIODICIDAD: QUE NO SE MIDE EN ESTE CORTE.</t>
  </si>
  <si>
    <t xml:space="preserve">La meta se cumple en agosto y  se reporta solo 1 vez. </t>
  </si>
  <si>
    <t>Meta subestimada año</t>
  </si>
  <si>
    <t>Fecha corte avance año</t>
  </si>
  <si>
    <t>%
Tiempo Restante</t>
  </si>
  <si>
    <t>Meta Rezagada Mes Acumulado</t>
  </si>
  <si>
    <t>Etiquetas de fila</t>
  </si>
  <si>
    <t>Total general</t>
  </si>
  <si>
    <t>Semaforo</t>
  </si>
  <si>
    <t>Cuenta de Semaforo</t>
  </si>
  <si>
    <t>Al 17 de agosto de 2018 se reporta avance, mediante correo electrónico de Alexandra Galvis Lizarazo &lt;alexandra.galvis@anh.gov.co&gt;, el cual se inlcuiye en el consolidado.</t>
  </si>
  <si>
    <t>Se debió cumplir en junio, se solicitó  mediante correo electónico a Jose Hector Martinez Mina &lt;jose.martinez@anh.gov.co&gt;, el mié 15/08/2018 04:37 p.m. , que la OTI valide el cambio en la porgramación según la descripción reportada donde se afirma que se pasa a septiembre.</t>
  </si>
  <si>
    <t>Se asocian los recursos comprometidos que figuraban ejecutados al mes de junio, según correo electrónico de Juan Esteban Prieto Hernandez &lt;juan.prieto@anh.gov.co&gt;, jue 09/08/2018 04:19 p.m.</t>
  </si>
  <si>
    <t>Realizar monitoreo a los proyectos internos, de acuerdo al Plan de Acción ajustado y aprobado.</t>
  </si>
  <si>
    <t>Monitoreo realizado al Plan de Acción de la ANH</t>
  </si>
  <si>
    <t>La información se obtiene mes vencido. Corresponde al monitoreo  del seguimiento reportado por las dependencias, teniendo en cuenta los proyectos internos, actividades y metas programadas en la vigencia.</t>
  </si>
  <si>
    <t>Rojo</t>
  </si>
  <si>
    <t>TOTAL</t>
  </si>
  <si>
    <t>Seguimiento consolidado corte:</t>
  </si>
  <si>
    <t>Recursos Funcionamiento</t>
  </si>
  <si>
    <t>Apropiación Vigente</t>
  </si>
  <si>
    <t>Descripción Precisa del Avance o Justificación del Incumplimiento</t>
  </si>
  <si>
    <t>Se cumplía en julio y se reporta 1 sola vez. Meta rezagada.</t>
  </si>
  <si>
    <t>Avance Año</t>
  </si>
  <si>
    <t>Mes</t>
  </si>
  <si>
    <t>Año</t>
  </si>
  <si>
    <t>SEMAFOROS</t>
  </si>
  <si>
    <t>Meta mensual 
superior 100%</t>
  </si>
  <si>
    <t>Proyecto de Inversión</t>
  </si>
  <si>
    <t>Recursos 
programados
en Plan de Acción</t>
  </si>
  <si>
    <t>Recursos comprometidos al mes de agosto</t>
  </si>
  <si>
    <t>Diferencia apropiación vigente 
no programada 
en Plan de Acción</t>
  </si>
  <si>
    <t>PA: Plan  de Acción</t>
  </si>
  <si>
    <t>CDP: Certificado de Disponibilidad Presupuestal</t>
  </si>
  <si>
    <t xml:space="preserve">Apropiación en CDP No Programada en PA </t>
  </si>
  <si>
    <t>CDP al mes de agosto</t>
  </si>
  <si>
    <t>Apropiación Disponible al mes de agosto</t>
  </si>
  <si>
    <t>Saldos CDP</t>
  </si>
  <si>
    <t>Saldos apropiación + CDP</t>
  </si>
  <si>
    <t>Recursos</t>
  </si>
  <si>
    <t>Programados</t>
  </si>
  <si>
    <t>en PA</t>
  </si>
  <si>
    <t>Diferencia apropiación vigente</t>
  </si>
  <si>
    <t>no programada</t>
  </si>
  <si>
    <t>CDP al Mes de Agosto</t>
  </si>
  <si>
    <t>C-2103-1900-1 CIENCIA Y TECNOLOGÍA</t>
  </si>
  <si>
    <t>C-2103-1900-3 ADECUACIÓN DEL MODELO DE PROMOCIÓN</t>
  </si>
  <si>
    <t>C-2106-1900-1 DESARROLLO DE LA EVALUACIÓN DEL POTENCIAL</t>
  </si>
  <si>
    <t xml:space="preserve">$ 64.452* </t>
  </si>
  <si>
    <t>C-2199-1900-1 GESTION TIC</t>
  </si>
  <si>
    <t>C-2103-1900-2 GESTIÓN ARTICULADA PARA LA SOSTENIBILIDAD</t>
  </si>
  <si>
    <t>Apropiación Disponible al Mes de Agosto</t>
  </si>
  <si>
    <t>Recursos Comprometidos al Mes de Agosto</t>
  </si>
  <si>
    <t>Meta Agosto</t>
  </si>
  <si>
    <t>Acumulada</t>
  </si>
  <si>
    <t>Diferencia recursos septiembre programado PAA</t>
  </si>
  <si>
    <t>(Número de solicitudes atendidas  / Total de solicitudes recibidas )*100</t>
  </si>
  <si>
    <t>No acumulada</t>
  </si>
  <si>
    <t>OBSERVACIONES GERENCIA PLANEACIÓN 18/10/2018</t>
  </si>
  <si>
    <t>Se menciona que se mantiene el reporte del mes anterior, pero agosto no fue reportado por la OTI. Se toma la descripción y evidencia de lo reportado a junio que fue el último avance reportado a Planeación</t>
  </si>
  <si>
    <t>Recursos
sept &gt;=ago</t>
  </si>
  <si>
    <t xml:space="preserve"> Meta 
Septiembre</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</si>
  <si>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</si>
  <si>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Mecanismos para Mejorar la Atención al Ciudadano,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</si>
  <si>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</si>
  <si>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</si>
  <si>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Corresponde al monitoreo sobre las actividades ejecutadas en el marco del   Componente Planeación de la Estrategia de Racionalización, del Plan Anticorrupción y de Atención al Ciudadano. </t>
  </si>
  <si>
    <t xml:space="preserve">Corresponde al monitoreo sobre las actividades ejecutadas en el marco del   Componente Mecanismos para Mejorar la Atención al Ciudadano, del Plan Anticorrupción y de Atención al Ciudadano. </t>
  </si>
  <si>
    <t xml:space="preserve">Corresponde al monitoreo sobre las actividades ejecutadas en el marco del   Componente Rendición de Cuentas, del Plan Anticorrupción y de Atención al Ciudadano. </t>
  </si>
  <si>
    <t xml:space="preserve">Corresponde al monitoreo sobre las actividades ejecutadas en el marco del   Componente  Iniciativas Adicionales, del Plan Anticorrupción y de Atención al Ciudadano. </t>
  </si>
  <si>
    <t>Meta constante. No se presentó reporte a septiembre por parte de la dependencia.</t>
  </si>
  <si>
    <t>Superada meta de la vigencia</t>
  </si>
  <si>
    <t>Revisión</t>
  </si>
  <si>
    <t xml:space="preserve">Corresponde al monitoreo sobre las actividades ejecutadas en el marco del   Componente Gestión del Riesgo de Corrupción, del Plan Anticorrupción y de Atención al Ciudadano. </t>
  </si>
  <si>
    <t xml:space="preserve">Monitoreo realizado a la implementación de las actividades del Componente Gestión del Riesgo de Corrupción, del Plan Anticorrupción y de Atención al Ciudadano   
</t>
  </si>
  <si>
    <t xml:space="preserve">Monitoreo realizado a la implementación de actividades del Componente  Gestión del Riesgo de Corrupción, del Plan Anticorrupción y de Atención al Ciudadano 
</t>
  </si>
  <si>
    <t xml:space="preserve">Porcentaje de Recursos Ejecutados </t>
  </si>
  <si>
    <t>Programación de la Meta 
Acumulada Octubre</t>
  </si>
  <si>
    <t>Programación de la Meta 
Acumulada Noviembre</t>
  </si>
  <si>
    <t xml:space="preserve">Avance    Cuantitativo Acumulado de la Meta
Corte 31/10/2018 
</t>
  </si>
  <si>
    <t>Implementar la tecnología IPv6 en la infraestructura tecnológica de la ANH en fase 1.</t>
  </si>
  <si>
    <t>Actividades a eliminar en reporte de noviembre</t>
  </si>
  <si>
    <t>OBSERVACIONES PLANEACIÓN noviembre 2018</t>
  </si>
  <si>
    <t>Al ajustar la fórmula  de avance acumulado a noviembre se modifca el % de la descripción. El cálculo se estaba haciendo con un mes previo.</t>
  </si>
  <si>
    <t>Dic&gt;= nov</t>
  </si>
  <si>
    <r>
      <rPr>
        <b/>
        <sz val="11"/>
        <color rgb="FF00B050"/>
        <rFont val="Arial"/>
        <family val="2"/>
      </rPr>
      <t>Verde: &gt;=100%</t>
    </r>
    <r>
      <rPr>
        <sz val="11"/>
        <rFont val="Arial"/>
        <family val="2"/>
      </rPr>
      <t xml:space="preserve">
</t>
    </r>
    <r>
      <rPr>
        <b/>
        <sz val="11"/>
        <color rgb="FFFFFF00"/>
        <rFont val="Arial"/>
        <family val="2"/>
      </rPr>
      <t>Amarillo: &lt;100% y &gt;=98%</t>
    </r>
    <r>
      <rPr>
        <sz val="11"/>
        <rFont val="Arial"/>
        <family val="2"/>
      </rPr>
      <t xml:space="preserve">
</t>
    </r>
    <r>
      <rPr>
        <b/>
        <sz val="11"/>
        <color rgb="FFFF0000"/>
        <rFont val="Arial"/>
        <family val="2"/>
      </rPr>
      <t>Rojo: &lt;97%</t>
    </r>
  </si>
  <si>
    <t>En el segundo semestre se cumple al 100% dado que  se recibieron radicados 83 ESET, de las cuales se formalizaron 83 contratos decritos de la siguiente manera:  33 con personas naturales,  40 personas juridicas, 1 contrato interadminstrativos y  9 convenios, en aplicación de los términos previstos en la contratación administrativa de conformidad con la ley 80 de 1993 y demás normas concordantes.</t>
  </si>
  <si>
    <r>
      <t xml:space="preserve">En  durante la vigencia del 01/10/2018 al 31/12/2018 se da un cumplimiento de la meta  al 100% según el reporte en el sistema litigioso de Estado denominado Ekogui, se notificaron 5 demandas </t>
    </r>
    <r>
      <rPr>
        <sz val="10"/>
        <color rgb="FFFF0000"/>
        <rFont val="Arial"/>
        <family val="2"/>
      </rPr>
      <t xml:space="preserve"> </t>
    </r>
    <r>
      <rPr>
        <sz val="10"/>
        <rFont val="Arial"/>
        <family val="2"/>
      </rPr>
      <t xml:space="preserve">demandas judiciales , 5 conciliaciones prejudiciales y 14 acciones de tutela,  las cuales se atendieron en tiempo conforme a los términos legales. Igualmente se  recibieron  533 </t>
    </r>
    <r>
      <rPr>
        <sz val="10"/>
        <color rgb="FFFF0000"/>
        <rFont val="Arial"/>
        <family val="2"/>
      </rPr>
      <t xml:space="preserve"> </t>
    </r>
    <r>
      <rPr>
        <sz val="10"/>
        <rFont val="Arial"/>
        <family val="2"/>
      </rPr>
      <t xml:space="preserve">requerimientos judiciales en procesos de restitución de tierras, los cuales se atendieron en los términos legales.  Se atendieron 3 Derechos de petición.
Se cumplió con los términos procesales acorde con la naturaleza de cada una de las acciones que fueran presentadas a favor o en contra  de la ANH, tanto en etapa  extra judicial como judicial  </t>
    </r>
  </si>
  <si>
    <t>En el cuarto trimestre se da un cumplimiento de la meta al 122 % por lo siguiente: se resolvieron en total 158 solicitudes, con un promedio de respuesta de 11,18 días por trámite, lo que se encuentra dentro del margen de respuesta establecido por la OAJ y que corresponde a 30 días hábiles, en aplicación de los términos previstos en el artículo 14 de la Ley 1437 de 2011, sustituido por el artículo 1  de la Ley 1577 de 2015.</t>
  </si>
  <si>
    <t>Base datos de la contratacion Administrativa de la OAJ y en Plataforma SECO I y SECOP II</t>
  </si>
  <si>
    <t>Aplicativo EKOGUI Y Base de datos Estado de procesos judiciales de la OAJ</t>
  </si>
  <si>
    <t>Base datos conceptos de OAJ</t>
  </si>
  <si>
    <t>Se cumplió con la adquisición de la herramienta (licenciamiento), implantación y parametrización de los módulos que componen la solución. 
Aún se tiene pendiente la ejecución del plan de pruebas, gestión del cambio y puesta en funcionamiento. Para esto se realizó una prórroga del contrato 490 de 2018 hasta el 31 de marzo de 2019.</t>
  </si>
  <si>
    <t>Se realizó un piloto. No se terminó la implementación</t>
  </si>
  <si>
    <t>Se cumplió con la adquisición de la infraestructura de librerías de cintas SL3000 y bandejas de discos ZFS3 mediante el Contrato 500 de 2018</t>
  </si>
  <si>
    <t>No se tuvieron los tiempos suficientes para la ejecución del proceso contractual</t>
  </si>
  <si>
    <t>Se adquirieron los servicios de cloud computing en Azure mediante la Orden de Compra 29360 de 2018</t>
  </si>
  <si>
    <t>Se realizó el Plan de implementación de IPv6 y se tiene planeada en el 2019 la ejecución de la primera fase de implementación.</t>
  </si>
  <si>
    <t>Se suscribió el contrato 498 de 2018 para realizar el ejercicio de Arquitectura Empresarial 2019-2022 y se realizó una prórroga hasta el 20 de febrero de 2019 y se estima un avance del 70% de ejecución</t>
  </si>
  <si>
    <t>Se suscribió el contrato 542 de 2018 y se suscribió prórroga hasta el 28 de febrero de 2019 y se estima un avance del 50% de ejecución</t>
  </si>
  <si>
    <t>Se realizó el planteamiento del Plan de tratamiento de Riesgos de Seguridad y Privacidad de la Información y se comenzará la implementación en la vigencia 2019</t>
  </si>
  <si>
    <t>Se relacionan los siguientes radicados de cumplimiento de actividades por parte del contratista aprobados por la supervisión:
- ID 318572: Documentación Proyecto y licenciamiento de la solución.
-ID 350340: Instalación de módulos, parametrización y manuales de configuración.</t>
  </si>
  <si>
    <t>Radicado de ID 355445 en la que la supervisión del contrato informa sobre el cumplimiento del contrato.</t>
  </si>
  <si>
    <t>Orden de compra 29360 de 2018 y archivo de entregables</t>
  </si>
  <si>
    <t>Documento soporte del Plan mencionado</t>
  </si>
  <si>
    <t>Con corte al 31 de diciembre de 2018 el avance de normalización  en la  aplicación de las normas  NIIF es 
del 100%. Se  establecieron y se están aplicando las  siguientes  politicas: 
1-) Moneda  Funcional 
2-)  Efecto de las  variaciones en las  tasas  de  cambio de la moneda  extrajera.
3-) Efectivo y equivalentes de efectivo.
4-)  Inversiones  de  adminsitracion  de liquidez 
5-) Cambio en las  estimaciones  contables
6-)  Correccion de  errores de periodos  anteriores.
7-) Hecho  orridos  desúes  del periodo contable.</t>
  </si>
  <si>
    <t>Con corte al 31 de diciembre de 2018 el avance de normalización en el Sistema Integrado de Gestión y Control - SIGC del documento "Programa de Gestión Ambiental" se encuentra en un 100%.</t>
  </si>
  <si>
    <t>Con corte al 31 de diciembre de 2018 el avance de normalización en el Sistema Integrado de Gestión y Control - SIGC del documento "Programa de Mantenimiento de Bienes Muebles e Inmuebles de la ANH" se encuentra en un 100%.</t>
  </si>
  <si>
    <t>Con corte al 31 de diciembre de 2018 el avance de  establecer el estado y situación actual de la administración y manejo de los bienes de consumo de la ANH frente al deber ser se llevo a cabo, de lo cual se obtuvo el documento del "Procedimiento de Diagnostico de Inventarios" el cual se encuentra normalización en el Sistema Integrado de Gestión y Control - SIGC por lo cual el avance para esta actividad es el 100%.</t>
  </si>
  <si>
    <t xml:space="preserve">* Resolución Interna  No.  320 del 27 de Julio de 2018
* Radicados en ControlDoc : ID. 222251, 285785, 281542,281686. 282113.
* Estados  Financieros con aplicación de las  politicas                           </t>
  </si>
  <si>
    <t>* ANH-GAD-PL-01 Plan Institucional de Gestión Ambiental - PIGA</t>
  </si>
  <si>
    <t>* ANH-GAD-PRO-02 Programa Mantenimiento de Equipos e Instalaciones</t>
  </si>
  <si>
    <t>* ANH-GAS-PR-05 Procedimiento de Diagnóstico de Inventarios</t>
  </si>
  <si>
    <t xml:space="preserve">El cálculo del avance se realizó mediante Media Geométríca, en razón a que el proyecto se adelanta con base en la migración a realizar en los 5 Módulos actuales de ControlDoc, motivo por el cual se presenta un avance del 85 %, para lo cual a continuación se presentan el % de avance para cada módulo:
1. Módulo de Radicación: 85%
2. Módulo de Gestión: 85%
3. Módulo de PQRS: 85%
4. Módulo de Expedientes: 85%
5. Módulo de Tareas Documentales: 85%  </t>
  </si>
  <si>
    <t>* Actas de Reunión de Seguimiento
* Pruebas Ejecutadas al Sistema</t>
  </si>
  <si>
    <t>Se ha cumplido con el avance esperado de esta actividad, aclarando que el informe de seguimiento correspondiente al mes de enero se publica junto con el del mes de febrero. Cada mes se publica en la Intranet un informe de seguimiento al cumplimiento del Plan Anual de Adquisiciones, en el cual se evidencia la cantidad de contrataciones que se han adelantado por cada dependencia contra lo programado mensualmente, tal como se ha establecido la periodicidad de este seguimiento. Adicionalmente con la misma periodicidad se envía un correo electrónico a cada vicepresidente y jefes de oficinas asesoras, con copia al gerente de planeación y al jefe de la oficina asesora jurídica con el informe detallado del cumplimiento del Plan Anual de Adquisiciones.</t>
  </si>
  <si>
    <t xml:space="preserve"> Intranet  informe de seguimiento al cumplimiento del Plan Anual de Adquisiciones,  vínculo de dicha publicación:
http://intranet/administrativa/planeacion/Seguimiento%20a%20la%20Gestin/Plan-Anual-de-Adquisiciones-2018.pdf
Correo electrónico a cada vicepresidente y jefes de oficinas asesoras, con copia al gerente de planeación y al jefe de la oficina asesora jurídica con el informe detallado del cumplimiento del Plan Anual de Adquisiciones, ubicado en la carpeta conmpartida del grupo de Planeación: -&gt; PLANES DE ACCIÓN -&gt; PLAN DE ACCIÓN 2018 -&gt; SEGUIMIENTOS PLANEACIÓN -&gt; Seguimiento Plan Anual de Adquisiciones</t>
  </si>
  <si>
    <t>Se elaboraron los planes de tratamiento apara aquellos diagnósticos que estaban por debajo del 90%, de acuerdo con la meta establecida de 15 PM, se suscribieron 13, quedando pednientes el Plan de Control Interno y el Plan de Integridad.</t>
  </si>
  <si>
    <r>
      <t xml:space="preserve">Los registros se encuentran en la dirección:
</t>
    </r>
    <r>
      <rPr>
        <sz val="10"/>
        <color rgb="FF0070C0"/>
        <rFont val="Arial"/>
        <family val="2"/>
      </rPr>
      <t>Y:\MiPG\2018\Planes de mejoramiento formulados</t>
    </r>
  </si>
  <si>
    <t>en el mes de diciembre, se realizó jornada de inducción a MIPG, al nuevo grupo directivo, igualmente se realizó jornada de inducción a nivel institucional.</t>
  </si>
  <si>
    <r>
      <t xml:space="preserve">La inducción a Directivos, el registro esta en la siguiente dirección:
</t>
    </r>
    <r>
      <rPr>
        <b/>
        <sz val="10"/>
        <color rgb="FF0070C0"/>
        <rFont val="Arial"/>
        <family val="2"/>
      </rPr>
      <t xml:space="preserve">Y:\COMITÉ ESTRATÉGICO\2018\12. DICIEMBRE\11 de Diciembre
</t>
    </r>
    <r>
      <rPr>
        <sz val="10"/>
        <rFont val="Arial"/>
        <family val="2"/>
      </rPr>
      <t xml:space="preserve">
La inducción general se encuentra en la siguiente direcció:
</t>
    </r>
    <r>
      <rPr>
        <b/>
        <sz val="10"/>
        <color rgb="FF0070C0"/>
        <rFont val="Arial"/>
        <family val="2"/>
      </rPr>
      <t xml:space="preserve">
Y:\PRESENTACIONES PLANEACIÓN\2018\Jornada de Inducción</t>
    </r>
  </si>
  <si>
    <t>SIGECO</t>
  </si>
  <si>
    <t>Se formuló el plan tal como se tenía previsto en la vigencia.</t>
  </si>
  <si>
    <r>
      <t xml:space="preserve">Registro en la siguiente dirección:
</t>
    </r>
    <r>
      <rPr>
        <b/>
        <sz val="10"/>
        <color rgb="FF0070C0"/>
        <rFont val="Arial"/>
        <family val="2"/>
      </rPr>
      <t>Y:\MiPG\2018\Regulación</t>
    </r>
  </si>
  <si>
    <t>Se estructuró la Resolución 317 de 2018, donde se describe la metodología para la gestión de MIPG</t>
  </si>
  <si>
    <t>Se realizó monitoreo a diciembre 31 de 2018, se envío informe a la OCI.</t>
  </si>
  <si>
    <r>
      <t xml:space="preserve">Registro de monitoreo a Diciembre 31/2018:
</t>
    </r>
    <r>
      <rPr>
        <b/>
        <sz val="10"/>
        <color rgb="FF0070C0"/>
        <rFont val="Arial"/>
        <family val="2"/>
      </rPr>
      <t xml:space="preserve">
Y:\PLAN ANTICORRUPCIÓN\PLAN ANTICORRUPCIÓN 2018\Seguimientos</t>
    </r>
  </si>
  <si>
    <t xml:space="preserve">Por disposición del DNP para el cierre de la vigencia 2018 el reporte en el SPI tiene plazo de registro hasta el 12 de febrero de 2018; no obstante, tomando el avance acumulado, hasta el mes de noviembre se realizó el reporte completo en el SPI de los 5 proyectos de inversión registrados ante el DNP, lo anterior para un avance financiero del 38%  en obligaciones y físico del 28% en los recursos de inversión de la ANH. </t>
  </si>
  <si>
    <t>Este reporte se puede consultar el link:https://spi.dnp.gov.co/Consultas/ResumenEjecutivoEntidad.aspxid=img_Por%20Entidad</t>
  </si>
  <si>
    <t>El ICONTEC, dío inicio a la auditoría de certificación el día 17/09/2018 - FASE 1 y culminó el día 05/10/2018. - FASE II</t>
  </si>
  <si>
    <t>Informe Reporte de hallazgos auditoría de otorgamiento</t>
  </si>
  <si>
    <t>Al cierre de la vigencia 2018 se contó con los 5 proyectos de inversión de la ANH en estado registrado en la plataforma Sistema Unificado de Inversiones y Finanzas Públicas – SUIFP, de la sigueinte manera: 
1. Proyecto IDENTIFICACIÓN DE RECURSOS EXPLORATORIOS DE HIDROCARBUROS NACIONAL, BPIN 2018011000106 con    Registrado-Actualizado del 
2018-05-25 12:19.
2. Proyecto FORTALECIMIENTO EN LA IMPLEMENTACIÓN DEL MODELO DE PROMOCIÓN PARA INCREMENTAR LA INVERSIÓN NACIONAL, BPIN 2018011000108, con   Registrado-Actualizado del 2018-05-31 07:32.
3.  APROVECHAMIENTO DE HIDROCARBUROS EN TERRITORIOS SOCIAL Y AMBIENTALMENTE SOSTENIBLES A NIVEL NACIONAL, BPIN 2018011000130, con Registrado-Actualizado del 2018-05-31 10:27.
4. Proyecto FORTALECIMIENTO DE LA CIENCIA Y TECNOLOGÍA PARA EL SECTOR HIDROCARBUROS A NIVEL NACIONAL, BPIN 2018011001082, con Registrado-Actualizado del  2018-11-21 12:15.
5. Proyecto FORTALECIMIENTO DE LAS TECNOLOGÍAS DE LA INFORMACIÓN Y LAS COMUNICACIONES PARA LA TRANSFORMACIÓN DIGITAL DE LA AGENCIA NACIONAL DE HIDROCARBUROS A NIVEL Nacional, BPIN 2018011000195 [PREVIO CONCEPTO DNP], con Registrado-Actualizado del 2018-12-28 12:32.</t>
  </si>
  <si>
    <t>Sistema SUIFP del DNP con proyectos 2019 en estado registrado.</t>
  </si>
  <si>
    <t>Listados de asistencia del 15 y 16 de noviembre de 2018, ubicados en carpeta compartida: Y:\GESTION DE PROYECTOS\Gestión de Proyectos 2018\Curso Gestión de Proyectos 2018</t>
  </si>
  <si>
    <t>Se realizó proceso de capacitación los días 15 y 16 de noviembre de 2018, el cual fue impartido por Colciencias en las intalaciones de la ANH, y contó con la participación de funionarios y contratistas de diferentes dependencias de la ANH.</t>
  </si>
  <si>
    <t>Se cumplió de acuerdo a lo previsto.</t>
  </si>
  <si>
    <t xml:space="preserve">Desde el mes de marzo se inició al trabajo de acompañamiento a las dependencias para el ajuste y complemento al Plan de Acción 2018. Los 12 planes a los cuales se asociaron actividaes son: 1. Plan Institucional de Archivos –PINAR,  2. Plan Anual de Adquisiciones, 3. Plan Estratégico Tecnologías de la Información y las Comunicaciones – PETI, 4. Plan de Tratamiento de Riesgos de Seguridad y Privacidad de la Información, 5. Plan de Seguridad y Privacidad de la Información, 6. Plan Anticorrupción y de Atención al Ciudadano, 7. Planes de Bienestar e Incentivos Institucionales, 8. Plan de Previsión de Recursos Humanos, 9. Plan Institucional de Capacitación – PIC, 10. Plan Estratégico de Talento Humano, 11. Plan Anual de Vacantes, 12. Plan de Trabajo Anual en Seguridad y Salud en el Trabajo. El Plan cosolidado (100 actividadesfue publicado en la página web de la ANH el 31 de julio de 2018, atendiendo a lo establecido en el Decreto 612 de 2018.
</t>
  </si>
  <si>
    <t>Correos electrónicos, actas de reunión y presentaciones elaboradas que se encuentran guardados en la carpeta compartida ubicada en: W:\PLANES DE ACCIÓN\PLAN DE ACCIÓN 2018\SEGUIMIENTOS PLANEACIÓN\Monitoreo Plan de Acción
Archivo en Excel  denominado publicado en el link: http://www.anh.gov.co/la-anh/Paginas/Planes.aspx, categoría Plan de Acción, archivo Anexo_Plan_de_accion_ANH_2018_Publicacion_31072018.xlsx</t>
  </si>
  <si>
    <t>La matriz de necesidades y expectativas institucionales se encuentra disponible en la siguiente ruta :Z:\Planeación-Publica/SISTEMA GESTION INTEGRAL\Caracterización</t>
  </si>
  <si>
    <t>El documento del anteproyecto de inversión se eleboró en el mes de marzo con el apoyo de los gerentes de proyectos y enlaces de las áreas ejecutoras, quienes realizaron la estimación de los recursos solicitados para la vigencia 2019 con sus respectivas justificaciones (por $278.475 millones distribuidos en 5 proyectos de inversión); información que posteriormente se remitió al Grupo Administrativo y Fiananciero, y se tuvo en cuenta para la elaboración del Marco de Gasto de Mediano Plazo - MGMP que se remite al Ministerio de Minas y Energía como cabeza de sector.</t>
  </si>
  <si>
    <t>Correo enviado  por Carmen Daniela Sanchez Salamanca &lt;CarmenSanchez@anh.gov.co&gt;; mié 15/08/2018 10:01 a.m, donde se encuentra  el documento remitido sobre el anteproyecto de presupuesto de inversión. MGMP: correo electrónico remitido por Hernan Arnulfo Mendez Triana &lt;hernan.mendez@anh.gov.co; el 8 de mayo de 2018, 12:03</t>
  </si>
  <si>
    <t>El reporte de seguimiento al Plan de Acción al mes de diciembre fue solicitado mediante correo electrónico por Patricia Marin Ruiz &lt;patricia.marin@anh.gov.co,  lunes 14/01/2019 3:42 p. m., experto de la Gerencia de Planeación.</t>
  </si>
  <si>
    <t>Correo electrónico por Patricia Marin Ruiz &lt;patricia.marin@anh.gov.co,  lunes 14/01/2019 3:42 p. m., experto de la Gerencia de Planeación.</t>
  </si>
  <si>
    <t>Se ejecutaron todas la actividades planificadas durante el ùtimo trimestre.</t>
  </si>
  <si>
    <t>Registro de Asistencia, fotografìas de los eventos realizados e invitaciones enviadas por la intranet.</t>
  </si>
  <si>
    <t>No se ejecutaron las actividades en el ultimo trimestre debido a inconvenientes presentados para realizar las contrataciones de los cursos de Ingles, diplomados de petroleros para no petroleros.</t>
  </si>
  <si>
    <t>Certificado de asistencia a los eventos, formatos de Carta de Compromiso de Capacitación, invitaciones enviadas por intranet y correo electrónico..</t>
  </si>
  <si>
    <t xml:space="preserve">No se ejecutaron las actividades en el ultimo trimestre debido a que no se realizaron los torneos deportivos  programados en el ultimo trimestre en la entidad. </t>
  </si>
  <si>
    <t>A diciembre 31 de 2018  de 147 cargos solo se tenian provisto 134</t>
  </si>
  <si>
    <t xml:space="preserve">Registro de Asistencia, fotografìas de los eventos realizados e invitaciones enviadas por la intranet y correo electronico </t>
  </si>
  <si>
    <t xml:space="preserve">Actas de Posesión y resoluciones de nombramientos. </t>
  </si>
  <si>
    <t>El indicador de tramites de la GSCE muestra un cumplimiento del 100% con respecto a la meta establecida para el mes de diciembre donde se dio respuesta a 494 tramites de un total acumulado de 556 tramites allegados a la GSCE que se encontraban pendientes de respuesta con corte al 31 de diciembre de 2018, lo cual da como resultado un 90% de tramites cerrados</t>
  </si>
  <si>
    <t xml:space="preserve">Como se evidencia la tendencia del indicador de tercer trimestre se logra en un alto % el cumplimiento con respecto a la meta establecida esto debido se esperaba recibir los informes de los IES 2018-1 pero como consecuencia de la implementación del INUA la VCH otorgo un plazo de un mes adicional para el cargue de la información en el aplicativo y su correspondiente radicación.
</t>
  </si>
  <si>
    <t>El indicador de tramites de la GSCYMA muestra un cumplimiento de mas del 100% con respecto a la meta establecida para el mes de diciembre donde se dio respuesta a 831 tramites de un total acumulado de 921 tramites allegados a la GSCYMA que se encontraban pendientes de respuesta con corte al 31 de diciembre de 2018, lo cual da como resultado un 113% de tramites cerrados</t>
  </si>
  <si>
    <t xml:space="preserve">• Se realizó entrega parcial del contrato de redes, pendiente formalizar temas de telefonía con el operador de ETB. Avance del 95%. 
• Se realizaron las órdenes de compra de drones y laser, se tiene prevista la entrega de los elementos faltantes de los drones antes del 31 de enero.  
• Confirmar fecha de entrega de Laser 350 definitivo.
• Fecha de capacitaciones teóricas y salidas de campo asociadas a los drones y laser. 
• Para la planta IP, pendiente formalizar temas de telefonía con el operador de ETB.
• Entrega Planta Eléctrica
• Diagramación, impresión y el evento de lanzamiento de la publicación. Se tiene la reserva del recurso para la impresión y lanzamiento.  
• Informe final de la investigación en patrimonio sumergido realizado por la universidad externado.
• Entrega de informe final de la implementación del portal Drupal (Daniel Hincapie). </t>
  </si>
  <si>
    <t>20184310021552 ID. 363240 Informe de Gestión Convenio 001 de 2018 a través del cual se ejecutan las actividades de Patrimonio Arqueológico (Página 88)</t>
  </si>
  <si>
    <t>MINISTERIO DEL INTERIOR: MINISTERIO DEL INTERIOR: 
CERTIFICACIONES
La Dirección de Consulta Previa emitió un total de 1.292 certificaciones en el año  2018, de las cuales 87 pertenecen al área de hidrocarburos, que equivale al 6,7% del total
De esta certificaciones se encontró que:
 • 40% registra presencia de comunidades étnicas
• 30% registra presencia de comunidades indígenas
• 7% registra presencia de negritudes
• 3% registra presencia de negritudes e indígenas al mismo tiempo
En relación con el numero de comunidades, al mes de diciembre se tenia:
• 104 comunidades certificadas en total en proyectos de hidrocarburos
•  83 comunidades indígenas tuvieron el mayor número de certificaciones 
.  21 comunidades negras, afrocolombianas, raizales y palenqueras
• El mes en que más se certificaron comunidades fue en marzo, mes en que el convenio empezó su funcionamiento y se vincularon los gestores
GESTIÓN DE CONSULTA
• La Dirección de Consulta Previa atiende actualmente un  total de 10.018 procesos consultivos en el marco de 1.181 proyectos, incluyendo todos los sectores.
• El sector de Hidrocarburos representa el 15%, lo que equivale a 1.448 procesos consultivos.
• A partir del Convenio con la Agencia Nacional de Hidrocarburos para proyectos de exploración, explotación y producción atiende el 83.7% del total de las consultas del sector, es decir 1.212  consultas, que equivalen al 12% del total de la Dirección
SEGUIMIENTO
A diciembre, se  hace  seguimiento  a  un  total  de  ciento  treinta  (130)  proyectos,  de  los   cuales veintisiete (27) se encuentran en etapa de gestión, treinta y siete (37) en protocolización, veintiocho (28) en seguimiento y treinta y ocho (38) en cierre
SEGUIMIENTO A TRAMITES JUDICIALES - ACCIONES DE TUTELA
Este convenio contribuyó a la revisión del estado de 58 tutelas. El 29% de las tutelas corresponden al Departamento de Putumayo, seguido de Meta con el 26%, Casanare y Vichada con el 10% y Guajira con el 7%
CONSTRUCCIÓN DEL PROTOCOLO DE CONSULTA PREVIA EN EL MARCO DE LA SENTENCIA T-880 DE 2006 CON EL PUEBLO MOTILÓN BARÍ
• Ejecución del presupuesto y cumplimiento de actividades a Diciembre 31 de 2018.
• Consolidación de un equipo coordinador del protocolo.
• Recolección de información con 4 comunidades.
• Construcción de propuesta de protocolo preliminar para 4 comunidades.
• Continuidad fase 2 y 3 para el año 2019.
Se llevó a cabo en Mocoa Putumayo el evento denominado: “FORTALECIMIENTO SOBRE EL DERECHO FUNDAMENTAL LA CONSULTA PREVIA" el cual convocó a jueces y magistrados de la región. Se contó con la participación de 90 personas entre funcionarios de las alcaldías de Mocoa, Colon, Puerto Caicedo, Sibundoy, Orito, Piamonte, Puerto Asís, Villagarzón, Leguizamo, puerto guzmán</t>
  </si>
  <si>
    <r>
      <rPr>
        <b/>
        <u/>
        <sz val="10"/>
        <rFont val="Arial"/>
        <family val="2"/>
      </rPr>
      <t>CORPOAMAZONIA 1</t>
    </r>
    <r>
      <rPr>
        <u/>
        <sz val="10"/>
        <rFont val="Arial"/>
        <family val="2"/>
      </rPr>
      <t>:</t>
    </r>
    <r>
      <rPr>
        <sz val="10"/>
        <rFont val="Arial"/>
        <family val="2"/>
      </rPr>
      <t xml:space="preserve"> En el período se han presentado avance en las siguientes actividades: - Fortalecer el Sistema de Información de Seguimiento Ambiental-SISA para disminuir los tiempos de trámite para la resolución de licencias, permisos, concesiones y autorizaciones ambientales en la exploración y explotación de hidrocarburos en jurisdicción de CORPOAMAZONIA. Definir las Áreas Prioritarias para Inversión 1% y Compensación y promover su ejecución bajo un enfoque agregado que propenda por la conectividad eco sistémica en los departamentos de Caquetá y Putumayo. </t>
    </r>
    <r>
      <rPr>
        <b/>
        <u/>
        <sz val="10"/>
        <rFont val="Arial"/>
        <family val="2"/>
      </rPr>
      <t>CORPOCESAR</t>
    </r>
    <r>
      <rPr>
        <u/>
        <sz val="10"/>
        <rFont val="Arial"/>
        <family val="2"/>
      </rPr>
      <t>:</t>
    </r>
    <r>
      <rPr>
        <sz val="10"/>
        <rFont val="Arial"/>
        <family val="2"/>
      </rPr>
      <t xml:space="preserve"> Se logró hacer una recopilación de la información existente sobre el monitoreo de recursos naturales renovables información que queda plasmada en una matriz que contiene  la categoría del recurso natural, ubicación del punto de monitoreo, tipo de monitoreo y resultado.</t>
    </r>
    <r>
      <rPr>
        <b/>
        <u/>
        <sz val="10"/>
        <rFont val="Arial"/>
        <family val="2"/>
      </rPr>
      <t xml:space="preserve"> CORPOBOYACÁ</t>
    </r>
    <r>
      <rPr>
        <sz val="10"/>
        <rFont val="Arial"/>
        <family val="2"/>
      </rPr>
      <t xml:space="preserve">: se completaron los objetivos 1,2,5 al 70% debido a la falta de disponibilidad de información de la anla para revisión completa de conceptos técnicos y expedientes. En cuando al objetivo 3 y 4 queda pendiente la adecuación del data Center, la cual se encuentra en ejecución y la capacitación para uso del los kit de TPH que no se pudo realizar por disponibilidad de la corporación. </t>
    </r>
    <r>
      <rPr>
        <b/>
        <u/>
        <sz val="10"/>
        <rFont val="Arial"/>
        <family val="2"/>
      </rPr>
      <t xml:space="preserve"> CORPOGUAJIRA, INVEMAR</t>
    </r>
    <r>
      <rPr>
        <sz val="10"/>
        <rFont val="Arial"/>
        <family val="2"/>
      </rPr>
      <t xml:space="preserve">:  Durante el periodo se ejecutaron los talleres participativos para la generación del plan de manejo integrado de pastos marinos en Uribía, Manaure y el cabo de la vela los días 3,4 y 5 de diciembre respectivamente, con la asistencia de los líderes de las comunidades indígenas. Se planea realizar el taller de socialización a finales del mes de febrero 2019.  </t>
    </r>
    <r>
      <rPr>
        <b/>
        <u/>
        <sz val="10"/>
        <rFont val="Arial"/>
        <family val="2"/>
      </rPr>
      <t>CVS</t>
    </r>
    <r>
      <rPr>
        <sz val="10"/>
        <rFont val="Arial"/>
        <family val="2"/>
      </rPr>
      <t xml:space="preserve">:  Se logra construir el mapeo de actores sociales de acuerdo a los bloques existentes y las áreas potenciales esta actividad se realizo con profesionales sociales por medio de visitas de campo en las cuales se hacia la indagación in situ de las comunidades presentes en las zonas se realizaron aproximadamente visitas a 14 municipios y veredas dentro del sur de Córdoba con esto se logra la construcción de una base de datos de contacto con todos los actores sociales identificados y expuestas en un cartografía. </t>
    </r>
    <r>
      <rPr>
        <b/>
        <u/>
        <sz val="10"/>
        <rFont val="Arial"/>
        <family val="2"/>
      </rPr>
      <t>CARSUCRE</t>
    </r>
    <r>
      <rPr>
        <sz val="10"/>
        <rFont val="Arial"/>
        <family val="2"/>
      </rPr>
      <t xml:space="preserve">: Los días 12 y 13 de Diciembre se realiza foro académico sobre “Técnicas y generalidades de las fases de Exploración y producción de Hidrocarburos en Yacimientos Convencionales” dentro del marco del plan de trabajo suscrito con la corporación esta actividad converge en el objetivo 3 de fortalecer el personal de la Corporación, en conocimiento relacionado con los proyectos de exploración y explotación de hidrocarburos, para un adecuado ejercicio de la autoridad ambiental en el marco de sus competencias y para garantizar aplicación correcta de las regulaciones técnicas y legales del sector de los hidrocarburos, como garantía del desarrollo sostenible. </t>
    </r>
    <r>
      <rPr>
        <b/>
        <u/>
        <sz val="10"/>
        <rFont val="Arial"/>
        <family val="2"/>
      </rPr>
      <t>CORMACARENA</t>
    </r>
    <r>
      <rPr>
        <sz val="10"/>
        <rFont val="Arial"/>
        <family val="2"/>
      </rPr>
      <t xml:space="preserve">: Se cumplieron a cabalidad los objetivos 1 y 2, a excepción de la información que no fue suministrada por parte de la anla ya que no se pudo completar la base de datos con algunos expedientes y conceptos que tiene la agencia.
</t>
    </r>
  </si>
  <si>
    <t>CORPOAMAZONIA 2:  se completaron todas las actividades y objetivos a excepción de:
*Diálogos interculturales con comunidades indígenas, debido a que las comunidades han estado reacias a las socializaciones *Análisis de gestión de riesgos, debido a que no se ha podido completar el mapeo de las zonas de riesgo por la capacitación y entrega del drone *Acompañamiento a alcaldías, hace falta la entrega final de los productos a las alcaldías.  INYPSA: Entrega total de productos a satisfacción, queda pendiente la entrega oficial del diagnóstico a las alcaldías de los municipios.</t>
  </si>
  <si>
    <t>En el mes de diciembre se realizó la entrega por parte del contratista de los siguientes Entregables:
Documento final ejecutivo
•         Documento de apoyo 1 – Revisión de Literatura sobre buenas prácticas
•         Documento de Apoyo 2 – Revisión de experiencias internacionales de casos de éxito
•         Documento de apoyo 3 – Criterios de evaluación de propuestas para la gestión ambiental y social
•         Documento de apoyo 4 – Revisión jurídica internacional sobre incentivos no pecuniarios
•         Documento de apoyo 5 – Análisis jurídico
•         Documento de apoyo 6 – Mecanismos jurídicos de implementación
•         Documento de apoyo 7 – Trabajo de campo para la retroalimentación de la propuesta
En revisión por ANH</t>
  </si>
  <si>
    <t>20184310021552 ID. 363240 Informe de Gestión Convenio 001 de 2018 a través del cual se ejecutan las actividades de Patrimonio Arqueológico (Página 84)</t>
  </si>
  <si>
    <t>20184310021552 ID. 363240 Informe de Gestión Convenio 001 de 2018 a través del cual se ejecutan las actividades de Patrimonio Arqueológico (Página 06-48)</t>
  </si>
  <si>
    <t>20184310021552 ID. 363240 Informe de Gestión Convenio 001 de 2018 a través del cual se ejecutan las actividades de Patrimonio Arqueológico (Página 49,53)</t>
  </si>
  <si>
    <t>20184310021552 ID. 363240 Informe de Gestión Convenio 001 de 2018 a través del cual se ejecutan las actividades de Patrimonio Arqueológico (Página 96-97)</t>
  </si>
  <si>
    <t>Finalizado Convenio, todos los productos fueron presentados y entregados a la ANH el 07 de diciembre de 2018 desarrollando cada una de las temáticas: 1. Dinámica atmosférica, oceanográfica y geosférica en la Zona del Bloque COL-10, 2. Levantamiento de línea base  calidad de aguas y sedimentos, 3. Caracterización de  comunidades biológicas, 4. Biodiversidad microbiana de sedimentos marinos y búsqueda de potenciales aplicaciones de interés para la industria de hidrocarburos, 5. Evaluación biológico-pesquera de los recursos de grandes pelágicos, 6. Análisis de muestras de Piston Core</t>
  </si>
  <si>
    <t>Hace referencia a la suma de espacios de diálogo informado liderados por la SIC (42), Ministerio del Trabajo (50); Servicio Público de Empleo (60), Ministerio de Ambient(10) y MME(12). Total: 174</t>
  </si>
  <si>
    <t>Hace referencia a la atención a alertas tempranas y vías de hecho:
Junio (9 AT y 5 VH; Julio 8 AT y 6 VH; Agosto: 12 AT y 8 VH; septiembre&gt;: 8 AT y 6 VH; Octubre 10 AT y 7 VH. Noviembre (10 VH y 7 AT) Total Diciembre (6 AT y 7 VH). Acumulado: 109</t>
  </si>
  <si>
    <t>Hace referencia a actividades de articulación de POT (51), diplomado ambiental (1), formulación de PDC (4), talleres de ACIPET (44), capacitación en ABC (14), capacitación en líder transformador (10), consuta popular (2). Total: 126</t>
  </si>
  <si>
    <r>
      <rPr>
        <b/>
        <sz val="10"/>
        <rFont val="Arial"/>
        <family val="2"/>
      </rPr>
      <t xml:space="preserve">20184310284293 Id: 355412 </t>
    </r>
    <r>
      <rPr>
        <sz val="10"/>
        <rFont val="Arial"/>
        <family val="2"/>
      </rPr>
      <t xml:space="preserve">Cuato y último Informe de supervisión Convenio 340-2018 
2018401058432 ID. 351863 del 18 de diciembre de 2018 el INVEMAR
</t>
    </r>
    <r>
      <rPr>
        <b/>
        <sz val="10"/>
        <rFont val="Arial"/>
        <family val="2"/>
      </rPr>
      <t xml:space="preserve">2018401058432 ID. 351863 </t>
    </r>
    <r>
      <rPr>
        <sz val="10"/>
        <rFont val="Arial"/>
        <family val="2"/>
      </rPr>
      <t xml:space="preserve">del 18 de diciembre de 2018 el INVEMAR radicó a la ANH el Informe Técnico Final del proyecto, junto con los productos pactados en el Convenio.
</t>
    </r>
  </si>
  <si>
    <t>Informe de Cierre</t>
  </si>
  <si>
    <t xml:space="preserve">La meta se cumplió en un 100%. acorde con lo establecido. En 2018-05-09, se entregó al MME el informe volumétrico consolidado de reservas de hidrocarburos.
</t>
  </si>
  <si>
    <t xml:space="preserve">
Documentos:
Remisión IRR_id278076_MME_2018035015_09-05-2018
INF. Reservas crudo Pronóstico &amp; Regalías_MME_ Ver 11 mayo 2018
Inf. Reservas Gas Pronóstico &amp; Regalías _MME_Ver 9 mayo 2018
Ruta de acceso: Z:\2018\INFORMACION MME\Informe mayo_2018
</t>
  </si>
  <si>
    <t>VORP/ GRDE - Servidor: Y:\INFORMES\INDICADOR D.E y SIGECO</t>
  </si>
  <si>
    <t>VORP/ GRDE - Servidor: Y:\INFORMES\INDICADOR D.E</t>
  </si>
  <si>
    <t xml:space="preserve">Corresponde al reporte de junio 2018: Los ingresos recibidos en al segundo trimestre equivalen a $467,322,117,470,30 por concepto de Derechos Económicos, los ingresos de Vigencias y trimestres anteriores pendientes por aplicar suman $23,545,239,303,56 y los ingresos no aplicables por devolución de Áreas, definición de Áreas de Explotación, liquidación de regalías para el 4 trimestre de 2017 e identificación de la consignación respecto al contrato y concepto suman $39455,900,518,58; al cierre del 30 de junio de 2018 quedan pendientes por aplicar, ingresos por valor de $22,157,085,700,21 por lo tanto el cumplimiento es del 95,09%    
</t>
  </si>
  <si>
    <t>Corresponde al reporte de junio 2018: Al 30 de junio de 2018 se han recaudado $413 mm, siendo la meta $93 mm. El mayor recaudo se debe fundamentalmente a mejores precios del petróleo.</t>
  </si>
  <si>
    <t>Corresponde al reporte de junio 2018: Al 30 de junio del recaudo de Regalías era de $2,47 bill, y se han recaudado $2,9 bill.</t>
  </si>
  <si>
    <t>Se adelantó estudio a través del Contrato 413 de 2018 "CONTRATAR UN ESTUDIO ENFOCADO A LA ATRACION DE NUEVOS INVERSIONISTAS MEDIANTE LA IDENTIFICACION DEL MEJORAMIENTO DE LA COMPETITIVIDAD EN COLOMBIA PARA YACIMIENTOS EN ROCA GENERADORA"</t>
  </si>
  <si>
    <t>Se han contratado servicios de publicaciones en Diarios y Revistas de alta circulación nacional, en portal digital, así como pautas en noticieros de opinión con audiencia especializada, en particular los siguientes:
• La W
• El tren de la tarde
• Emisoras Regionales 
• El Tiempo
• El Espectador
• Revista Semana
• CM&amp;
• Noticias UNO
• Urna de Cristal Presidencia de la República
• Portafolio
• Primera Página
• Agencia Internacional
• Bussines Year
• Comunicados en Página Web
• Portal Ecos Políticos
• RCN Radio</t>
  </si>
  <si>
    <t>Se ha participado y patrocinado los siguientes eventos:
1. CeraWeek 2018 - Houston - Marzo 5 al 9
2. XVIII Congreso Naturgas - Cartagena - Marzo 20-24
3. Restauración Ecológica - Florencia - Julio 30 al 3 Agosto
4. Cuatro (4) Foros ACIPET  - Villavicencio y Bucaramanga - Agosto 2 y 24, Bogotá 3 de octubre y Barranquilla 2 de noviembre.
5. Latin America Energy Opportunities 2018. Cartagena - Agosto 22 al 24
6. XXXV Conferencia Energética Colombiana (Enercol) - Bogotá - Septiembre 19 y 20
7. “I Cumbre del Petróleo y Gas” - Bogotá - Noviembre 14 al 16.</t>
  </si>
  <si>
    <t>Al corte se ha dado trámite a 62 solicitudes relacionadas con la titularidad de contratos, en particular con la cesión de los mismos.</t>
  </si>
  <si>
    <t>Las evidencias se encuentran en el sistema de gestión documental, asociados al contrato 413 de 2018.</t>
  </si>
  <si>
    <t>Las evidencias se encuentran en el sistema de gestión documental, asociados a los contratos 400, 401, 410, 411, 425, 431 y 440 de 2018, así como asociadas a los trámites de autorización de pago de las cuentas de cobro de cada uno de ellos.</t>
  </si>
  <si>
    <t>Las evidencias se encuentran en el sistema de gestión documental, asociados a los contratos 312, 315, 487, 491, 492, 501, 517 y 541 de 2018, así como asociadas a los trámites de autorización y legalizaciòn de los gastos de viaje relacionados con cada uno de ellos.</t>
  </si>
  <si>
    <t>Las evidencias se encuentran en el sistema de gestión documental, asociados a los contratos 010, 018, 019, y 022 de 2018, así como en el sistema de gestión documental, asociados al tipo documental de cesiones de los contratos, así como en el informe de gestión 2018.</t>
  </si>
  <si>
    <t>Actividad cumplida al 100%.</t>
  </si>
  <si>
    <t>El convenio que financia los proyectos de investigación se firmó en el mes de diciembre de 2018, por lo que se espera poder cumplir esta meta en la vigencia 2019, con la participación de Colciencias en las convocatorias respectivas.</t>
  </si>
  <si>
    <t xml:space="preserve">Esta meta fue cancelada y reevaluada debido a los cambios de administtración presentados al interior de la ANH, dificultando la selección de proveedores de serviso especializados en el tema. Se espera para esta vigencia adelantar esta actividad. </t>
  </si>
  <si>
    <t>El programa surtió el curso predeterminado, no obstante dadas las condiciones de la entidad relacionadas con la variación del cuerpo directiva, y los movimientos de desvinculación y encargo de servidores que se encuentran vinculados al Teletrabajo, se mantuvieron las condiciones identicas  y se genero un proyecto general para continuar en el primer trimestre de 2019 con una mayor cobertura para los servidores de la entidad.</t>
  </si>
  <si>
    <t xml:space="preserve">
En la vigencia 2018, se realizó ajustes al estudio técnico para la creación de 86 empleos de carácter temporal para el ejercicio de las funciones de fiscalización delegadas por el Ministerio de Minas a la ANH (VORP).
Dicho estudio de propuesta de creación fue presentado al Ministerio de Minas y Energía (Dirección de Hidrocarburos), sin que se hubiere culminado el trámite por cambio de Ministro y cuerpo directivo en ambas entidades.
</t>
  </si>
  <si>
    <t xml:space="preserve">La Directiva Presidencial No. 09 del 09 de noviembre de 2018, estableció restricciones a los procesos de modificación de estructuras administrativas y plantas de personal, las cuales ser realizarán únicamente de manera "excepcional" a las consideradas como prioritarias por el DAFP y Presidencia de la República.
Por lo anterior  sobre este proyecto solo se avanzó hasta la elaboración de un esbozo de modificación de estructura organizacional.
</t>
  </si>
  <si>
    <t>carpeta compartida, que incluye actos administrativos, informes mensuales de los teletrabajadores, actas de comité de seguimiento.</t>
  </si>
  <si>
    <t>Estudio técnico para la creación de 86 empleos de carácter temporal que se encuentra en medio magnetico en el computador asignado al contratista Edwin Arturo Ruiz.</t>
  </si>
  <si>
    <t>Estudio técnico para la creación de 86 empleos de carácter temporal que se encuentra en medio magnético en el computador asignado al contratista Edwin Arturo Ruiz.</t>
  </si>
  <si>
    <t>Información ubicada en Y:\COMITÉ ESTRATÉGICO\2018\12. DICIEMBRE\11 de Diciembre</t>
  </si>
  <si>
    <t>Con el aquipo direcitvo se definieron los indicadores a incluir en el  Plan Estratégico Insitutcional, en cumplimiento de las directirices dadas por el Min. Minas para el Plan Estrtégico Sectorial, que a su vez corresponden a los indicadores base para la formulación de plan de acción 2019. También, la Gerencia de Planeación dio a conocer la metodología para la formulación del Plan de Acción 2019 en el espacio del Comité Estratégico, el 11 de Diciembre de 2018.</t>
  </si>
  <si>
    <t>Se implementó el licenciamiento por suscripción de la infraestructura de la ANH.</t>
  </si>
  <si>
    <t xml:space="preserve">Orden de compra No. 24936 de 2018 </t>
  </si>
  <si>
    <t>Avance Acumulado Diciembre 
2018</t>
  </si>
  <si>
    <t>Programación de la Meta 
a Diciembre</t>
  </si>
  <si>
    <t xml:space="preserve">Avance    
Cuantitativo de la
Meta
Corte 31/12/2018 
</t>
  </si>
  <si>
    <t>Hace referencia a la implementación de PPE (3), programas de desarrollo de proveedores (3), fortalecimiento a prestadores del SPE(2) e inspectores de trabajo (2), implementación de inversión social (AD 9 y IPB 32 ). Total 51</t>
  </si>
  <si>
    <t>CONTRATOS FIRMADOS</t>
  </si>
  <si>
    <t xml:space="preserve">INFORMES DE SUPERVISIÓN </t>
  </si>
  <si>
    <t>Se estructuro el Informe relacionado con la estrategia de  monitoreo de orden público y seguridad física en las áreas hidrocarburíferas, sin embargo se deben realizar algunas observaciones al informe.</t>
  </si>
  <si>
    <t xml:space="preserve">Informe de análisis de alteración a la seguridad pública y la conflictividad social en el sector de hidrocarburos en Colombia
</t>
  </si>
  <si>
    <t>Porcentaje de Avance 
Acumulado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</si>
</sst>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quot;$&quot;\ #,##0_);\(&quot;$&quot;\ #,##0\)"/>
    <numFmt numFmtId="165" formatCode="&quot;$&quot;\ #,##0_);[Red]\(&quot;$&quot;\ #,##0\)"/>
    <numFmt numFmtId="166" formatCode="_(&quot;$&quot;\ * #,##0_);_(&quot;$&quot;\ * \(#,##0\);_(&quot;$&quot;\ * &quot;-&quot;_);_(@_)"/>
    <numFmt numFmtId="167" formatCode="_(&quot;$&quot;\ * #,##0.00_);_(&quot;$&quot;\ * \(#,##0.00\);_(&quot;$&quot;\ * &quot;-&quot;??_);_(@_)"/>
    <numFmt numFmtId="168" formatCode="_(* #,##0.00_);_(* \(#,##0.00\);_(* &quot;-&quot;??_);_(@_)"/>
    <numFmt numFmtId="169" formatCode="dd/mm/yyyy;@"/>
    <numFmt numFmtId="170" formatCode="_([$$-240A]\ * #,##0_);_([$$-240A]\ * \(#,##0\);_([$$-240A]\ * &quot;-&quot;??_);_(@_)"/>
    <numFmt numFmtId="171" formatCode="&quot;$&quot;\ #,##0"/>
    <numFmt numFmtId="172" formatCode="#,##0.0"/>
  </numFmts>
  <fonts count="33" x14ac:knownFonts="1">
    <font>
      <sz val="11"/>
      <color theme="1"/>
      <name val="Calibri"/>
      <family val="2"/>
      <scheme val="minor"/>
    </font>
    <font>
      <sz val="11"/>
      <color theme="1"/>
      <name val="Calibri"/>
      <family val="2"/>
      <scheme val="minor"/>
    </font>
    <font>
      <sz val="10"/>
      <color theme="1"/>
      <name val="Arial"/>
      <family val="2"/>
    </font>
    <font>
      <b/>
      <sz val="14"/>
      <color theme="1"/>
      <name val="Arial"/>
      <family val="2"/>
    </font>
    <font>
      <b/>
      <sz val="10"/>
      <name val="Arial"/>
      <family val="2"/>
    </font>
    <font>
      <sz val="10"/>
      <name val="Arial"/>
      <family val="2"/>
    </font>
    <font>
      <sz val="11"/>
      <color theme="1"/>
      <name val="Arial"/>
      <family val="2"/>
    </font>
    <font>
      <strike/>
      <sz val="10"/>
      <name val="Arial"/>
      <family val="2"/>
    </font>
    <font>
      <b/>
      <u/>
      <sz val="10"/>
      <color theme="1"/>
      <name val="Arial"/>
      <family val="2"/>
    </font>
    <font>
      <sz val="12"/>
      <name val="Calibri"/>
      <family val="2"/>
    </font>
    <font>
      <i/>
      <sz val="10"/>
      <name val="Arial"/>
      <family val="2"/>
    </font>
    <font>
      <vertAlign val="superscript"/>
      <sz val="10"/>
      <name val="Arial"/>
      <family val="2"/>
    </font>
    <font>
      <sz val="10"/>
      <color rgb="FFFF0000"/>
      <name val="Arial"/>
      <family val="2"/>
    </font>
    <font>
      <sz val="10"/>
      <color theme="0"/>
      <name val="Arial"/>
      <family val="2"/>
    </font>
    <font>
      <sz val="10"/>
      <color rgb="FF000000"/>
      <name val="Arial"/>
      <family val="2"/>
    </font>
    <font>
      <sz val="20"/>
      <name val="Arial"/>
      <family val="2"/>
    </font>
    <font>
      <b/>
      <sz val="20"/>
      <color theme="1"/>
      <name val="Arial"/>
      <family val="2"/>
    </font>
    <font>
      <b/>
      <sz val="11"/>
      <color theme="1"/>
      <name val="Calibri"/>
      <family val="2"/>
      <scheme val="minor"/>
    </font>
    <font>
      <b/>
      <sz val="11"/>
      <name val="Arial"/>
      <family val="2"/>
    </font>
    <font>
      <sz val="9"/>
      <name val="Arial"/>
      <family val="2"/>
    </font>
    <font>
      <b/>
      <sz val="11"/>
      <name val="Calibri"/>
      <family val="2"/>
      <scheme val="minor"/>
    </font>
    <font>
      <b/>
      <sz val="11"/>
      <color rgb="FFFF0000"/>
      <name val="Arial"/>
      <family val="2"/>
    </font>
    <font>
      <b/>
      <sz val="11"/>
      <color rgb="FF00B050"/>
      <name val="Arial"/>
      <family val="2"/>
    </font>
    <font>
      <b/>
      <sz val="11"/>
      <color rgb="FFFFFF00"/>
      <name val="Arial"/>
      <family val="2"/>
    </font>
    <font>
      <b/>
      <sz val="9"/>
      <color rgb="FF000000"/>
      <name val="Calibri"/>
      <family val="2"/>
    </font>
    <font>
      <sz val="9"/>
      <color rgb="FF000000"/>
      <name val="Calibri"/>
      <family val="2"/>
    </font>
    <font>
      <b/>
      <sz val="9"/>
      <color rgb="FFC00000"/>
      <name val="Calibri"/>
      <family val="2"/>
    </font>
    <font>
      <b/>
      <sz val="14"/>
      <color rgb="FFFF0000"/>
      <name val="Arial"/>
      <family val="2"/>
    </font>
    <font>
      <sz val="11"/>
      <name val="Arial"/>
      <family val="2"/>
    </font>
    <font>
      <sz val="10"/>
      <color rgb="FF0070C0"/>
      <name val="Arial"/>
      <family val="2"/>
    </font>
    <font>
      <b/>
      <sz val="10"/>
      <color rgb="FF0070C0"/>
      <name val="Arial"/>
      <family val="2"/>
    </font>
    <font>
      <b/>
      <u/>
      <sz val="10"/>
      <name val="Arial"/>
      <family val="2"/>
    </font>
    <font>
      <u/>
      <sz val="10"/>
      <name val="Arial"/>
      <family val="2"/>
    </font>
  </fonts>
  <fills count="17">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D9D9D9"/>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1" tint="4.9989318521683403E-2"/>
        <bgColor indexed="64"/>
      </patternFill>
    </fill>
    <fill>
      <patternFill patternType="solid">
        <fgColor theme="2"/>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top style="thin">
        <color theme="4" tint="0.39997558519241921"/>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168" fontId="1" fillId="0" borderId="0" applyFont="0" applyFill="0" applyBorder="0" applyAlignment="0" applyProtection="0"/>
    <xf numFmtId="166" fontId="1" fillId="0" borderId="0" applyFont="0" applyFill="0" applyBorder="0" applyAlignment="0" applyProtection="0"/>
    <xf numFmtId="0" fontId="5" fillId="0" borderId="0"/>
    <xf numFmtId="9"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cellStyleXfs>
  <cellXfs count="219">
    <xf numFmtId="0" fontId="0" fillId="0" borderId="0" xfId="0"/>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justify"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justify" vertical="center" wrapText="1"/>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justify" vertical="center" wrapText="1"/>
    </xf>
    <xf numFmtId="0" fontId="5" fillId="0" borderId="6" xfId="0" applyFont="1" applyFill="1" applyBorder="1" applyAlignment="1" applyProtection="1">
      <alignment horizontal="center" vertical="center" wrapText="1"/>
    </xf>
    <xf numFmtId="169" fontId="5" fillId="0" borderId="6" xfId="0" applyNumberFormat="1"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3" fontId="5" fillId="3" borderId="6" xfId="0" applyNumberFormat="1" applyFont="1" applyFill="1" applyBorder="1" applyAlignment="1" applyProtection="1">
      <alignment horizontal="center" vertical="center" wrapText="1"/>
    </xf>
    <xf numFmtId="3" fontId="5" fillId="0" borderId="6" xfId="0" applyNumberFormat="1" applyFont="1" applyFill="1" applyBorder="1" applyAlignment="1" applyProtection="1">
      <alignment horizontal="center" vertical="center" wrapText="1"/>
    </xf>
    <xf numFmtId="3" fontId="5" fillId="3" borderId="6" xfId="0" applyNumberFormat="1" applyFont="1" applyFill="1" applyBorder="1" applyAlignment="1" applyProtection="1">
      <alignment horizontal="center" vertical="center"/>
    </xf>
    <xf numFmtId="0" fontId="5" fillId="7" borderId="0" xfId="0" applyFont="1" applyFill="1" applyAlignment="1" applyProtection="1">
      <alignment vertical="center"/>
      <protection locked="0"/>
    </xf>
    <xf numFmtId="3" fontId="5" fillId="4" borderId="6" xfId="0" applyNumberFormat="1" applyFont="1" applyFill="1" applyBorder="1" applyAlignment="1" applyProtection="1">
      <alignment horizontal="center" vertical="center"/>
    </xf>
    <xf numFmtId="0" fontId="5" fillId="0" borderId="0" xfId="0" applyFont="1" applyAlignment="1" applyProtection="1">
      <alignment vertical="center"/>
      <protection locked="0"/>
    </xf>
    <xf numFmtId="3" fontId="5" fillId="0" borderId="6" xfId="1" applyNumberFormat="1" applyFont="1" applyFill="1" applyBorder="1" applyAlignment="1" applyProtection="1">
      <alignment horizontal="center" vertical="center"/>
    </xf>
    <xf numFmtId="0" fontId="5" fillId="0" borderId="6" xfId="3" applyFont="1" applyFill="1" applyBorder="1" applyAlignment="1" applyProtection="1">
      <alignment horizontal="justify" vertical="center" wrapText="1"/>
    </xf>
    <xf numFmtId="169" fontId="5" fillId="0" borderId="6" xfId="0" applyNumberFormat="1" applyFont="1" applyFill="1" applyBorder="1" applyAlignment="1" applyProtection="1">
      <alignment horizontal="center" vertical="center"/>
    </xf>
    <xf numFmtId="0" fontId="5" fillId="0" borderId="6" xfId="3" applyFont="1" applyFill="1" applyBorder="1" applyAlignment="1" applyProtection="1">
      <alignment horizontal="left" vertical="center" wrapText="1"/>
    </xf>
    <xf numFmtId="169" fontId="2" fillId="0" borderId="6" xfId="0" applyNumberFormat="1" applyFont="1" applyFill="1" applyBorder="1" applyAlignment="1" applyProtection="1">
      <alignment horizontal="center" vertical="center" wrapText="1"/>
    </xf>
    <xf numFmtId="0" fontId="2" fillId="0" borderId="6" xfId="3" applyFont="1" applyFill="1" applyBorder="1" applyAlignment="1" applyProtection="1">
      <alignment horizontal="justify" vertical="center" wrapText="1"/>
    </xf>
    <xf numFmtId="3" fontId="2" fillId="7" borderId="6" xfId="0" applyNumberFormat="1" applyFont="1" applyFill="1" applyBorder="1" applyAlignment="1" applyProtection="1">
      <alignment horizontal="center" vertical="center"/>
    </xf>
    <xf numFmtId="0" fontId="2" fillId="7" borderId="6" xfId="0" applyFont="1" applyFill="1" applyBorder="1" applyAlignment="1" applyProtection="1">
      <alignment horizontal="justify" vertical="center" wrapText="1"/>
    </xf>
    <xf numFmtId="0" fontId="2" fillId="0" borderId="6" xfId="0" applyFont="1" applyFill="1" applyBorder="1" applyAlignment="1" applyProtection="1">
      <alignment horizontal="justify" vertical="center" wrapText="1"/>
    </xf>
    <xf numFmtId="0" fontId="5" fillId="0" borderId="6" xfId="0" applyFont="1" applyBorder="1" applyAlignment="1" applyProtection="1">
      <alignment horizontal="justify" vertical="center" wrapText="1"/>
    </xf>
    <xf numFmtId="3" fontId="2" fillId="0" borderId="6" xfId="0" applyNumberFormat="1"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0" fontId="2" fillId="0" borderId="6" xfId="0" applyFont="1" applyBorder="1" applyAlignment="1" applyProtection="1">
      <alignment horizontal="justify" vertical="center" wrapText="1"/>
    </xf>
    <xf numFmtId="3" fontId="2" fillId="0" borderId="6" xfId="0" applyNumberFormat="1" applyFont="1" applyBorder="1" applyAlignment="1" applyProtection="1">
      <alignment horizontal="center" vertical="center"/>
    </xf>
    <xf numFmtId="3" fontId="2" fillId="3" borderId="6" xfId="0" applyNumberFormat="1" applyFont="1" applyFill="1" applyBorder="1" applyAlignment="1" applyProtection="1">
      <alignment horizontal="center" vertical="center"/>
    </xf>
    <xf numFmtId="0" fontId="5" fillId="0" borderId="0" xfId="0" applyFont="1" applyBorder="1" applyAlignment="1" applyProtection="1">
      <alignment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justify" vertical="center" wrapText="1"/>
      <protection locked="0"/>
    </xf>
    <xf numFmtId="169" fontId="5" fillId="0" borderId="0" xfId="0" applyNumberFormat="1" applyFont="1" applyBorder="1" applyAlignment="1" applyProtection="1">
      <alignment horizontal="center" vertical="center"/>
      <protection locked="0"/>
    </xf>
    <xf numFmtId="0" fontId="5" fillId="0" borderId="0" xfId="3"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justify" vertical="center" wrapText="1"/>
      <protection locked="0"/>
    </xf>
    <xf numFmtId="0" fontId="5" fillId="0" borderId="0" xfId="0" applyFont="1" applyBorder="1" applyAlignment="1" applyProtection="1">
      <alignment vertical="center"/>
      <protection locked="0"/>
    </xf>
    <xf numFmtId="9" fontId="5" fillId="0" borderId="0" xfId="0" applyNumberFormat="1" applyFont="1" applyBorder="1" applyAlignment="1" applyProtection="1">
      <alignment horizontal="center" vertical="center"/>
      <protection locked="0"/>
    </xf>
    <xf numFmtId="171" fontId="5" fillId="0" borderId="0" xfId="3" applyNumberFormat="1" applyFont="1" applyFill="1" applyBorder="1" applyAlignment="1" applyProtection="1">
      <alignment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14" fillId="8" borderId="0" xfId="0" applyFont="1" applyFill="1" applyBorder="1" applyAlignment="1" applyProtection="1">
      <alignment horizontal="left" vertical="center" wrapText="1"/>
      <protection locked="0"/>
    </xf>
    <xf numFmtId="169" fontId="2" fillId="0" borderId="0" xfId="0" applyNumberFormat="1" applyFont="1" applyBorder="1" applyAlignment="1" applyProtection="1">
      <alignment horizontal="left" vertical="center" wrapText="1"/>
      <protection locked="0"/>
    </xf>
    <xf numFmtId="0" fontId="2" fillId="0" borderId="0" xfId="3" applyFont="1" applyBorder="1" applyAlignment="1" applyProtection="1">
      <alignment horizontal="left" vertical="center" wrapText="1"/>
      <protection locked="0"/>
    </xf>
    <xf numFmtId="3" fontId="2" fillId="0" borderId="0" xfId="0" applyNumberFormat="1" applyFont="1" applyBorder="1" applyAlignment="1" applyProtection="1">
      <alignment vertical="center"/>
      <protection locked="0"/>
    </xf>
    <xf numFmtId="0" fontId="2" fillId="0" borderId="0" xfId="0" applyFont="1" applyBorder="1" applyAlignment="1" applyProtection="1">
      <alignment vertical="center"/>
      <protection locked="0"/>
    </xf>
    <xf numFmtId="171" fontId="2" fillId="0" borderId="0" xfId="0" applyNumberFormat="1" applyFont="1" applyBorder="1" applyAlignment="1" applyProtection="1">
      <alignment vertical="center"/>
      <protection locked="0"/>
    </xf>
    <xf numFmtId="3" fontId="7" fillId="0" borderId="6" xfId="0" applyNumberFormat="1" applyFont="1" applyFill="1" applyBorder="1" applyAlignment="1" applyProtection="1">
      <alignment horizontal="center" vertical="center"/>
    </xf>
    <xf numFmtId="171" fontId="5" fillId="0" borderId="6" xfId="0" applyNumberFormat="1" applyFont="1" applyFill="1" applyBorder="1" applyAlignment="1" applyProtection="1">
      <alignment horizontal="center" vertical="center" wrapText="1"/>
    </xf>
    <xf numFmtId="171" fontId="5" fillId="7" borderId="6" xfId="0" applyNumberFormat="1" applyFont="1" applyFill="1" applyBorder="1" applyAlignment="1" applyProtection="1">
      <alignment horizontal="center" vertical="center" wrapText="1"/>
    </xf>
    <xf numFmtId="171" fontId="9" fillId="0" borderId="6" xfId="0" applyNumberFormat="1" applyFont="1" applyFill="1" applyBorder="1" applyAlignment="1" applyProtection="1">
      <alignment horizontal="center" vertical="center" wrapText="1"/>
    </xf>
    <xf numFmtId="0" fontId="4" fillId="6" borderId="0" xfId="0" applyFont="1" applyFill="1" applyBorder="1" applyAlignment="1" applyProtection="1">
      <alignment vertical="center"/>
      <protection locked="0"/>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9" fontId="0" fillId="0" borderId="0" xfId="4" applyFont="1"/>
    <xf numFmtId="170" fontId="5" fillId="0" borderId="6" xfId="0" applyNumberFormat="1" applyFont="1" applyFill="1" applyBorder="1" applyAlignment="1" applyProtection="1">
      <alignment horizontal="center" vertical="center" wrapText="1"/>
    </xf>
    <xf numFmtId="3" fontId="0" fillId="0" borderId="6" xfId="0" applyNumberFormat="1" applyFont="1" applyBorder="1" applyAlignment="1" applyProtection="1">
      <alignment horizontal="center" vertical="center"/>
    </xf>
    <xf numFmtId="3" fontId="6" fillId="0" borderId="6" xfId="0" applyNumberFormat="1" applyFont="1" applyBorder="1" applyAlignment="1" applyProtection="1">
      <alignment horizontal="center" vertical="center"/>
    </xf>
    <xf numFmtId="3" fontId="16" fillId="0" borderId="6" xfId="0" applyNumberFormat="1" applyFont="1" applyFill="1" applyBorder="1" applyAlignment="1" applyProtection="1">
      <alignment horizontal="center" vertical="center"/>
    </xf>
    <xf numFmtId="9" fontId="16" fillId="0" borderId="6" xfId="4" applyFont="1" applyFill="1" applyBorder="1" applyAlignment="1" applyProtection="1">
      <alignment horizontal="center" vertical="center"/>
    </xf>
    <xf numFmtId="0" fontId="5" fillId="0" borderId="6" xfId="0" applyFont="1" applyFill="1" applyBorder="1" applyAlignment="1" applyProtection="1">
      <alignment vertical="center"/>
    </xf>
    <xf numFmtId="0" fontId="2" fillId="0" borderId="6" xfId="0" applyFont="1" applyBorder="1" applyAlignment="1" applyProtection="1">
      <alignment vertical="center"/>
    </xf>
    <xf numFmtId="0" fontId="5" fillId="0" borderId="6" xfId="0" applyFont="1" applyFill="1" applyBorder="1" applyAlignment="1" applyProtection="1">
      <alignment vertical="center" wrapText="1"/>
    </xf>
    <xf numFmtId="170" fontId="5" fillId="0" borderId="6" xfId="0" applyNumberFormat="1" applyFont="1" applyFill="1" applyBorder="1" applyAlignment="1" applyProtection="1">
      <alignment horizontal="center" vertical="center"/>
    </xf>
    <xf numFmtId="170" fontId="5" fillId="0" borderId="6" xfId="3" applyNumberFormat="1" applyFont="1" applyFill="1" applyBorder="1" applyAlignment="1" applyProtection="1">
      <alignment horizontal="center" vertical="center" wrapText="1"/>
    </xf>
    <xf numFmtId="0" fontId="2" fillId="0" borderId="6" xfId="0" applyFont="1" applyBorder="1" applyAlignment="1" applyProtection="1">
      <alignment vertical="center" wrapText="1"/>
    </xf>
    <xf numFmtId="170" fontId="5" fillId="0" borderId="6" xfId="2" applyNumberFormat="1" applyFont="1" applyFill="1" applyBorder="1" applyAlignment="1" applyProtection="1">
      <alignment horizontal="center" vertical="center" wrapText="1"/>
    </xf>
    <xf numFmtId="0" fontId="2" fillId="0" borderId="6" xfId="0" applyFont="1" applyFill="1" applyBorder="1" applyAlignment="1" applyProtection="1">
      <alignment horizontal="left" vertical="center" wrapText="1"/>
    </xf>
    <xf numFmtId="170" fontId="2" fillId="0" borderId="6" xfId="3" applyNumberFormat="1" applyFont="1" applyFill="1" applyBorder="1" applyAlignment="1" applyProtection="1">
      <alignment horizontal="center" vertical="center" wrapText="1"/>
    </xf>
    <xf numFmtId="3" fontId="0" fillId="0" borderId="0" xfId="0" applyNumberFormat="1"/>
    <xf numFmtId="171" fontId="2" fillId="0" borderId="0" xfId="0" applyNumberFormat="1" applyFont="1" applyAlignment="1" applyProtection="1">
      <alignment vertical="center"/>
      <protection locked="0"/>
    </xf>
    <xf numFmtId="0" fontId="17" fillId="11" borderId="9" xfId="0" applyFont="1" applyFill="1" applyBorder="1" applyAlignment="1">
      <alignment horizontal="left"/>
    </xf>
    <xf numFmtId="0" fontId="17" fillId="0" borderId="8" xfId="0" applyFont="1" applyBorder="1" applyAlignment="1">
      <alignment horizontal="left"/>
    </xf>
    <xf numFmtId="3" fontId="17" fillId="0" borderId="8" xfId="0" applyNumberFormat="1" applyFont="1" applyBorder="1"/>
    <xf numFmtId="3" fontId="17" fillId="11" borderId="9" xfId="0" applyNumberFormat="1" applyFont="1" applyFill="1" applyBorder="1"/>
    <xf numFmtId="0" fontId="2" fillId="0" borderId="0" xfId="0" applyFont="1" applyAlignment="1" applyProtection="1">
      <alignment vertical="center"/>
    </xf>
    <xf numFmtId="0" fontId="13" fillId="0" borderId="0" xfId="0" applyFont="1" applyFill="1" applyAlignment="1" applyProtection="1">
      <alignment vertical="center"/>
    </xf>
    <xf numFmtId="0" fontId="2" fillId="0" borderId="0" xfId="0" applyFont="1" applyAlignment="1" applyProtection="1">
      <alignment vertical="center" wrapText="1"/>
    </xf>
    <xf numFmtId="0" fontId="13" fillId="0" borderId="0" xfId="0" applyFont="1" applyFill="1" applyAlignment="1" applyProtection="1">
      <alignment vertical="center" wrapText="1"/>
    </xf>
    <xf numFmtId="0" fontId="13" fillId="0" borderId="0" xfId="0" applyFont="1" applyAlignment="1" applyProtection="1">
      <alignment vertical="center"/>
    </xf>
    <xf numFmtId="9" fontId="13" fillId="0" borderId="0" xfId="4" applyFont="1" applyFill="1" applyAlignment="1" applyProtection="1">
      <alignment vertical="center"/>
    </xf>
    <xf numFmtId="0" fontId="2" fillId="4" borderId="0" xfId="0" applyFont="1" applyFill="1" applyAlignment="1" applyProtection="1">
      <alignment vertical="center"/>
    </xf>
    <xf numFmtId="0" fontId="2" fillId="0" borderId="0" xfId="0" applyFont="1" applyAlignment="1" applyProtection="1">
      <alignment horizontal="left" vertical="center" wrapText="1"/>
    </xf>
    <xf numFmtId="0" fontId="2" fillId="0" borderId="0" xfId="0" applyFont="1" applyFill="1" applyAlignment="1" applyProtection="1">
      <alignment vertical="center" wrapText="1"/>
      <protection locked="0"/>
    </xf>
    <xf numFmtId="0" fontId="5"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justify" vertical="center" wrapText="1"/>
    </xf>
    <xf numFmtId="169" fontId="5" fillId="0" borderId="7" xfId="0" applyNumberFormat="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170" fontId="5" fillId="0" borderId="7" xfId="0" applyNumberFormat="1" applyFont="1" applyFill="1" applyBorder="1" applyAlignment="1" applyProtection="1">
      <alignment horizontal="center" vertical="center" wrapText="1"/>
    </xf>
    <xf numFmtId="9" fontId="15" fillId="0" borderId="7" xfId="0" applyNumberFormat="1" applyFont="1" applyFill="1" applyBorder="1" applyAlignment="1" applyProtection="1">
      <alignment horizontal="center" vertical="center"/>
    </xf>
    <xf numFmtId="171" fontId="5" fillId="0" borderId="7" xfId="0" applyNumberFormat="1"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2" fillId="0" borderId="7" xfId="0" applyFont="1" applyBorder="1" applyAlignment="1" applyProtection="1">
      <alignment vertical="center"/>
    </xf>
    <xf numFmtId="9" fontId="20" fillId="5" borderId="0" xfId="4" applyFont="1" applyFill="1"/>
    <xf numFmtId="0" fontId="4" fillId="2" borderId="0" xfId="0" applyFont="1" applyFill="1" applyBorder="1" applyAlignment="1" applyProtection="1">
      <alignment vertical="center" wrapText="1"/>
      <protection locked="0"/>
    </xf>
    <xf numFmtId="9" fontId="2" fillId="0" borderId="0" xfId="4" applyFont="1" applyAlignment="1" applyProtection="1">
      <alignment vertical="center"/>
    </xf>
    <xf numFmtId="0" fontId="0" fillId="0" borderId="0" xfId="0" applyAlignment="1">
      <alignment horizontal="justify" vertical="center"/>
    </xf>
    <xf numFmtId="3" fontId="0" fillId="0" borderId="0" xfId="0" applyNumberFormat="1" applyAlignment="1">
      <alignment horizont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164" fontId="0" fillId="0" borderId="6" xfId="5" applyNumberFormat="1" applyFont="1" applyBorder="1" applyAlignment="1">
      <alignment horizontal="center"/>
    </xf>
    <xf numFmtId="0" fontId="0" fillId="0" borderId="13" xfId="0" applyBorder="1" applyAlignment="1">
      <alignment horizontal="justify" vertical="center"/>
    </xf>
    <xf numFmtId="164" fontId="0" fillId="0" borderId="1" xfId="5" applyNumberFormat="1" applyFont="1" applyBorder="1" applyAlignment="1">
      <alignment horizontal="center"/>
    </xf>
    <xf numFmtId="0" fontId="0" fillId="0" borderId="14" xfId="0" applyBorder="1" applyAlignment="1">
      <alignment horizontal="justify" vertical="center"/>
    </xf>
    <xf numFmtId="0" fontId="0" fillId="0" borderId="15" xfId="0" applyBorder="1" applyAlignment="1">
      <alignment horizontal="justify" vertical="center"/>
    </xf>
    <xf numFmtId="164" fontId="0" fillId="0" borderId="16" xfId="5" applyNumberFormat="1" applyFont="1" applyBorder="1" applyAlignment="1">
      <alignment horizontal="center"/>
    </xf>
    <xf numFmtId="0" fontId="20" fillId="0" borderId="17" xfId="0" applyFont="1" applyBorder="1" applyAlignment="1">
      <alignment horizontal="center" vertical="center" wrapText="1"/>
    </xf>
    <xf numFmtId="164" fontId="0" fillId="0" borderId="2" xfId="5" applyNumberFormat="1" applyFont="1" applyBorder="1" applyAlignment="1">
      <alignment horizontal="center"/>
    </xf>
    <xf numFmtId="164" fontId="0" fillId="0" borderId="18" xfId="5" applyNumberFormat="1" applyFont="1" applyBorder="1" applyAlignment="1">
      <alignment horizontal="center"/>
    </xf>
    <xf numFmtId="164" fontId="0" fillId="0" borderId="19" xfId="5" applyNumberFormat="1" applyFont="1" applyBorder="1" applyAlignment="1">
      <alignment horizontal="center"/>
    </xf>
    <xf numFmtId="0" fontId="20" fillId="5" borderId="20" xfId="0" applyFont="1" applyFill="1" applyBorder="1" applyAlignment="1">
      <alignment horizontal="center" vertical="center" wrapText="1"/>
    </xf>
    <xf numFmtId="164" fontId="20" fillId="5" borderId="21" xfId="5" applyNumberFormat="1" applyFont="1" applyFill="1" applyBorder="1" applyAlignment="1">
      <alignment horizontal="center"/>
    </xf>
    <xf numFmtId="164" fontId="20" fillId="5" borderId="22" xfId="5" applyNumberFormat="1" applyFont="1" applyFill="1" applyBorder="1" applyAlignment="1">
      <alignment horizontal="center"/>
    </xf>
    <xf numFmtId="164" fontId="20" fillId="5" borderId="23" xfId="5" applyNumberFormat="1" applyFont="1" applyFill="1" applyBorder="1" applyAlignment="1">
      <alignment horizontal="center"/>
    </xf>
    <xf numFmtId="164" fontId="0" fillId="0" borderId="0" xfId="0" applyNumberFormat="1"/>
    <xf numFmtId="164" fontId="17" fillId="0" borderId="0" xfId="0" applyNumberFormat="1" applyFont="1"/>
    <xf numFmtId="0" fontId="24" fillId="12" borderId="24" xfId="0" applyFont="1" applyFill="1" applyBorder="1" applyAlignment="1">
      <alignment horizontal="justify" vertical="center" wrapText="1" readingOrder="1"/>
    </xf>
    <xf numFmtId="165" fontId="25" fillId="12" borderId="24" xfId="0" applyNumberFormat="1" applyFont="1" applyFill="1" applyBorder="1" applyAlignment="1">
      <alignment horizontal="center" wrapText="1" readingOrder="1"/>
    </xf>
    <xf numFmtId="165" fontId="26" fillId="5" borderId="24" xfId="0" applyNumberFormat="1" applyFont="1" applyFill="1" applyBorder="1" applyAlignment="1">
      <alignment horizontal="center" wrapText="1" readingOrder="1"/>
    </xf>
    <xf numFmtId="0" fontId="25" fillId="12" borderId="24" xfId="0" applyFont="1" applyFill="1" applyBorder="1" applyAlignment="1">
      <alignment horizontal="center" wrapText="1" readingOrder="1"/>
    </xf>
    <xf numFmtId="0" fontId="24" fillId="12" borderId="24" xfId="0" applyFont="1" applyFill="1" applyBorder="1" applyAlignment="1">
      <alignment horizontal="center" vertical="center" wrapText="1" readingOrder="1"/>
    </xf>
    <xf numFmtId="165" fontId="24" fillId="12" borderId="24" xfId="0" applyNumberFormat="1" applyFont="1" applyFill="1" applyBorder="1" applyAlignment="1">
      <alignment horizontal="center" wrapText="1" readingOrder="1"/>
    </xf>
    <xf numFmtId="0" fontId="24" fillId="13" borderId="25" xfId="0" applyFont="1" applyFill="1" applyBorder="1" applyAlignment="1">
      <alignment horizontal="center" vertical="center" wrapText="1" readingOrder="1"/>
    </xf>
    <xf numFmtId="0" fontId="24" fillId="13" borderId="26" xfId="0" applyFont="1" applyFill="1" applyBorder="1" applyAlignment="1">
      <alignment horizontal="center" vertical="center" wrapText="1" readingOrder="1"/>
    </xf>
    <xf numFmtId="0" fontId="24" fillId="13" borderId="27" xfId="0" applyFont="1" applyFill="1" applyBorder="1" applyAlignment="1">
      <alignment horizontal="center" vertical="center" wrapText="1" readingOrder="1"/>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169" fontId="5"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3" applyFont="1" applyFill="1" applyBorder="1" applyAlignment="1" applyProtection="1">
      <alignment horizontal="left"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171" fontId="13" fillId="0" borderId="0" xfId="3" applyNumberFormat="1" applyFont="1" applyFill="1" applyBorder="1" applyAlignment="1" applyProtection="1">
      <alignment vertical="center" wrapText="1"/>
    </xf>
    <xf numFmtId="9" fontId="5" fillId="0" borderId="0" xfId="0" applyNumberFormat="1" applyFont="1" applyBorder="1" applyAlignment="1" applyProtection="1">
      <alignment horizontal="center" vertical="center"/>
    </xf>
    <xf numFmtId="14" fontId="2" fillId="0" borderId="6" xfId="0" applyNumberFormat="1" applyFont="1" applyFill="1" applyBorder="1" applyAlignment="1" applyProtection="1">
      <alignment horizontal="center" vertical="center"/>
    </xf>
    <xf numFmtId="0" fontId="12" fillId="0" borderId="6" xfId="0" applyFont="1" applyFill="1" applyBorder="1" applyAlignment="1" applyProtection="1">
      <alignment horizontal="justify" vertical="center" wrapText="1"/>
    </xf>
    <xf numFmtId="0" fontId="4" fillId="5" borderId="0" xfId="0" applyFont="1" applyFill="1" applyBorder="1" applyAlignment="1" applyProtection="1">
      <alignment vertical="center" wrapText="1"/>
      <protection locked="0"/>
    </xf>
    <xf numFmtId="3" fontId="5" fillId="14" borderId="7" xfId="0" applyNumberFormat="1" applyFont="1" applyFill="1" applyBorder="1" applyAlignment="1" applyProtection="1">
      <alignment horizontal="center" vertical="center"/>
    </xf>
    <xf numFmtId="3" fontId="5" fillId="14" borderId="6"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2" fillId="0" borderId="6" xfId="0" applyFont="1" applyBorder="1" applyAlignment="1" applyProtection="1">
      <alignment horizontal="left" vertical="center" wrapText="1"/>
    </xf>
    <xf numFmtId="0" fontId="4" fillId="9" borderId="7" xfId="0" applyFont="1" applyFill="1" applyBorder="1" applyAlignment="1" applyProtection="1">
      <alignment horizontal="center" vertical="center" wrapText="1"/>
      <protection locked="0"/>
    </xf>
    <xf numFmtId="9" fontId="5" fillId="2" borderId="7" xfId="0" applyNumberFormat="1" applyFont="1" applyFill="1" applyBorder="1" applyAlignment="1" applyProtection="1">
      <alignment horizontal="center" vertical="center" wrapText="1"/>
    </xf>
    <xf numFmtId="3" fontId="5" fillId="10" borderId="6" xfId="0" applyNumberFormat="1" applyFont="1" applyFill="1" applyBorder="1" applyAlignment="1" applyProtection="1">
      <alignment horizontal="center" vertical="center"/>
    </xf>
    <xf numFmtId="0" fontId="3" fillId="10" borderId="0" xfId="0" applyFont="1" applyFill="1" applyAlignment="1" applyProtection="1">
      <alignment horizontal="center" vertical="center" wrapText="1"/>
    </xf>
    <xf numFmtId="14" fontId="27" fillId="10" borderId="0" xfId="0" applyNumberFormat="1" applyFont="1" applyFill="1" applyAlignment="1" applyProtection="1">
      <alignment horizontal="center" vertical="center" wrapText="1"/>
    </xf>
    <xf numFmtId="0" fontId="4" fillId="6"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xf>
    <xf numFmtId="171" fontId="2" fillId="0" borderId="7" xfId="0" applyNumberFormat="1" applyFont="1" applyBorder="1" applyAlignment="1" applyProtection="1">
      <alignment vertical="center"/>
    </xf>
    <xf numFmtId="49" fontId="2" fillId="0" borderId="0" xfId="0" applyNumberFormat="1" applyFont="1" applyAlignment="1" applyProtection="1">
      <alignment vertical="center"/>
    </xf>
    <xf numFmtId="49" fontId="5" fillId="7" borderId="0" xfId="0" applyNumberFormat="1" applyFont="1" applyFill="1" applyAlignment="1" applyProtection="1">
      <alignment vertical="center"/>
    </xf>
    <xf numFmtId="0" fontId="5" fillId="7" borderId="6" xfId="0" applyFont="1" applyFill="1" applyBorder="1" applyAlignment="1" applyProtection="1">
      <alignment vertical="center"/>
    </xf>
    <xf numFmtId="0" fontId="5" fillId="0" borderId="6" xfId="0" applyFont="1" applyBorder="1" applyAlignment="1" applyProtection="1">
      <alignment vertical="center"/>
    </xf>
    <xf numFmtId="49" fontId="5" fillId="0" borderId="0" xfId="0" applyNumberFormat="1" applyFont="1" applyAlignment="1" applyProtection="1">
      <alignment vertical="center"/>
    </xf>
    <xf numFmtId="0" fontId="5" fillId="7" borderId="0" xfId="0" applyFont="1" applyFill="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0" fontId="4" fillId="0" borderId="0" xfId="0" applyFont="1" applyFill="1" applyAlignment="1" applyProtection="1">
      <alignment vertical="center"/>
    </xf>
    <xf numFmtId="0" fontId="28" fillId="15" borderId="0" xfId="0" applyFont="1" applyFill="1" applyAlignment="1" applyProtection="1">
      <alignment horizontal="left" vertical="center" wrapText="1"/>
    </xf>
    <xf numFmtId="14" fontId="4" fillId="0" borderId="0" xfId="0" applyNumberFormat="1" applyFont="1" applyFill="1" applyAlignment="1" applyProtection="1">
      <alignment vertical="center"/>
    </xf>
    <xf numFmtId="0" fontId="5" fillId="3" borderId="0" xfId="0" applyFont="1" applyFill="1" applyAlignment="1" applyProtection="1">
      <alignment vertical="center"/>
    </xf>
    <xf numFmtId="9" fontId="5" fillId="0" borderId="0" xfId="4" applyFont="1" applyFill="1" applyAlignment="1" applyProtection="1">
      <alignment vertical="center"/>
    </xf>
    <xf numFmtId="0" fontId="4" fillId="3" borderId="0" xfId="0" applyFont="1" applyFill="1" applyBorder="1" applyAlignment="1" applyProtection="1">
      <alignment vertical="center"/>
      <protection locked="0"/>
    </xf>
    <xf numFmtId="9" fontId="13" fillId="0" borderId="0" xfId="0" applyNumberFormat="1" applyFont="1" applyFill="1" applyAlignment="1" applyProtection="1">
      <alignment vertical="center"/>
    </xf>
    <xf numFmtId="3" fontId="5" fillId="0" borderId="6" xfId="0" applyNumberFormat="1" applyFont="1" applyFill="1" applyBorder="1" applyAlignment="1" applyProtection="1">
      <alignment horizontal="center" vertical="center"/>
    </xf>
    <xf numFmtId="3" fontId="5" fillId="0" borderId="7" xfId="0" applyNumberFormat="1" applyFont="1" applyFill="1" applyBorder="1" applyAlignment="1" applyProtection="1">
      <alignment horizontal="center" vertical="center"/>
    </xf>
    <xf numFmtId="0" fontId="4" fillId="10" borderId="18" xfId="0" applyFont="1" applyFill="1" applyBorder="1" applyAlignment="1" applyProtection="1">
      <alignment horizontal="center" vertical="center" wrapText="1"/>
    </xf>
    <xf numFmtId="0" fontId="4" fillId="16" borderId="6" xfId="0" applyFont="1" applyFill="1" applyBorder="1" applyAlignment="1" applyProtection="1">
      <alignment horizontal="center" vertical="center" wrapText="1"/>
    </xf>
    <xf numFmtId="0" fontId="4" fillId="16" borderId="4" xfId="0" applyFont="1" applyFill="1" applyBorder="1" applyAlignment="1" applyProtection="1">
      <alignment horizontal="center" vertical="center" wrapText="1"/>
    </xf>
    <xf numFmtId="0" fontId="4" fillId="16" borderId="3" xfId="0" applyFont="1" applyFill="1" applyBorder="1" applyAlignment="1" applyProtection="1">
      <alignment horizontal="center" vertical="center" wrapText="1"/>
    </xf>
    <xf numFmtId="0" fontId="4" fillId="16" borderId="5" xfId="0" applyFont="1" applyFill="1" applyBorder="1" applyAlignment="1" applyProtection="1">
      <alignment horizontal="center" vertical="center" wrapText="1"/>
    </xf>
    <xf numFmtId="0" fontId="18" fillId="16" borderId="6" xfId="0" applyFont="1" applyFill="1" applyBorder="1" applyAlignment="1" applyProtection="1">
      <alignment horizontal="center" vertical="center" wrapText="1"/>
    </xf>
    <xf numFmtId="0" fontId="4" fillId="16" borderId="10" xfId="0" applyFont="1" applyFill="1" applyBorder="1" applyAlignment="1" applyProtection="1">
      <alignment horizontal="center" vertical="center" wrapText="1"/>
    </xf>
    <xf numFmtId="0" fontId="5" fillId="0" borderId="6" xfId="0" applyFont="1" applyFill="1" applyBorder="1" applyAlignment="1" applyProtection="1">
      <alignment horizontal="justify" vertical="top" wrapText="1"/>
    </xf>
    <xf numFmtId="0" fontId="28" fillId="0" borderId="6" xfId="0" applyFont="1" applyFill="1" applyBorder="1" applyAlignment="1" applyProtection="1">
      <alignment horizontal="justify" vertical="center" wrapText="1"/>
    </xf>
    <xf numFmtId="0" fontId="30" fillId="0" borderId="6" xfId="0" applyFont="1" applyFill="1" applyBorder="1" applyAlignment="1" applyProtection="1">
      <alignment horizontal="justify" vertical="center" wrapText="1"/>
    </xf>
    <xf numFmtId="172" fontId="5" fillId="0" borderId="6" xfId="0" applyNumberFormat="1" applyFont="1" applyFill="1" applyBorder="1" applyAlignment="1" applyProtection="1">
      <alignment horizontal="center" vertical="center"/>
    </xf>
    <xf numFmtId="0" fontId="4" fillId="10" borderId="29" xfId="0" applyFont="1" applyFill="1" applyBorder="1" applyAlignment="1" applyProtection="1">
      <alignment horizontal="center" vertical="center"/>
    </xf>
    <xf numFmtId="0" fontId="4" fillId="10" borderId="28" xfId="0" applyFont="1" applyFill="1" applyBorder="1" applyAlignment="1" applyProtection="1">
      <alignment horizontal="center" vertical="center"/>
    </xf>
    <xf numFmtId="0" fontId="2" fillId="0" borderId="0" xfId="0" applyFont="1" applyBorder="1" applyAlignment="1" applyProtection="1">
      <alignment vertical="center" wrapText="1"/>
    </xf>
    <xf numFmtId="0" fontId="2" fillId="0" borderId="0" xfId="0" applyFont="1" applyBorder="1" applyAlignment="1" applyProtection="1">
      <alignment horizontal="justify" vertical="center" wrapText="1"/>
    </xf>
    <xf numFmtId="0" fontId="2" fillId="0" borderId="0" xfId="0" applyFont="1" applyAlignment="1" applyProtection="1">
      <alignment horizontal="justify" vertical="center" wrapText="1"/>
    </xf>
    <xf numFmtId="0" fontId="4" fillId="6" borderId="0" xfId="0" applyFont="1" applyFill="1" applyAlignment="1" applyProtection="1">
      <alignment vertical="center"/>
    </xf>
    <xf numFmtId="0" fontId="5" fillId="0" borderId="0" xfId="0" applyFont="1" applyBorder="1" applyAlignment="1" applyProtection="1">
      <alignment vertical="center"/>
    </xf>
    <xf numFmtId="0" fontId="3" fillId="0" borderId="0" xfId="0" applyFont="1" applyAlignment="1" applyProtection="1">
      <alignment horizontal="center" vertical="center" wrapText="1"/>
    </xf>
    <xf numFmtId="9" fontId="5" fillId="0" borderId="0" xfId="4" applyFont="1" applyAlignment="1" applyProtection="1">
      <alignment vertical="center"/>
    </xf>
    <xf numFmtId="1" fontId="2" fillId="0" borderId="0" xfId="0" applyNumberFormat="1" applyFont="1" applyAlignment="1" applyProtection="1">
      <alignment vertical="center"/>
    </xf>
    <xf numFmtId="0" fontId="2" fillId="0" borderId="0" xfId="0"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19" fillId="0" borderId="0" xfId="0" applyFont="1" applyFill="1" applyBorder="1" applyAlignment="1" applyProtection="1">
      <alignment horizontal="justify" vertical="center" wrapText="1"/>
    </xf>
    <xf numFmtId="0" fontId="4" fillId="10" borderId="6" xfId="0" applyFont="1" applyFill="1" applyBorder="1" applyAlignment="1" applyProtection="1">
      <alignment horizontal="center" vertical="center"/>
    </xf>
    <xf numFmtId="0" fontId="3" fillId="0" borderId="0" xfId="0" applyFont="1" applyAlignment="1" applyProtection="1">
      <alignment horizontal="center" vertical="center" wrapText="1"/>
    </xf>
    <xf numFmtId="168" fontId="4" fillId="10" borderId="6" xfId="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4" fillId="9" borderId="6" xfId="0" applyFont="1" applyFill="1" applyBorder="1" applyAlignment="1" applyProtection="1">
      <alignment horizontal="center" vertical="center"/>
      <protection locked="0"/>
    </xf>
    <xf numFmtId="0" fontId="24" fillId="13" borderId="25" xfId="0" applyFont="1" applyFill="1" applyBorder="1" applyAlignment="1">
      <alignment horizontal="center" vertical="center" wrapText="1" readingOrder="1"/>
    </xf>
    <xf numFmtId="0" fontId="24" fillId="13" borderId="26" xfId="0" applyFont="1" applyFill="1" applyBorder="1" applyAlignment="1">
      <alignment horizontal="center" vertical="center" wrapText="1" readingOrder="1"/>
    </xf>
    <xf numFmtId="0" fontId="24" fillId="13" borderId="27" xfId="0" applyFont="1" applyFill="1" applyBorder="1" applyAlignment="1">
      <alignment horizontal="center" vertical="center" wrapText="1" readingOrder="1"/>
    </xf>
    <xf numFmtId="0" fontId="24" fillId="5" borderId="25" xfId="0" applyFont="1" applyFill="1" applyBorder="1" applyAlignment="1">
      <alignment horizontal="center" vertical="center" wrapText="1" readingOrder="1"/>
    </xf>
    <xf numFmtId="0" fontId="24" fillId="5" borderId="26" xfId="0" applyFont="1" applyFill="1" applyBorder="1" applyAlignment="1">
      <alignment horizontal="center" vertical="center" wrapText="1" readingOrder="1"/>
    </xf>
    <xf numFmtId="0" fontId="24" fillId="5" borderId="27" xfId="0" applyFont="1" applyFill="1" applyBorder="1" applyAlignment="1">
      <alignment horizontal="center" vertical="center" wrapText="1" readingOrder="1"/>
    </xf>
    <xf numFmtId="0" fontId="4" fillId="10" borderId="18" xfId="0" applyFont="1" applyFill="1" applyBorder="1" applyAlignment="1" applyProtection="1">
      <alignment horizontal="center" vertical="center" wrapText="1"/>
    </xf>
    <xf numFmtId="0" fontId="4" fillId="10" borderId="29" xfId="0" applyFont="1" applyFill="1" applyBorder="1" applyAlignment="1" applyProtection="1">
      <alignment horizontal="center" vertical="center" wrapText="1"/>
    </xf>
    <xf numFmtId="0" fontId="4" fillId="10" borderId="28" xfId="0" applyFont="1" applyFill="1" applyBorder="1" applyAlignment="1" applyProtection="1">
      <alignment horizontal="center" vertical="center" wrapText="1"/>
    </xf>
  </cellXfs>
  <cellStyles count="7">
    <cellStyle name="Millares" xfId="1" builtinId="3"/>
    <cellStyle name="Millares 2" xfId="6"/>
    <cellStyle name="Moneda" xfId="5" builtinId="4"/>
    <cellStyle name="Moneda [0]" xfId="2" builtinId="7"/>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845344</xdr:colOff>
      <xdr:row>4</xdr:row>
      <xdr:rowOff>142875</xdr:rowOff>
    </xdr:to>
    <xdr:sp macro="" textlink="">
      <xdr:nvSpPr>
        <xdr:cNvPr id="2" name="Rectángulo 1">
          <a:extLst>
            <a:ext uri="{FF2B5EF4-FFF2-40B4-BE49-F238E27FC236}">
              <a16:creationId xmlns:a16="http://schemas.microsoft.com/office/drawing/2014/main" id="{00000000-0008-0000-0000-00000E000000}"/>
            </a:ext>
          </a:extLst>
        </xdr:cNvPr>
        <xdr:cNvSpPr/>
      </xdr:nvSpPr>
      <xdr:spPr>
        <a:xfrm>
          <a:off x="0" y="0"/>
          <a:ext cx="2712244" cy="79057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283371</xdr:colOff>
      <xdr:row>0</xdr:row>
      <xdr:rowOff>130969</xdr:rowOff>
    </xdr:from>
    <xdr:to>
      <xdr:col>1</xdr:col>
      <xdr:colOff>797719</xdr:colOff>
      <xdr:row>4</xdr:row>
      <xdr:rowOff>83345</xdr:rowOff>
    </xdr:to>
    <xdr:grpSp>
      <xdr:nvGrpSpPr>
        <xdr:cNvPr id="3" name="Group 41">
          <a:extLst>
            <a:ext uri="{FF2B5EF4-FFF2-40B4-BE49-F238E27FC236}">
              <a16:creationId xmlns:a16="http://schemas.microsoft.com/office/drawing/2014/main" id="{00000000-0008-0000-0000-000002000000}"/>
            </a:ext>
          </a:extLst>
        </xdr:cNvPr>
        <xdr:cNvGrpSpPr>
          <a:grpSpLocks/>
        </xdr:cNvGrpSpPr>
      </xdr:nvGrpSpPr>
      <xdr:grpSpPr bwMode="auto">
        <a:xfrm>
          <a:off x="283371" y="130969"/>
          <a:ext cx="2300286" cy="619126"/>
          <a:chOff x="837" y="1286"/>
          <a:chExt cx="1566" cy="548"/>
        </a:xfrm>
      </xdr:grpSpPr>
      <xdr:sp macro="" textlink="">
        <xdr:nvSpPr>
          <xdr:cNvPr id="4" name="Freeform 42">
            <a:extLst>
              <a:ext uri="{FF2B5EF4-FFF2-40B4-BE49-F238E27FC236}">
                <a16:creationId xmlns:a16="http://schemas.microsoft.com/office/drawing/2014/main" id="{00000000-0008-0000-0000-000003000000}"/>
              </a:ext>
            </a:extLst>
          </xdr:cNvPr>
          <xdr:cNvSpPr>
            <a:spLocks noEditPoints="1"/>
          </xdr:cNvSpPr>
        </xdr:nvSpPr>
        <xdr:spPr bwMode="auto">
          <a:xfrm>
            <a:off x="837" y="1760"/>
            <a:ext cx="1566" cy="74"/>
          </a:xfrm>
          <a:custGeom>
            <a:avLst/>
            <a:gdLst>
              <a:gd name="T0" fmla="*/ 2147483647 w 663"/>
              <a:gd name="T1" fmla="*/ 2147483647 h 31"/>
              <a:gd name="T2" fmla="*/ 2147483647 w 663"/>
              <a:gd name="T3" fmla="*/ 2147483647 h 31"/>
              <a:gd name="T4" fmla="*/ 2147483647 w 663"/>
              <a:gd name="T5" fmla="*/ 2147483647 h 31"/>
              <a:gd name="T6" fmla="*/ 2147483647 w 663"/>
              <a:gd name="T7" fmla="*/ 2147483647 h 31"/>
              <a:gd name="T8" fmla="*/ 2147483647 w 663"/>
              <a:gd name="T9" fmla="*/ 2147483647 h 31"/>
              <a:gd name="T10" fmla="*/ 2147483647 w 663"/>
              <a:gd name="T11" fmla="*/ 2147483647 h 31"/>
              <a:gd name="T12" fmla="*/ 2147483647 w 663"/>
              <a:gd name="T13" fmla="*/ 2147483647 h 31"/>
              <a:gd name="T14" fmla="*/ 2147483647 w 663"/>
              <a:gd name="T15" fmla="*/ 2147483647 h 31"/>
              <a:gd name="T16" fmla="*/ 2147483647 w 663"/>
              <a:gd name="T17" fmla="*/ 2147483647 h 31"/>
              <a:gd name="T18" fmla="*/ 2147483647 w 663"/>
              <a:gd name="T19" fmla="*/ 2147483647 h 31"/>
              <a:gd name="T20" fmla="*/ 2147483647 w 663"/>
              <a:gd name="T21" fmla="*/ 2147483647 h 31"/>
              <a:gd name="T22" fmla="*/ 2147483647 w 663"/>
              <a:gd name="T23" fmla="*/ 2147483647 h 31"/>
              <a:gd name="T24" fmla="*/ 2147483647 w 663"/>
              <a:gd name="T25" fmla="*/ 2147483647 h 31"/>
              <a:gd name="T26" fmla="*/ 2147483647 w 663"/>
              <a:gd name="T27" fmla="*/ 2147483647 h 31"/>
              <a:gd name="T28" fmla="*/ 2147483647 w 663"/>
              <a:gd name="T29" fmla="*/ 2147483647 h 31"/>
              <a:gd name="T30" fmla="*/ 2147483647 w 663"/>
              <a:gd name="T31" fmla="*/ 2147483647 h 31"/>
              <a:gd name="T32" fmla="*/ 2147483647 w 663"/>
              <a:gd name="T33" fmla="*/ 2147483647 h 31"/>
              <a:gd name="T34" fmla="*/ 2147483647 w 663"/>
              <a:gd name="T35" fmla="*/ 2147483647 h 31"/>
              <a:gd name="T36" fmla="*/ 2147483647 w 663"/>
              <a:gd name="T37" fmla="*/ 2147483647 h 31"/>
              <a:gd name="T38" fmla="*/ 2147483647 w 663"/>
              <a:gd name="T39" fmla="*/ 2147483647 h 31"/>
              <a:gd name="T40" fmla="*/ 2147483647 w 663"/>
              <a:gd name="T41" fmla="*/ 2147483647 h 31"/>
              <a:gd name="T42" fmla="*/ 2147483647 w 663"/>
              <a:gd name="T43" fmla="*/ 2147483647 h 31"/>
              <a:gd name="T44" fmla="*/ 2147483647 w 663"/>
              <a:gd name="T45" fmla="*/ 2147483647 h 31"/>
              <a:gd name="T46" fmla="*/ 2147483647 w 663"/>
              <a:gd name="T47" fmla="*/ 2147483647 h 31"/>
              <a:gd name="T48" fmla="*/ 2147483647 w 663"/>
              <a:gd name="T49" fmla="*/ 2147483647 h 31"/>
              <a:gd name="T50" fmla="*/ 2147483647 w 663"/>
              <a:gd name="T51" fmla="*/ 2147483647 h 31"/>
              <a:gd name="T52" fmla="*/ 2147483647 w 663"/>
              <a:gd name="T53" fmla="*/ 2147483647 h 31"/>
              <a:gd name="T54" fmla="*/ 2147483647 w 663"/>
              <a:gd name="T55" fmla="*/ 2147483647 h 31"/>
              <a:gd name="T56" fmla="*/ 2147483647 w 663"/>
              <a:gd name="T57" fmla="*/ 2147483647 h 31"/>
              <a:gd name="T58" fmla="*/ 2147483647 w 663"/>
              <a:gd name="T59" fmla="*/ 2147483647 h 31"/>
              <a:gd name="T60" fmla="*/ 2147483647 w 663"/>
              <a:gd name="T61" fmla="*/ 2147483647 h 31"/>
              <a:gd name="T62" fmla="*/ 2147483647 w 663"/>
              <a:gd name="T63" fmla="*/ 2147483647 h 31"/>
              <a:gd name="T64" fmla="*/ 2147483647 w 663"/>
              <a:gd name="T65" fmla="*/ 2147483647 h 31"/>
              <a:gd name="T66" fmla="*/ 2147483647 w 663"/>
              <a:gd name="T67" fmla="*/ 2147483647 h 31"/>
              <a:gd name="T68" fmla="*/ 2147483647 w 663"/>
              <a:gd name="T69" fmla="*/ 2147483647 h 31"/>
              <a:gd name="T70" fmla="*/ 2147483647 w 663"/>
              <a:gd name="T71" fmla="*/ 2147483647 h 31"/>
              <a:gd name="T72" fmla="*/ 2147483647 w 663"/>
              <a:gd name="T73" fmla="*/ 2147483647 h 31"/>
              <a:gd name="T74" fmla="*/ 2147483647 w 663"/>
              <a:gd name="T75" fmla="*/ 2147483647 h 31"/>
              <a:gd name="T76" fmla="*/ 2147483647 w 663"/>
              <a:gd name="T77" fmla="*/ 2147483647 h 31"/>
              <a:gd name="T78" fmla="*/ 2147483647 w 663"/>
              <a:gd name="T79" fmla="*/ 2147483647 h 31"/>
              <a:gd name="T80" fmla="*/ 2147483647 w 663"/>
              <a:gd name="T81" fmla="*/ 2147483647 h 31"/>
              <a:gd name="T82" fmla="*/ 2147483647 w 663"/>
              <a:gd name="T83" fmla="*/ 2147483647 h 31"/>
              <a:gd name="T84" fmla="*/ 2147483647 w 663"/>
              <a:gd name="T85" fmla="*/ 2147483647 h 31"/>
              <a:gd name="T86" fmla="*/ 2147483647 w 663"/>
              <a:gd name="T87" fmla="*/ 2147483647 h 31"/>
              <a:gd name="T88" fmla="*/ 2147483647 w 663"/>
              <a:gd name="T89" fmla="*/ 2147483647 h 31"/>
              <a:gd name="T90" fmla="*/ 2147483647 w 663"/>
              <a:gd name="T91" fmla="*/ 2147483647 h 31"/>
              <a:gd name="T92" fmla="*/ 2147483647 w 663"/>
              <a:gd name="T93" fmla="*/ 2147483647 h 31"/>
              <a:gd name="T94" fmla="*/ 2147483647 w 663"/>
              <a:gd name="T95" fmla="*/ 2147483647 h 31"/>
              <a:gd name="T96" fmla="*/ 2147483647 w 663"/>
              <a:gd name="T97" fmla="*/ 2147483647 h 31"/>
              <a:gd name="T98" fmla="*/ 2147483647 w 663"/>
              <a:gd name="T99" fmla="*/ 2147483647 h 31"/>
              <a:gd name="T100" fmla="*/ 2147483647 w 663"/>
              <a:gd name="T101" fmla="*/ 2147483647 h 31"/>
              <a:gd name="T102" fmla="*/ 2147483647 w 663"/>
              <a:gd name="T103" fmla="*/ 2147483647 h 31"/>
              <a:gd name="T104" fmla="*/ 2147483647 w 663"/>
              <a:gd name="T105" fmla="*/ 2147483647 h 31"/>
              <a:gd name="T106" fmla="*/ 2147483647 w 663"/>
              <a:gd name="T107" fmla="*/ 2147483647 h 31"/>
              <a:gd name="T108" fmla="*/ 2147483647 w 663"/>
              <a:gd name="T109" fmla="*/ 2147483647 h 31"/>
              <a:gd name="T110" fmla="*/ 2147483647 w 663"/>
              <a:gd name="T111" fmla="*/ 2147483647 h 31"/>
              <a:gd name="T112" fmla="*/ 2147483647 w 663"/>
              <a:gd name="T113" fmla="*/ 2147483647 h 31"/>
              <a:gd name="T114" fmla="*/ 2147483647 w 663"/>
              <a:gd name="T115" fmla="*/ 2147483647 h 31"/>
              <a:gd name="T116" fmla="*/ 2147483647 w 663"/>
              <a:gd name="T117" fmla="*/ 2147483647 h 31"/>
              <a:gd name="T118" fmla="*/ 2147483647 w 663"/>
              <a:gd name="T119" fmla="*/ 2147483647 h 31"/>
              <a:gd name="T120" fmla="*/ 2147483647 w 663"/>
              <a:gd name="T121" fmla="*/ 2147483647 h 31"/>
              <a:gd name="T122" fmla="*/ 2147483647 w 663"/>
              <a:gd name="T123" fmla="*/ 2147483647 h 3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663"/>
              <a:gd name="T187" fmla="*/ 0 h 31"/>
              <a:gd name="T188" fmla="*/ 663 w 663"/>
              <a:gd name="T189" fmla="*/ 31 h 31"/>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663" h="31">
                <a:moveTo>
                  <a:pt x="662" y="18"/>
                </a:moveTo>
                <a:cubicBezTo>
                  <a:pt x="661" y="17"/>
                  <a:pt x="660" y="16"/>
                  <a:pt x="658" y="15"/>
                </a:cubicBezTo>
                <a:cubicBezTo>
                  <a:pt x="657" y="14"/>
                  <a:pt x="657" y="14"/>
                  <a:pt x="656" y="13"/>
                </a:cubicBezTo>
                <a:cubicBezTo>
                  <a:pt x="652" y="11"/>
                  <a:pt x="651" y="9"/>
                  <a:pt x="651" y="8"/>
                </a:cubicBezTo>
                <a:cubicBezTo>
                  <a:pt x="651" y="7"/>
                  <a:pt x="651" y="6"/>
                  <a:pt x="651" y="6"/>
                </a:cubicBezTo>
                <a:cubicBezTo>
                  <a:pt x="652" y="5"/>
                  <a:pt x="653" y="5"/>
                  <a:pt x="654" y="5"/>
                </a:cubicBezTo>
                <a:cubicBezTo>
                  <a:pt x="655" y="5"/>
                  <a:pt x="655" y="5"/>
                  <a:pt x="656" y="6"/>
                </a:cubicBezTo>
                <a:cubicBezTo>
                  <a:pt x="656" y="7"/>
                  <a:pt x="657" y="8"/>
                  <a:pt x="657" y="9"/>
                </a:cubicBezTo>
                <a:cubicBezTo>
                  <a:pt x="657" y="9"/>
                  <a:pt x="657" y="9"/>
                  <a:pt x="657" y="9"/>
                </a:cubicBezTo>
                <a:cubicBezTo>
                  <a:pt x="663" y="9"/>
                  <a:pt x="663" y="9"/>
                  <a:pt x="663" y="9"/>
                </a:cubicBezTo>
                <a:cubicBezTo>
                  <a:pt x="663" y="8"/>
                  <a:pt x="663" y="8"/>
                  <a:pt x="663" y="8"/>
                </a:cubicBezTo>
                <a:cubicBezTo>
                  <a:pt x="663" y="6"/>
                  <a:pt x="662" y="4"/>
                  <a:pt x="660" y="2"/>
                </a:cubicBezTo>
                <a:cubicBezTo>
                  <a:pt x="659" y="1"/>
                  <a:pt x="657" y="0"/>
                  <a:pt x="654" y="0"/>
                </a:cubicBezTo>
                <a:cubicBezTo>
                  <a:pt x="651" y="0"/>
                  <a:pt x="649" y="1"/>
                  <a:pt x="647" y="2"/>
                </a:cubicBezTo>
                <a:cubicBezTo>
                  <a:pt x="645" y="4"/>
                  <a:pt x="645" y="6"/>
                  <a:pt x="645" y="8"/>
                </a:cubicBezTo>
                <a:cubicBezTo>
                  <a:pt x="645" y="10"/>
                  <a:pt x="645" y="11"/>
                  <a:pt x="645" y="12"/>
                </a:cubicBezTo>
                <a:cubicBezTo>
                  <a:pt x="646" y="13"/>
                  <a:pt x="646" y="14"/>
                  <a:pt x="647" y="15"/>
                </a:cubicBezTo>
                <a:cubicBezTo>
                  <a:pt x="648" y="15"/>
                  <a:pt x="648" y="15"/>
                  <a:pt x="649" y="16"/>
                </a:cubicBezTo>
                <a:cubicBezTo>
                  <a:pt x="650" y="17"/>
                  <a:pt x="651" y="17"/>
                  <a:pt x="652" y="18"/>
                </a:cubicBezTo>
                <a:cubicBezTo>
                  <a:pt x="652" y="18"/>
                  <a:pt x="653" y="18"/>
                  <a:pt x="653" y="18"/>
                </a:cubicBezTo>
                <a:cubicBezTo>
                  <a:pt x="655" y="20"/>
                  <a:pt x="657" y="22"/>
                  <a:pt x="657" y="23"/>
                </a:cubicBezTo>
                <a:cubicBezTo>
                  <a:pt x="657" y="24"/>
                  <a:pt x="656" y="25"/>
                  <a:pt x="656" y="26"/>
                </a:cubicBezTo>
                <a:cubicBezTo>
                  <a:pt x="655" y="26"/>
                  <a:pt x="655" y="26"/>
                  <a:pt x="654" y="26"/>
                </a:cubicBezTo>
                <a:cubicBezTo>
                  <a:pt x="652" y="26"/>
                  <a:pt x="652" y="26"/>
                  <a:pt x="651" y="25"/>
                </a:cubicBezTo>
                <a:cubicBezTo>
                  <a:pt x="651" y="25"/>
                  <a:pt x="650" y="24"/>
                  <a:pt x="650" y="22"/>
                </a:cubicBezTo>
                <a:cubicBezTo>
                  <a:pt x="650" y="21"/>
                  <a:pt x="650" y="21"/>
                  <a:pt x="650" y="21"/>
                </a:cubicBezTo>
                <a:cubicBezTo>
                  <a:pt x="644" y="21"/>
                  <a:pt x="644" y="21"/>
                  <a:pt x="644" y="21"/>
                </a:cubicBezTo>
                <a:cubicBezTo>
                  <a:pt x="644" y="22"/>
                  <a:pt x="644" y="22"/>
                  <a:pt x="644" y="22"/>
                </a:cubicBezTo>
                <a:cubicBezTo>
                  <a:pt x="644" y="22"/>
                  <a:pt x="644" y="22"/>
                  <a:pt x="644" y="22"/>
                </a:cubicBezTo>
                <a:cubicBezTo>
                  <a:pt x="644" y="25"/>
                  <a:pt x="645" y="28"/>
                  <a:pt x="646" y="29"/>
                </a:cubicBezTo>
                <a:cubicBezTo>
                  <a:pt x="648" y="30"/>
                  <a:pt x="650" y="31"/>
                  <a:pt x="653" y="31"/>
                </a:cubicBezTo>
                <a:cubicBezTo>
                  <a:pt x="656" y="31"/>
                  <a:pt x="659" y="30"/>
                  <a:pt x="660" y="29"/>
                </a:cubicBezTo>
                <a:cubicBezTo>
                  <a:pt x="662" y="27"/>
                  <a:pt x="663" y="25"/>
                  <a:pt x="663" y="22"/>
                </a:cubicBezTo>
                <a:cubicBezTo>
                  <a:pt x="663" y="21"/>
                  <a:pt x="662" y="19"/>
                  <a:pt x="662" y="18"/>
                </a:cubicBezTo>
                <a:close/>
                <a:moveTo>
                  <a:pt x="638" y="2"/>
                </a:moveTo>
                <a:cubicBezTo>
                  <a:pt x="637" y="2"/>
                  <a:pt x="636" y="1"/>
                  <a:pt x="635" y="1"/>
                </a:cubicBezTo>
                <a:cubicBezTo>
                  <a:pt x="634" y="1"/>
                  <a:pt x="632" y="0"/>
                  <a:pt x="631" y="0"/>
                </a:cubicBezTo>
                <a:cubicBezTo>
                  <a:pt x="629" y="0"/>
                  <a:pt x="627" y="1"/>
                  <a:pt x="626" y="1"/>
                </a:cubicBezTo>
                <a:cubicBezTo>
                  <a:pt x="625" y="2"/>
                  <a:pt x="624" y="3"/>
                  <a:pt x="623" y="4"/>
                </a:cubicBezTo>
                <a:cubicBezTo>
                  <a:pt x="622" y="5"/>
                  <a:pt x="622" y="6"/>
                  <a:pt x="621" y="8"/>
                </a:cubicBezTo>
                <a:cubicBezTo>
                  <a:pt x="621" y="10"/>
                  <a:pt x="621" y="12"/>
                  <a:pt x="621" y="15"/>
                </a:cubicBezTo>
                <a:cubicBezTo>
                  <a:pt x="621" y="19"/>
                  <a:pt x="621" y="22"/>
                  <a:pt x="622" y="24"/>
                </a:cubicBezTo>
                <a:cubicBezTo>
                  <a:pt x="622" y="26"/>
                  <a:pt x="623" y="28"/>
                  <a:pt x="624" y="29"/>
                </a:cubicBezTo>
                <a:cubicBezTo>
                  <a:pt x="625" y="30"/>
                  <a:pt x="626" y="30"/>
                  <a:pt x="627" y="31"/>
                </a:cubicBezTo>
                <a:cubicBezTo>
                  <a:pt x="628" y="31"/>
                  <a:pt x="630" y="31"/>
                  <a:pt x="631" y="31"/>
                </a:cubicBezTo>
                <a:cubicBezTo>
                  <a:pt x="633" y="31"/>
                  <a:pt x="634" y="31"/>
                  <a:pt x="636" y="30"/>
                </a:cubicBezTo>
                <a:cubicBezTo>
                  <a:pt x="637" y="30"/>
                  <a:pt x="638" y="29"/>
                  <a:pt x="639" y="28"/>
                </a:cubicBezTo>
                <a:cubicBezTo>
                  <a:pt x="639" y="26"/>
                  <a:pt x="640" y="25"/>
                  <a:pt x="640" y="23"/>
                </a:cubicBezTo>
                <a:cubicBezTo>
                  <a:pt x="641" y="21"/>
                  <a:pt x="641" y="19"/>
                  <a:pt x="641" y="15"/>
                </a:cubicBezTo>
                <a:cubicBezTo>
                  <a:pt x="641" y="11"/>
                  <a:pt x="641" y="9"/>
                  <a:pt x="640" y="7"/>
                </a:cubicBezTo>
                <a:cubicBezTo>
                  <a:pt x="640" y="5"/>
                  <a:pt x="639" y="3"/>
                  <a:pt x="638" y="2"/>
                </a:cubicBezTo>
                <a:close/>
                <a:moveTo>
                  <a:pt x="634" y="24"/>
                </a:moveTo>
                <a:cubicBezTo>
                  <a:pt x="633" y="26"/>
                  <a:pt x="632" y="26"/>
                  <a:pt x="631" y="26"/>
                </a:cubicBezTo>
                <a:cubicBezTo>
                  <a:pt x="631" y="26"/>
                  <a:pt x="631" y="26"/>
                  <a:pt x="631" y="26"/>
                </a:cubicBezTo>
                <a:cubicBezTo>
                  <a:pt x="629" y="26"/>
                  <a:pt x="628" y="26"/>
                  <a:pt x="628" y="24"/>
                </a:cubicBezTo>
                <a:cubicBezTo>
                  <a:pt x="627" y="23"/>
                  <a:pt x="627" y="20"/>
                  <a:pt x="627" y="16"/>
                </a:cubicBezTo>
                <a:cubicBezTo>
                  <a:pt x="627" y="11"/>
                  <a:pt x="627" y="8"/>
                  <a:pt x="628" y="7"/>
                </a:cubicBezTo>
                <a:cubicBezTo>
                  <a:pt x="629" y="6"/>
                  <a:pt x="629" y="5"/>
                  <a:pt x="631" y="5"/>
                </a:cubicBezTo>
                <a:cubicBezTo>
                  <a:pt x="632" y="5"/>
                  <a:pt x="633" y="6"/>
                  <a:pt x="634" y="7"/>
                </a:cubicBezTo>
                <a:cubicBezTo>
                  <a:pt x="634" y="8"/>
                  <a:pt x="635" y="11"/>
                  <a:pt x="635" y="15"/>
                </a:cubicBezTo>
                <a:cubicBezTo>
                  <a:pt x="635" y="20"/>
                  <a:pt x="634" y="23"/>
                  <a:pt x="634" y="24"/>
                </a:cubicBezTo>
                <a:close/>
                <a:moveTo>
                  <a:pt x="617" y="24"/>
                </a:moveTo>
                <a:cubicBezTo>
                  <a:pt x="617" y="24"/>
                  <a:pt x="617" y="24"/>
                  <a:pt x="617" y="24"/>
                </a:cubicBezTo>
                <a:cubicBezTo>
                  <a:pt x="617" y="23"/>
                  <a:pt x="617" y="23"/>
                  <a:pt x="617" y="23"/>
                </a:cubicBezTo>
                <a:cubicBezTo>
                  <a:pt x="617" y="20"/>
                  <a:pt x="617" y="19"/>
                  <a:pt x="617" y="18"/>
                </a:cubicBezTo>
                <a:cubicBezTo>
                  <a:pt x="616" y="17"/>
                  <a:pt x="615" y="16"/>
                  <a:pt x="613" y="16"/>
                </a:cubicBezTo>
                <a:cubicBezTo>
                  <a:pt x="614" y="15"/>
                  <a:pt x="616" y="15"/>
                  <a:pt x="616" y="14"/>
                </a:cubicBezTo>
                <a:cubicBezTo>
                  <a:pt x="617" y="12"/>
                  <a:pt x="617" y="11"/>
                  <a:pt x="617" y="8"/>
                </a:cubicBezTo>
                <a:cubicBezTo>
                  <a:pt x="617" y="5"/>
                  <a:pt x="617" y="3"/>
                  <a:pt x="615" y="2"/>
                </a:cubicBezTo>
                <a:cubicBezTo>
                  <a:pt x="614" y="1"/>
                  <a:pt x="612" y="1"/>
                  <a:pt x="608" y="1"/>
                </a:cubicBezTo>
                <a:cubicBezTo>
                  <a:pt x="608" y="1"/>
                  <a:pt x="608" y="1"/>
                  <a:pt x="608" y="1"/>
                </a:cubicBezTo>
                <a:cubicBezTo>
                  <a:pt x="599" y="1"/>
                  <a:pt x="599" y="1"/>
                  <a:pt x="599" y="1"/>
                </a:cubicBezTo>
                <a:cubicBezTo>
                  <a:pt x="599" y="31"/>
                  <a:pt x="599" y="31"/>
                  <a:pt x="599" y="31"/>
                </a:cubicBezTo>
                <a:cubicBezTo>
                  <a:pt x="605" y="31"/>
                  <a:pt x="605" y="31"/>
                  <a:pt x="605" y="31"/>
                </a:cubicBezTo>
                <a:cubicBezTo>
                  <a:pt x="605" y="18"/>
                  <a:pt x="605" y="18"/>
                  <a:pt x="605" y="18"/>
                </a:cubicBezTo>
                <a:cubicBezTo>
                  <a:pt x="608" y="18"/>
                  <a:pt x="608" y="18"/>
                  <a:pt x="608" y="18"/>
                </a:cubicBezTo>
                <a:cubicBezTo>
                  <a:pt x="608" y="18"/>
                  <a:pt x="608" y="18"/>
                  <a:pt x="608" y="18"/>
                </a:cubicBezTo>
                <a:cubicBezTo>
                  <a:pt x="609" y="18"/>
                  <a:pt x="610" y="19"/>
                  <a:pt x="610" y="19"/>
                </a:cubicBezTo>
                <a:cubicBezTo>
                  <a:pt x="611" y="20"/>
                  <a:pt x="611" y="21"/>
                  <a:pt x="611" y="22"/>
                </a:cubicBezTo>
                <a:cubicBezTo>
                  <a:pt x="611" y="23"/>
                  <a:pt x="611" y="24"/>
                  <a:pt x="611" y="25"/>
                </a:cubicBezTo>
                <a:cubicBezTo>
                  <a:pt x="611" y="28"/>
                  <a:pt x="612" y="30"/>
                  <a:pt x="612" y="31"/>
                </a:cubicBezTo>
                <a:cubicBezTo>
                  <a:pt x="618" y="31"/>
                  <a:pt x="618" y="31"/>
                  <a:pt x="618" y="31"/>
                </a:cubicBezTo>
                <a:cubicBezTo>
                  <a:pt x="618" y="30"/>
                  <a:pt x="618" y="29"/>
                  <a:pt x="618" y="28"/>
                </a:cubicBezTo>
                <a:cubicBezTo>
                  <a:pt x="617" y="27"/>
                  <a:pt x="617" y="26"/>
                  <a:pt x="617" y="24"/>
                </a:cubicBezTo>
                <a:close/>
                <a:moveTo>
                  <a:pt x="610" y="13"/>
                </a:moveTo>
                <a:cubicBezTo>
                  <a:pt x="610" y="13"/>
                  <a:pt x="609" y="13"/>
                  <a:pt x="608" y="14"/>
                </a:cubicBezTo>
                <a:cubicBezTo>
                  <a:pt x="608" y="14"/>
                  <a:pt x="607" y="14"/>
                  <a:pt x="607" y="14"/>
                </a:cubicBezTo>
                <a:cubicBezTo>
                  <a:pt x="605" y="14"/>
                  <a:pt x="605" y="14"/>
                  <a:pt x="605" y="14"/>
                </a:cubicBezTo>
                <a:cubicBezTo>
                  <a:pt x="605" y="5"/>
                  <a:pt x="605" y="5"/>
                  <a:pt x="605" y="5"/>
                </a:cubicBezTo>
                <a:cubicBezTo>
                  <a:pt x="607" y="5"/>
                  <a:pt x="607" y="5"/>
                  <a:pt x="607" y="5"/>
                </a:cubicBezTo>
                <a:cubicBezTo>
                  <a:pt x="608" y="5"/>
                  <a:pt x="608" y="5"/>
                  <a:pt x="608" y="5"/>
                </a:cubicBezTo>
                <a:cubicBezTo>
                  <a:pt x="609" y="6"/>
                  <a:pt x="610" y="6"/>
                  <a:pt x="610" y="6"/>
                </a:cubicBezTo>
                <a:cubicBezTo>
                  <a:pt x="611" y="7"/>
                  <a:pt x="611" y="8"/>
                  <a:pt x="611" y="9"/>
                </a:cubicBezTo>
                <a:cubicBezTo>
                  <a:pt x="611" y="11"/>
                  <a:pt x="611" y="12"/>
                  <a:pt x="610" y="13"/>
                </a:cubicBezTo>
                <a:close/>
                <a:moveTo>
                  <a:pt x="589" y="19"/>
                </a:moveTo>
                <a:cubicBezTo>
                  <a:pt x="589" y="22"/>
                  <a:pt x="588" y="24"/>
                  <a:pt x="588" y="25"/>
                </a:cubicBezTo>
                <a:cubicBezTo>
                  <a:pt x="587" y="26"/>
                  <a:pt x="586" y="27"/>
                  <a:pt x="585" y="27"/>
                </a:cubicBezTo>
                <a:cubicBezTo>
                  <a:pt x="583" y="27"/>
                  <a:pt x="582" y="26"/>
                  <a:pt x="582" y="25"/>
                </a:cubicBezTo>
                <a:cubicBezTo>
                  <a:pt x="581" y="24"/>
                  <a:pt x="581" y="22"/>
                  <a:pt x="581" y="19"/>
                </a:cubicBezTo>
                <a:cubicBezTo>
                  <a:pt x="581" y="1"/>
                  <a:pt x="581" y="1"/>
                  <a:pt x="581" y="1"/>
                </a:cubicBezTo>
                <a:cubicBezTo>
                  <a:pt x="575" y="1"/>
                  <a:pt x="575" y="1"/>
                  <a:pt x="575" y="1"/>
                </a:cubicBezTo>
                <a:cubicBezTo>
                  <a:pt x="575" y="20"/>
                  <a:pt x="575" y="20"/>
                  <a:pt x="575" y="20"/>
                </a:cubicBezTo>
                <a:cubicBezTo>
                  <a:pt x="575" y="24"/>
                  <a:pt x="576" y="27"/>
                  <a:pt x="577" y="28"/>
                </a:cubicBezTo>
                <a:cubicBezTo>
                  <a:pt x="579" y="30"/>
                  <a:pt x="581" y="31"/>
                  <a:pt x="585" y="31"/>
                </a:cubicBezTo>
                <a:cubicBezTo>
                  <a:pt x="588" y="31"/>
                  <a:pt x="591" y="30"/>
                  <a:pt x="592" y="28"/>
                </a:cubicBezTo>
                <a:cubicBezTo>
                  <a:pt x="594" y="27"/>
                  <a:pt x="595" y="24"/>
                  <a:pt x="595" y="19"/>
                </a:cubicBezTo>
                <a:cubicBezTo>
                  <a:pt x="595" y="1"/>
                  <a:pt x="595" y="1"/>
                  <a:pt x="595" y="1"/>
                </a:cubicBezTo>
                <a:cubicBezTo>
                  <a:pt x="589" y="1"/>
                  <a:pt x="589" y="1"/>
                  <a:pt x="589" y="1"/>
                </a:cubicBezTo>
                <a:lnTo>
                  <a:pt x="589" y="19"/>
                </a:lnTo>
                <a:close/>
                <a:moveTo>
                  <a:pt x="566" y="15"/>
                </a:moveTo>
                <a:cubicBezTo>
                  <a:pt x="567" y="15"/>
                  <a:pt x="568" y="14"/>
                  <a:pt x="569" y="13"/>
                </a:cubicBezTo>
                <a:cubicBezTo>
                  <a:pt x="570" y="12"/>
                  <a:pt x="570" y="10"/>
                  <a:pt x="570" y="8"/>
                </a:cubicBezTo>
                <a:cubicBezTo>
                  <a:pt x="570" y="6"/>
                  <a:pt x="570" y="4"/>
                  <a:pt x="568" y="3"/>
                </a:cubicBezTo>
                <a:cubicBezTo>
                  <a:pt x="567" y="1"/>
                  <a:pt x="565" y="1"/>
                  <a:pt x="562" y="1"/>
                </a:cubicBezTo>
                <a:cubicBezTo>
                  <a:pt x="561" y="1"/>
                  <a:pt x="561" y="1"/>
                  <a:pt x="561" y="1"/>
                </a:cubicBezTo>
                <a:cubicBezTo>
                  <a:pt x="551" y="1"/>
                  <a:pt x="551" y="1"/>
                  <a:pt x="551" y="1"/>
                </a:cubicBezTo>
                <a:cubicBezTo>
                  <a:pt x="551" y="31"/>
                  <a:pt x="551" y="31"/>
                  <a:pt x="551" y="31"/>
                </a:cubicBezTo>
                <a:cubicBezTo>
                  <a:pt x="561" y="31"/>
                  <a:pt x="561" y="31"/>
                  <a:pt x="561" y="31"/>
                </a:cubicBezTo>
                <a:cubicBezTo>
                  <a:pt x="562" y="31"/>
                  <a:pt x="562" y="31"/>
                  <a:pt x="562" y="31"/>
                </a:cubicBezTo>
                <a:cubicBezTo>
                  <a:pt x="565" y="31"/>
                  <a:pt x="567" y="30"/>
                  <a:pt x="569" y="29"/>
                </a:cubicBezTo>
                <a:cubicBezTo>
                  <a:pt x="570" y="27"/>
                  <a:pt x="571" y="25"/>
                  <a:pt x="571" y="22"/>
                </a:cubicBezTo>
                <a:cubicBezTo>
                  <a:pt x="571" y="20"/>
                  <a:pt x="570" y="19"/>
                  <a:pt x="569" y="17"/>
                </a:cubicBezTo>
                <a:cubicBezTo>
                  <a:pt x="569" y="16"/>
                  <a:pt x="567" y="15"/>
                  <a:pt x="566" y="15"/>
                </a:cubicBezTo>
                <a:close/>
                <a:moveTo>
                  <a:pt x="557" y="5"/>
                </a:moveTo>
                <a:cubicBezTo>
                  <a:pt x="561" y="5"/>
                  <a:pt x="561" y="5"/>
                  <a:pt x="561" y="5"/>
                </a:cubicBezTo>
                <a:cubicBezTo>
                  <a:pt x="561" y="5"/>
                  <a:pt x="561" y="5"/>
                  <a:pt x="561" y="5"/>
                </a:cubicBezTo>
                <a:cubicBezTo>
                  <a:pt x="562" y="5"/>
                  <a:pt x="563" y="6"/>
                  <a:pt x="564" y="6"/>
                </a:cubicBezTo>
                <a:cubicBezTo>
                  <a:pt x="564" y="7"/>
                  <a:pt x="564" y="8"/>
                  <a:pt x="564" y="9"/>
                </a:cubicBezTo>
                <a:cubicBezTo>
                  <a:pt x="564" y="10"/>
                  <a:pt x="564" y="11"/>
                  <a:pt x="564" y="12"/>
                </a:cubicBezTo>
                <a:cubicBezTo>
                  <a:pt x="563" y="12"/>
                  <a:pt x="562" y="13"/>
                  <a:pt x="561" y="13"/>
                </a:cubicBezTo>
                <a:cubicBezTo>
                  <a:pt x="561" y="13"/>
                  <a:pt x="561" y="13"/>
                  <a:pt x="561" y="13"/>
                </a:cubicBezTo>
                <a:cubicBezTo>
                  <a:pt x="557" y="13"/>
                  <a:pt x="557" y="13"/>
                  <a:pt x="557" y="13"/>
                </a:cubicBezTo>
                <a:lnTo>
                  <a:pt x="557" y="5"/>
                </a:lnTo>
                <a:close/>
                <a:moveTo>
                  <a:pt x="564" y="25"/>
                </a:moveTo>
                <a:cubicBezTo>
                  <a:pt x="563" y="25"/>
                  <a:pt x="562" y="26"/>
                  <a:pt x="561" y="26"/>
                </a:cubicBezTo>
                <a:cubicBezTo>
                  <a:pt x="561" y="26"/>
                  <a:pt x="561" y="26"/>
                  <a:pt x="560" y="26"/>
                </a:cubicBezTo>
                <a:cubicBezTo>
                  <a:pt x="557" y="26"/>
                  <a:pt x="557" y="26"/>
                  <a:pt x="557" y="26"/>
                </a:cubicBezTo>
                <a:cubicBezTo>
                  <a:pt x="557" y="17"/>
                  <a:pt x="557" y="17"/>
                  <a:pt x="557" y="17"/>
                </a:cubicBezTo>
                <a:cubicBezTo>
                  <a:pt x="560" y="17"/>
                  <a:pt x="560" y="17"/>
                  <a:pt x="560" y="17"/>
                </a:cubicBezTo>
                <a:cubicBezTo>
                  <a:pt x="561" y="17"/>
                  <a:pt x="561" y="17"/>
                  <a:pt x="561" y="17"/>
                </a:cubicBezTo>
                <a:cubicBezTo>
                  <a:pt x="562" y="18"/>
                  <a:pt x="563" y="18"/>
                  <a:pt x="564" y="18"/>
                </a:cubicBezTo>
                <a:cubicBezTo>
                  <a:pt x="564" y="19"/>
                  <a:pt x="565" y="20"/>
                  <a:pt x="565" y="22"/>
                </a:cubicBezTo>
                <a:cubicBezTo>
                  <a:pt x="565" y="23"/>
                  <a:pt x="564" y="24"/>
                  <a:pt x="564" y="25"/>
                </a:cubicBezTo>
                <a:close/>
                <a:moveTo>
                  <a:pt x="547" y="24"/>
                </a:moveTo>
                <a:cubicBezTo>
                  <a:pt x="547" y="24"/>
                  <a:pt x="548" y="24"/>
                  <a:pt x="548" y="24"/>
                </a:cubicBezTo>
                <a:cubicBezTo>
                  <a:pt x="548" y="23"/>
                  <a:pt x="548" y="23"/>
                  <a:pt x="548" y="23"/>
                </a:cubicBezTo>
                <a:cubicBezTo>
                  <a:pt x="548" y="20"/>
                  <a:pt x="547" y="19"/>
                  <a:pt x="547" y="18"/>
                </a:cubicBezTo>
                <a:cubicBezTo>
                  <a:pt x="546" y="17"/>
                  <a:pt x="545" y="16"/>
                  <a:pt x="543" y="16"/>
                </a:cubicBezTo>
                <a:cubicBezTo>
                  <a:pt x="545" y="15"/>
                  <a:pt x="546" y="15"/>
                  <a:pt x="546" y="14"/>
                </a:cubicBezTo>
                <a:cubicBezTo>
                  <a:pt x="547" y="12"/>
                  <a:pt x="547" y="11"/>
                  <a:pt x="547" y="8"/>
                </a:cubicBezTo>
                <a:cubicBezTo>
                  <a:pt x="547" y="5"/>
                  <a:pt x="547" y="3"/>
                  <a:pt x="545" y="2"/>
                </a:cubicBezTo>
                <a:cubicBezTo>
                  <a:pt x="544" y="1"/>
                  <a:pt x="542" y="1"/>
                  <a:pt x="538" y="1"/>
                </a:cubicBezTo>
                <a:cubicBezTo>
                  <a:pt x="538" y="1"/>
                  <a:pt x="538" y="1"/>
                  <a:pt x="538" y="1"/>
                </a:cubicBezTo>
                <a:cubicBezTo>
                  <a:pt x="529" y="1"/>
                  <a:pt x="529" y="1"/>
                  <a:pt x="529" y="1"/>
                </a:cubicBezTo>
                <a:cubicBezTo>
                  <a:pt x="529" y="31"/>
                  <a:pt x="529" y="31"/>
                  <a:pt x="529" y="31"/>
                </a:cubicBezTo>
                <a:cubicBezTo>
                  <a:pt x="536" y="31"/>
                  <a:pt x="536" y="31"/>
                  <a:pt x="536" y="31"/>
                </a:cubicBezTo>
                <a:cubicBezTo>
                  <a:pt x="536" y="18"/>
                  <a:pt x="536" y="18"/>
                  <a:pt x="536" y="18"/>
                </a:cubicBezTo>
                <a:cubicBezTo>
                  <a:pt x="538" y="18"/>
                  <a:pt x="538" y="18"/>
                  <a:pt x="538" y="18"/>
                </a:cubicBezTo>
                <a:cubicBezTo>
                  <a:pt x="538" y="18"/>
                  <a:pt x="538" y="18"/>
                  <a:pt x="538" y="18"/>
                </a:cubicBezTo>
                <a:cubicBezTo>
                  <a:pt x="539" y="18"/>
                  <a:pt x="540" y="19"/>
                  <a:pt x="541" y="19"/>
                </a:cubicBezTo>
                <a:cubicBezTo>
                  <a:pt x="541" y="20"/>
                  <a:pt x="541" y="21"/>
                  <a:pt x="541" y="22"/>
                </a:cubicBezTo>
                <a:cubicBezTo>
                  <a:pt x="541" y="23"/>
                  <a:pt x="541" y="24"/>
                  <a:pt x="541" y="25"/>
                </a:cubicBezTo>
                <a:cubicBezTo>
                  <a:pt x="541" y="28"/>
                  <a:pt x="542" y="30"/>
                  <a:pt x="542" y="31"/>
                </a:cubicBezTo>
                <a:cubicBezTo>
                  <a:pt x="548" y="31"/>
                  <a:pt x="548" y="31"/>
                  <a:pt x="548" y="31"/>
                </a:cubicBezTo>
                <a:cubicBezTo>
                  <a:pt x="548" y="30"/>
                  <a:pt x="548" y="29"/>
                  <a:pt x="548" y="28"/>
                </a:cubicBezTo>
                <a:cubicBezTo>
                  <a:pt x="548" y="27"/>
                  <a:pt x="547" y="26"/>
                  <a:pt x="547" y="24"/>
                </a:cubicBezTo>
                <a:close/>
                <a:moveTo>
                  <a:pt x="540" y="13"/>
                </a:moveTo>
                <a:cubicBezTo>
                  <a:pt x="540" y="13"/>
                  <a:pt x="539" y="13"/>
                  <a:pt x="538" y="14"/>
                </a:cubicBezTo>
                <a:cubicBezTo>
                  <a:pt x="538" y="14"/>
                  <a:pt x="538" y="14"/>
                  <a:pt x="537" y="14"/>
                </a:cubicBezTo>
                <a:cubicBezTo>
                  <a:pt x="536" y="14"/>
                  <a:pt x="536" y="14"/>
                  <a:pt x="536" y="14"/>
                </a:cubicBezTo>
                <a:cubicBezTo>
                  <a:pt x="536" y="5"/>
                  <a:pt x="536" y="5"/>
                  <a:pt x="536" y="5"/>
                </a:cubicBezTo>
                <a:cubicBezTo>
                  <a:pt x="537" y="5"/>
                  <a:pt x="537" y="5"/>
                  <a:pt x="537" y="5"/>
                </a:cubicBezTo>
                <a:cubicBezTo>
                  <a:pt x="538" y="5"/>
                  <a:pt x="538" y="5"/>
                  <a:pt x="538" y="5"/>
                </a:cubicBezTo>
                <a:cubicBezTo>
                  <a:pt x="539" y="6"/>
                  <a:pt x="540" y="6"/>
                  <a:pt x="540" y="6"/>
                </a:cubicBezTo>
                <a:cubicBezTo>
                  <a:pt x="541" y="7"/>
                  <a:pt x="541" y="8"/>
                  <a:pt x="541" y="9"/>
                </a:cubicBezTo>
                <a:cubicBezTo>
                  <a:pt x="541" y="11"/>
                  <a:pt x="541" y="12"/>
                  <a:pt x="540" y="13"/>
                </a:cubicBezTo>
                <a:close/>
                <a:moveTo>
                  <a:pt x="515" y="1"/>
                </a:moveTo>
                <a:cubicBezTo>
                  <a:pt x="511" y="1"/>
                  <a:pt x="511" y="1"/>
                  <a:pt x="511" y="1"/>
                </a:cubicBezTo>
                <a:cubicBezTo>
                  <a:pt x="503" y="31"/>
                  <a:pt x="503" y="31"/>
                  <a:pt x="503" y="31"/>
                </a:cubicBezTo>
                <a:cubicBezTo>
                  <a:pt x="509" y="31"/>
                  <a:pt x="509" y="31"/>
                  <a:pt x="509" y="31"/>
                </a:cubicBezTo>
                <a:cubicBezTo>
                  <a:pt x="510" y="24"/>
                  <a:pt x="510" y="24"/>
                  <a:pt x="510" y="24"/>
                </a:cubicBezTo>
                <a:cubicBezTo>
                  <a:pt x="515" y="24"/>
                  <a:pt x="515" y="24"/>
                  <a:pt x="515" y="24"/>
                </a:cubicBezTo>
                <a:cubicBezTo>
                  <a:pt x="519" y="24"/>
                  <a:pt x="519" y="24"/>
                  <a:pt x="519" y="24"/>
                </a:cubicBezTo>
                <a:cubicBezTo>
                  <a:pt x="521" y="31"/>
                  <a:pt x="521" y="31"/>
                  <a:pt x="521" y="31"/>
                </a:cubicBezTo>
                <a:cubicBezTo>
                  <a:pt x="527" y="31"/>
                  <a:pt x="527" y="31"/>
                  <a:pt x="527" y="31"/>
                </a:cubicBezTo>
                <a:cubicBezTo>
                  <a:pt x="519" y="1"/>
                  <a:pt x="519" y="1"/>
                  <a:pt x="519" y="1"/>
                </a:cubicBezTo>
                <a:lnTo>
                  <a:pt x="515" y="1"/>
                </a:lnTo>
                <a:close/>
                <a:moveTo>
                  <a:pt x="515" y="19"/>
                </a:moveTo>
                <a:cubicBezTo>
                  <a:pt x="512" y="19"/>
                  <a:pt x="512" y="19"/>
                  <a:pt x="512" y="19"/>
                </a:cubicBezTo>
                <a:cubicBezTo>
                  <a:pt x="515" y="7"/>
                  <a:pt x="515" y="7"/>
                  <a:pt x="515" y="7"/>
                </a:cubicBezTo>
                <a:cubicBezTo>
                  <a:pt x="515" y="6"/>
                  <a:pt x="515" y="6"/>
                  <a:pt x="515" y="6"/>
                </a:cubicBezTo>
                <a:cubicBezTo>
                  <a:pt x="518" y="19"/>
                  <a:pt x="518" y="19"/>
                  <a:pt x="518" y="19"/>
                </a:cubicBezTo>
                <a:lnTo>
                  <a:pt x="515" y="19"/>
                </a:lnTo>
                <a:close/>
                <a:moveTo>
                  <a:pt x="495" y="21"/>
                </a:moveTo>
                <a:cubicBezTo>
                  <a:pt x="495" y="21"/>
                  <a:pt x="495" y="21"/>
                  <a:pt x="495" y="21"/>
                </a:cubicBezTo>
                <a:cubicBezTo>
                  <a:pt x="495" y="23"/>
                  <a:pt x="495" y="24"/>
                  <a:pt x="494" y="25"/>
                </a:cubicBezTo>
                <a:cubicBezTo>
                  <a:pt x="494" y="26"/>
                  <a:pt x="493" y="26"/>
                  <a:pt x="492" y="26"/>
                </a:cubicBezTo>
                <a:cubicBezTo>
                  <a:pt x="491" y="26"/>
                  <a:pt x="490" y="26"/>
                  <a:pt x="489" y="24"/>
                </a:cubicBezTo>
                <a:cubicBezTo>
                  <a:pt x="489" y="23"/>
                  <a:pt x="489" y="20"/>
                  <a:pt x="489" y="16"/>
                </a:cubicBezTo>
                <a:cubicBezTo>
                  <a:pt x="489" y="11"/>
                  <a:pt x="489" y="8"/>
                  <a:pt x="489" y="7"/>
                </a:cubicBezTo>
                <a:cubicBezTo>
                  <a:pt x="490" y="6"/>
                  <a:pt x="491" y="5"/>
                  <a:pt x="492" y="5"/>
                </a:cubicBezTo>
                <a:cubicBezTo>
                  <a:pt x="493" y="5"/>
                  <a:pt x="494" y="5"/>
                  <a:pt x="494" y="6"/>
                </a:cubicBezTo>
                <a:cubicBezTo>
                  <a:pt x="495" y="7"/>
                  <a:pt x="495" y="8"/>
                  <a:pt x="495" y="10"/>
                </a:cubicBezTo>
                <a:cubicBezTo>
                  <a:pt x="495" y="10"/>
                  <a:pt x="495" y="10"/>
                  <a:pt x="495" y="10"/>
                </a:cubicBezTo>
                <a:cubicBezTo>
                  <a:pt x="501" y="10"/>
                  <a:pt x="501" y="10"/>
                  <a:pt x="501" y="10"/>
                </a:cubicBezTo>
                <a:cubicBezTo>
                  <a:pt x="501" y="10"/>
                  <a:pt x="501" y="10"/>
                  <a:pt x="501" y="10"/>
                </a:cubicBezTo>
                <a:cubicBezTo>
                  <a:pt x="501" y="6"/>
                  <a:pt x="501" y="4"/>
                  <a:pt x="499" y="3"/>
                </a:cubicBezTo>
                <a:cubicBezTo>
                  <a:pt x="498" y="1"/>
                  <a:pt x="495" y="0"/>
                  <a:pt x="492" y="0"/>
                </a:cubicBezTo>
                <a:cubicBezTo>
                  <a:pt x="490" y="0"/>
                  <a:pt x="489" y="1"/>
                  <a:pt x="488" y="1"/>
                </a:cubicBezTo>
                <a:cubicBezTo>
                  <a:pt x="486" y="2"/>
                  <a:pt x="485" y="3"/>
                  <a:pt x="485" y="4"/>
                </a:cubicBezTo>
                <a:cubicBezTo>
                  <a:pt x="484" y="5"/>
                  <a:pt x="483" y="6"/>
                  <a:pt x="483" y="8"/>
                </a:cubicBezTo>
                <a:cubicBezTo>
                  <a:pt x="483" y="10"/>
                  <a:pt x="482" y="12"/>
                  <a:pt x="482" y="15"/>
                </a:cubicBezTo>
                <a:cubicBezTo>
                  <a:pt x="482" y="19"/>
                  <a:pt x="483" y="23"/>
                  <a:pt x="483" y="24"/>
                </a:cubicBezTo>
                <a:cubicBezTo>
                  <a:pt x="484" y="26"/>
                  <a:pt x="485" y="28"/>
                  <a:pt x="486" y="29"/>
                </a:cubicBezTo>
                <a:cubicBezTo>
                  <a:pt x="486" y="30"/>
                  <a:pt x="487" y="30"/>
                  <a:pt x="489" y="31"/>
                </a:cubicBezTo>
                <a:cubicBezTo>
                  <a:pt x="490" y="31"/>
                  <a:pt x="491" y="31"/>
                  <a:pt x="492" y="31"/>
                </a:cubicBezTo>
                <a:cubicBezTo>
                  <a:pt x="495" y="31"/>
                  <a:pt x="498" y="30"/>
                  <a:pt x="499" y="29"/>
                </a:cubicBezTo>
                <a:cubicBezTo>
                  <a:pt x="501" y="27"/>
                  <a:pt x="501" y="25"/>
                  <a:pt x="501" y="22"/>
                </a:cubicBezTo>
                <a:cubicBezTo>
                  <a:pt x="501" y="21"/>
                  <a:pt x="501" y="21"/>
                  <a:pt x="501" y="21"/>
                </a:cubicBezTo>
                <a:cubicBezTo>
                  <a:pt x="501" y="21"/>
                  <a:pt x="501" y="21"/>
                  <a:pt x="501" y="20"/>
                </a:cubicBezTo>
                <a:cubicBezTo>
                  <a:pt x="495" y="20"/>
                  <a:pt x="495" y="20"/>
                  <a:pt x="495" y="20"/>
                </a:cubicBezTo>
                <a:cubicBezTo>
                  <a:pt x="495" y="21"/>
                  <a:pt x="495" y="21"/>
                  <a:pt x="495" y="21"/>
                </a:cubicBezTo>
                <a:close/>
                <a:moveTo>
                  <a:pt x="476" y="2"/>
                </a:moveTo>
                <a:cubicBezTo>
                  <a:pt x="475" y="2"/>
                  <a:pt x="474" y="1"/>
                  <a:pt x="473" y="1"/>
                </a:cubicBezTo>
                <a:cubicBezTo>
                  <a:pt x="472" y="1"/>
                  <a:pt x="470" y="0"/>
                  <a:pt x="469" y="0"/>
                </a:cubicBezTo>
                <a:cubicBezTo>
                  <a:pt x="467" y="0"/>
                  <a:pt x="466" y="1"/>
                  <a:pt x="464" y="1"/>
                </a:cubicBezTo>
                <a:cubicBezTo>
                  <a:pt x="463" y="2"/>
                  <a:pt x="462" y="3"/>
                  <a:pt x="461" y="4"/>
                </a:cubicBezTo>
                <a:cubicBezTo>
                  <a:pt x="460" y="5"/>
                  <a:pt x="460" y="6"/>
                  <a:pt x="459" y="8"/>
                </a:cubicBezTo>
                <a:cubicBezTo>
                  <a:pt x="459" y="10"/>
                  <a:pt x="459" y="12"/>
                  <a:pt x="459" y="15"/>
                </a:cubicBezTo>
                <a:cubicBezTo>
                  <a:pt x="459" y="19"/>
                  <a:pt x="459" y="22"/>
                  <a:pt x="460" y="24"/>
                </a:cubicBezTo>
                <a:cubicBezTo>
                  <a:pt x="460" y="26"/>
                  <a:pt x="461" y="28"/>
                  <a:pt x="462" y="29"/>
                </a:cubicBezTo>
                <a:cubicBezTo>
                  <a:pt x="463" y="30"/>
                  <a:pt x="464" y="30"/>
                  <a:pt x="465" y="31"/>
                </a:cubicBezTo>
                <a:cubicBezTo>
                  <a:pt x="466" y="31"/>
                  <a:pt x="468" y="31"/>
                  <a:pt x="469" y="31"/>
                </a:cubicBezTo>
                <a:cubicBezTo>
                  <a:pt x="471" y="31"/>
                  <a:pt x="472" y="31"/>
                  <a:pt x="474" y="30"/>
                </a:cubicBezTo>
                <a:cubicBezTo>
                  <a:pt x="475" y="30"/>
                  <a:pt x="476" y="29"/>
                  <a:pt x="477" y="28"/>
                </a:cubicBezTo>
                <a:cubicBezTo>
                  <a:pt x="477" y="26"/>
                  <a:pt x="478" y="25"/>
                  <a:pt x="478" y="23"/>
                </a:cubicBezTo>
                <a:cubicBezTo>
                  <a:pt x="479" y="21"/>
                  <a:pt x="479" y="19"/>
                  <a:pt x="479" y="15"/>
                </a:cubicBezTo>
                <a:cubicBezTo>
                  <a:pt x="479" y="11"/>
                  <a:pt x="479" y="9"/>
                  <a:pt x="478" y="7"/>
                </a:cubicBezTo>
                <a:cubicBezTo>
                  <a:pt x="478" y="5"/>
                  <a:pt x="477" y="3"/>
                  <a:pt x="476" y="2"/>
                </a:cubicBezTo>
                <a:close/>
                <a:moveTo>
                  <a:pt x="472" y="24"/>
                </a:moveTo>
                <a:cubicBezTo>
                  <a:pt x="471" y="26"/>
                  <a:pt x="470" y="26"/>
                  <a:pt x="469" y="26"/>
                </a:cubicBezTo>
                <a:cubicBezTo>
                  <a:pt x="469" y="26"/>
                  <a:pt x="469" y="26"/>
                  <a:pt x="469" y="26"/>
                </a:cubicBezTo>
                <a:cubicBezTo>
                  <a:pt x="467" y="26"/>
                  <a:pt x="466" y="26"/>
                  <a:pt x="466" y="24"/>
                </a:cubicBezTo>
                <a:cubicBezTo>
                  <a:pt x="465" y="23"/>
                  <a:pt x="465" y="20"/>
                  <a:pt x="465" y="16"/>
                </a:cubicBezTo>
                <a:cubicBezTo>
                  <a:pt x="465" y="11"/>
                  <a:pt x="465" y="8"/>
                  <a:pt x="466" y="7"/>
                </a:cubicBezTo>
                <a:cubicBezTo>
                  <a:pt x="466" y="6"/>
                  <a:pt x="467" y="5"/>
                  <a:pt x="469" y="5"/>
                </a:cubicBezTo>
                <a:cubicBezTo>
                  <a:pt x="470" y="5"/>
                  <a:pt x="471" y="6"/>
                  <a:pt x="472" y="7"/>
                </a:cubicBezTo>
                <a:cubicBezTo>
                  <a:pt x="472" y="8"/>
                  <a:pt x="473" y="11"/>
                  <a:pt x="473" y="15"/>
                </a:cubicBezTo>
                <a:cubicBezTo>
                  <a:pt x="473" y="20"/>
                  <a:pt x="472" y="23"/>
                  <a:pt x="472" y="24"/>
                </a:cubicBezTo>
                <a:close/>
                <a:moveTo>
                  <a:pt x="455" y="24"/>
                </a:moveTo>
                <a:cubicBezTo>
                  <a:pt x="455" y="24"/>
                  <a:pt x="455" y="24"/>
                  <a:pt x="455" y="24"/>
                </a:cubicBezTo>
                <a:cubicBezTo>
                  <a:pt x="456" y="23"/>
                  <a:pt x="456" y="23"/>
                  <a:pt x="456" y="23"/>
                </a:cubicBezTo>
                <a:cubicBezTo>
                  <a:pt x="456" y="20"/>
                  <a:pt x="455" y="19"/>
                  <a:pt x="455" y="18"/>
                </a:cubicBezTo>
                <a:cubicBezTo>
                  <a:pt x="454" y="17"/>
                  <a:pt x="453" y="16"/>
                  <a:pt x="451" y="16"/>
                </a:cubicBezTo>
                <a:cubicBezTo>
                  <a:pt x="452" y="15"/>
                  <a:pt x="454" y="15"/>
                  <a:pt x="454" y="14"/>
                </a:cubicBezTo>
                <a:cubicBezTo>
                  <a:pt x="455" y="12"/>
                  <a:pt x="455" y="11"/>
                  <a:pt x="455" y="8"/>
                </a:cubicBezTo>
                <a:cubicBezTo>
                  <a:pt x="455" y="5"/>
                  <a:pt x="455" y="3"/>
                  <a:pt x="453" y="2"/>
                </a:cubicBezTo>
                <a:cubicBezTo>
                  <a:pt x="452" y="1"/>
                  <a:pt x="450" y="1"/>
                  <a:pt x="446" y="1"/>
                </a:cubicBezTo>
                <a:cubicBezTo>
                  <a:pt x="446" y="1"/>
                  <a:pt x="446" y="1"/>
                  <a:pt x="446" y="1"/>
                </a:cubicBezTo>
                <a:cubicBezTo>
                  <a:pt x="437" y="1"/>
                  <a:pt x="437" y="1"/>
                  <a:pt x="437" y="1"/>
                </a:cubicBezTo>
                <a:cubicBezTo>
                  <a:pt x="437" y="31"/>
                  <a:pt x="437" y="31"/>
                  <a:pt x="437" y="31"/>
                </a:cubicBezTo>
                <a:cubicBezTo>
                  <a:pt x="443" y="31"/>
                  <a:pt x="443" y="31"/>
                  <a:pt x="443" y="31"/>
                </a:cubicBezTo>
                <a:cubicBezTo>
                  <a:pt x="443" y="18"/>
                  <a:pt x="443" y="18"/>
                  <a:pt x="443" y="18"/>
                </a:cubicBezTo>
                <a:cubicBezTo>
                  <a:pt x="446" y="18"/>
                  <a:pt x="446" y="18"/>
                  <a:pt x="446" y="18"/>
                </a:cubicBezTo>
                <a:cubicBezTo>
                  <a:pt x="446" y="18"/>
                  <a:pt x="446" y="18"/>
                  <a:pt x="446" y="18"/>
                </a:cubicBezTo>
                <a:cubicBezTo>
                  <a:pt x="447" y="18"/>
                  <a:pt x="448" y="19"/>
                  <a:pt x="448" y="19"/>
                </a:cubicBezTo>
                <a:cubicBezTo>
                  <a:pt x="449" y="20"/>
                  <a:pt x="449" y="21"/>
                  <a:pt x="449" y="22"/>
                </a:cubicBezTo>
                <a:cubicBezTo>
                  <a:pt x="449" y="23"/>
                  <a:pt x="449" y="24"/>
                  <a:pt x="449" y="25"/>
                </a:cubicBezTo>
                <a:cubicBezTo>
                  <a:pt x="449" y="28"/>
                  <a:pt x="450" y="30"/>
                  <a:pt x="450" y="31"/>
                </a:cubicBezTo>
                <a:cubicBezTo>
                  <a:pt x="456" y="31"/>
                  <a:pt x="456" y="31"/>
                  <a:pt x="456" y="31"/>
                </a:cubicBezTo>
                <a:cubicBezTo>
                  <a:pt x="456" y="30"/>
                  <a:pt x="456" y="29"/>
                  <a:pt x="456" y="28"/>
                </a:cubicBezTo>
                <a:cubicBezTo>
                  <a:pt x="456" y="27"/>
                  <a:pt x="455" y="26"/>
                  <a:pt x="455" y="24"/>
                </a:cubicBezTo>
                <a:close/>
                <a:moveTo>
                  <a:pt x="448" y="13"/>
                </a:moveTo>
                <a:cubicBezTo>
                  <a:pt x="448" y="13"/>
                  <a:pt x="447" y="13"/>
                  <a:pt x="446" y="14"/>
                </a:cubicBezTo>
                <a:cubicBezTo>
                  <a:pt x="446" y="14"/>
                  <a:pt x="445" y="14"/>
                  <a:pt x="445" y="14"/>
                </a:cubicBezTo>
                <a:cubicBezTo>
                  <a:pt x="443" y="14"/>
                  <a:pt x="443" y="14"/>
                  <a:pt x="443" y="14"/>
                </a:cubicBezTo>
                <a:cubicBezTo>
                  <a:pt x="443" y="5"/>
                  <a:pt x="443" y="5"/>
                  <a:pt x="443" y="5"/>
                </a:cubicBezTo>
                <a:cubicBezTo>
                  <a:pt x="445" y="5"/>
                  <a:pt x="445" y="5"/>
                  <a:pt x="445" y="5"/>
                </a:cubicBezTo>
                <a:cubicBezTo>
                  <a:pt x="446" y="5"/>
                  <a:pt x="446" y="5"/>
                  <a:pt x="446" y="5"/>
                </a:cubicBezTo>
                <a:cubicBezTo>
                  <a:pt x="447" y="6"/>
                  <a:pt x="448" y="6"/>
                  <a:pt x="448" y="6"/>
                </a:cubicBezTo>
                <a:cubicBezTo>
                  <a:pt x="449" y="7"/>
                  <a:pt x="449" y="8"/>
                  <a:pt x="449" y="9"/>
                </a:cubicBezTo>
                <a:cubicBezTo>
                  <a:pt x="449" y="11"/>
                  <a:pt x="449" y="12"/>
                  <a:pt x="448" y="13"/>
                </a:cubicBezTo>
                <a:close/>
                <a:moveTo>
                  <a:pt x="423" y="1"/>
                </a:moveTo>
                <a:cubicBezTo>
                  <a:pt x="423" y="1"/>
                  <a:pt x="423" y="1"/>
                  <a:pt x="423" y="1"/>
                </a:cubicBezTo>
                <a:cubicBezTo>
                  <a:pt x="413" y="1"/>
                  <a:pt x="413" y="1"/>
                  <a:pt x="413" y="1"/>
                </a:cubicBezTo>
                <a:cubicBezTo>
                  <a:pt x="413" y="31"/>
                  <a:pt x="413" y="31"/>
                  <a:pt x="413" y="31"/>
                </a:cubicBezTo>
                <a:cubicBezTo>
                  <a:pt x="423" y="31"/>
                  <a:pt x="423" y="31"/>
                  <a:pt x="423" y="31"/>
                </a:cubicBezTo>
                <a:cubicBezTo>
                  <a:pt x="423" y="31"/>
                  <a:pt x="423" y="31"/>
                  <a:pt x="423" y="31"/>
                </a:cubicBezTo>
                <a:cubicBezTo>
                  <a:pt x="427" y="30"/>
                  <a:pt x="429" y="29"/>
                  <a:pt x="431" y="27"/>
                </a:cubicBezTo>
                <a:cubicBezTo>
                  <a:pt x="433" y="25"/>
                  <a:pt x="433" y="21"/>
                  <a:pt x="433" y="16"/>
                </a:cubicBezTo>
                <a:cubicBezTo>
                  <a:pt x="433" y="10"/>
                  <a:pt x="433" y="6"/>
                  <a:pt x="431" y="4"/>
                </a:cubicBezTo>
                <a:cubicBezTo>
                  <a:pt x="429" y="2"/>
                  <a:pt x="427" y="1"/>
                  <a:pt x="423" y="1"/>
                </a:cubicBezTo>
                <a:close/>
                <a:moveTo>
                  <a:pt x="426" y="24"/>
                </a:moveTo>
                <a:cubicBezTo>
                  <a:pt x="426" y="25"/>
                  <a:pt x="425" y="26"/>
                  <a:pt x="423" y="26"/>
                </a:cubicBezTo>
                <a:cubicBezTo>
                  <a:pt x="423" y="26"/>
                  <a:pt x="423" y="26"/>
                  <a:pt x="422" y="26"/>
                </a:cubicBezTo>
                <a:cubicBezTo>
                  <a:pt x="420" y="26"/>
                  <a:pt x="420" y="26"/>
                  <a:pt x="420" y="26"/>
                </a:cubicBezTo>
                <a:cubicBezTo>
                  <a:pt x="420" y="5"/>
                  <a:pt x="420" y="5"/>
                  <a:pt x="420" y="5"/>
                </a:cubicBezTo>
                <a:cubicBezTo>
                  <a:pt x="422" y="5"/>
                  <a:pt x="422" y="5"/>
                  <a:pt x="422" y="5"/>
                </a:cubicBezTo>
                <a:cubicBezTo>
                  <a:pt x="423" y="5"/>
                  <a:pt x="423" y="5"/>
                  <a:pt x="423" y="5"/>
                </a:cubicBezTo>
                <a:cubicBezTo>
                  <a:pt x="425" y="6"/>
                  <a:pt x="426" y="6"/>
                  <a:pt x="426" y="7"/>
                </a:cubicBezTo>
                <a:cubicBezTo>
                  <a:pt x="427" y="9"/>
                  <a:pt x="427" y="11"/>
                  <a:pt x="427" y="16"/>
                </a:cubicBezTo>
                <a:cubicBezTo>
                  <a:pt x="427" y="20"/>
                  <a:pt x="427" y="23"/>
                  <a:pt x="426" y="24"/>
                </a:cubicBezTo>
                <a:close/>
                <a:moveTo>
                  <a:pt x="350" y="31"/>
                </a:moveTo>
                <a:cubicBezTo>
                  <a:pt x="365" y="31"/>
                  <a:pt x="365" y="31"/>
                  <a:pt x="365" y="31"/>
                </a:cubicBezTo>
                <a:cubicBezTo>
                  <a:pt x="365" y="27"/>
                  <a:pt x="365" y="27"/>
                  <a:pt x="365" y="27"/>
                </a:cubicBezTo>
                <a:cubicBezTo>
                  <a:pt x="354" y="27"/>
                  <a:pt x="354" y="27"/>
                  <a:pt x="354" y="27"/>
                </a:cubicBezTo>
                <a:cubicBezTo>
                  <a:pt x="354" y="17"/>
                  <a:pt x="354" y="17"/>
                  <a:pt x="354" y="17"/>
                </a:cubicBezTo>
                <a:cubicBezTo>
                  <a:pt x="365" y="17"/>
                  <a:pt x="365" y="17"/>
                  <a:pt x="365" y="17"/>
                </a:cubicBezTo>
                <a:cubicBezTo>
                  <a:pt x="365" y="14"/>
                  <a:pt x="365" y="14"/>
                  <a:pt x="365" y="14"/>
                </a:cubicBezTo>
                <a:cubicBezTo>
                  <a:pt x="354" y="14"/>
                  <a:pt x="354" y="14"/>
                  <a:pt x="354" y="14"/>
                </a:cubicBezTo>
                <a:cubicBezTo>
                  <a:pt x="354" y="4"/>
                  <a:pt x="354" y="4"/>
                  <a:pt x="354" y="4"/>
                </a:cubicBezTo>
                <a:cubicBezTo>
                  <a:pt x="365" y="4"/>
                  <a:pt x="365" y="4"/>
                  <a:pt x="365" y="4"/>
                </a:cubicBezTo>
                <a:cubicBezTo>
                  <a:pt x="365" y="1"/>
                  <a:pt x="365" y="1"/>
                  <a:pt x="365" y="1"/>
                </a:cubicBezTo>
                <a:cubicBezTo>
                  <a:pt x="350" y="1"/>
                  <a:pt x="350" y="1"/>
                  <a:pt x="350" y="1"/>
                </a:cubicBezTo>
                <a:lnTo>
                  <a:pt x="350" y="31"/>
                </a:lnTo>
                <a:close/>
                <a:moveTo>
                  <a:pt x="392" y="12"/>
                </a:moveTo>
                <a:cubicBezTo>
                  <a:pt x="385" y="12"/>
                  <a:pt x="385" y="12"/>
                  <a:pt x="385" y="12"/>
                </a:cubicBezTo>
                <a:cubicBezTo>
                  <a:pt x="385" y="1"/>
                  <a:pt x="385" y="1"/>
                  <a:pt x="385" y="1"/>
                </a:cubicBezTo>
                <a:cubicBezTo>
                  <a:pt x="379" y="1"/>
                  <a:pt x="379" y="1"/>
                  <a:pt x="379" y="1"/>
                </a:cubicBezTo>
                <a:cubicBezTo>
                  <a:pt x="379" y="31"/>
                  <a:pt x="379" y="31"/>
                  <a:pt x="379" y="31"/>
                </a:cubicBezTo>
                <a:cubicBezTo>
                  <a:pt x="385" y="31"/>
                  <a:pt x="385" y="31"/>
                  <a:pt x="385" y="31"/>
                </a:cubicBezTo>
                <a:cubicBezTo>
                  <a:pt x="385" y="17"/>
                  <a:pt x="385" y="17"/>
                  <a:pt x="385" y="17"/>
                </a:cubicBezTo>
                <a:cubicBezTo>
                  <a:pt x="392" y="17"/>
                  <a:pt x="392" y="17"/>
                  <a:pt x="392" y="17"/>
                </a:cubicBezTo>
                <a:cubicBezTo>
                  <a:pt x="392" y="31"/>
                  <a:pt x="392" y="31"/>
                  <a:pt x="392" y="31"/>
                </a:cubicBezTo>
                <a:cubicBezTo>
                  <a:pt x="398" y="31"/>
                  <a:pt x="398" y="31"/>
                  <a:pt x="398" y="31"/>
                </a:cubicBezTo>
                <a:cubicBezTo>
                  <a:pt x="398" y="1"/>
                  <a:pt x="398" y="1"/>
                  <a:pt x="398" y="1"/>
                </a:cubicBezTo>
                <a:cubicBezTo>
                  <a:pt x="392" y="1"/>
                  <a:pt x="392" y="1"/>
                  <a:pt x="392" y="1"/>
                </a:cubicBezTo>
                <a:lnTo>
                  <a:pt x="392" y="12"/>
                </a:lnTo>
                <a:close/>
                <a:moveTo>
                  <a:pt x="402" y="31"/>
                </a:moveTo>
                <a:cubicBezTo>
                  <a:pt x="408" y="31"/>
                  <a:pt x="408" y="31"/>
                  <a:pt x="408" y="31"/>
                </a:cubicBezTo>
                <a:cubicBezTo>
                  <a:pt x="408" y="1"/>
                  <a:pt x="408" y="1"/>
                  <a:pt x="408" y="1"/>
                </a:cubicBezTo>
                <a:cubicBezTo>
                  <a:pt x="402" y="1"/>
                  <a:pt x="402" y="1"/>
                  <a:pt x="402" y="1"/>
                </a:cubicBezTo>
                <a:lnTo>
                  <a:pt x="402" y="31"/>
                </a:lnTo>
                <a:close/>
                <a:moveTo>
                  <a:pt x="344" y="3"/>
                </a:moveTo>
                <a:cubicBezTo>
                  <a:pt x="343" y="2"/>
                  <a:pt x="342" y="1"/>
                  <a:pt x="341" y="1"/>
                </a:cubicBezTo>
                <a:cubicBezTo>
                  <a:pt x="340" y="1"/>
                  <a:pt x="339" y="1"/>
                  <a:pt x="337" y="1"/>
                </a:cubicBezTo>
                <a:cubicBezTo>
                  <a:pt x="337" y="1"/>
                  <a:pt x="336" y="1"/>
                  <a:pt x="335" y="1"/>
                </a:cubicBezTo>
                <a:cubicBezTo>
                  <a:pt x="328" y="1"/>
                  <a:pt x="328" y="1"/>
                  <a:pt x="328" y="1"/>
                </a:cubicBezTo>
                <a:cubicBezTo>
                  <a:pt x="328" y="31"/>
                  <a:pt x="328" y="31"/>
                  <a:pt x="328" y="31"/>
                </a:cubicBezTo>
                <a:cubicBezTo>
                  <a:pt x="335" y="31"/>
                  <a:pt x="335" y="31"/>
                  <a:pt x="335" y="31"/>
                </a:cubicBezTo>
                <a:cubicBezTo>
                  <a:pt x="336" y="31"/>
                  <a:pt x="337" y="31"/>
                  <a:pt x="337" y="31"/>
                </a:cubicBezTo>
                <a:cubicBezTo>
                  <a:pt x="339" y="30"/>
                  <a:pt x="341" y="30"/>
                  <a:pt x="341" y="30"/>
                </a:cubicBezTo>
                <a:cubicBezTo>
                  <a:pt x="343" y="29"/>
                  <a:pt x="344" y="28"/>
                  <a:pt x="345" y="27"/>
                </a:cubicBezTo>
                <a:cubicBezTo>
                  <a:pt x="345" y="26"/>
                  <a:pt x="346" y="25"/>
                  <a:pt x="346" y="23"/>
                </a:cubicBezTo>
                <a:cubicBezTo>
                  <a:pt x="346" y="22"/>
                  <a:pt x="346" y="19"/>
                  <a:pt x="346" y="16"/>
                </a:cubicBezTo>
                <a:cubicBezTo>
                  <a:pt x="346" y="11"/>
                  <a:pt x="346" y="8"/>
                  <a:pt x="346" y="7"/>
                </a:cubicBezTo>
                <a:cubicBezTo>
                  <a:pt x="345" y="5"/>
                  <a:pt x="345" y="4"/>
                  <a:pt x="344" y="3"/>
                </a:cubicBezTo>
                <a:close/>
                <a:moveTo>
                  <a:pt x="342" y="22"/>
                </a:moveTo>
                <a:cubicBezTo>
                  <a:pt x="342" y="23"/>
                  <a:pt x="342" y="24"/>
                  <a:pt x="341" y="25"/>
                </a:cubicBezTo>
                <a:cubicBezTo>
                  <a:pt x="341" y="26"/>
                  <a:pt x="340" y="26"/>
                  <a:pt x="339" y="27"/>
                </a:cubicBezTo>
                <a:cubicBezTo>
                  <a:pt x="339" y="27"/>
                  <a:pt x="338" y="27"/>
                  <a:pt x="337" y="27"/>
                </a:cubicBezTo>
                <a:cubicBezTo>
                  <a:pt x="337" y="27"/>
                  <a:pt x="336" y="27"/>
                  <a:pt x="336" y="27"/>
                </a:cubicBezTo>
                <a:cubicBezTo>
                  <a:pt x="332" y="27"/>
                  <a:pt x="332" y="27"/>
                  <a:pt x="332" y="27"/>
                </a:cubicBezTo>
                <a:cubicBezTo>
                  <a:pt x="332" y="4"/>
                  <a:pt x="332" y="4"/>
                  <a:pt x="332" y="4"/>
                </a:cubicBezTo>
                <a:cubicBezTo>
                  <a:pt x="336" y="4"/>
                  <a:pt x="336" y="4"/>
                  <a:pt x="336" y="4"/>
                </a:cubicBezTo>
                <a:cubicBezTo>
                  <a:pt x="336" y="4"/>
                  <a:pt x="337" y="4"/>
                  <a:pt x="337" y="4"/>
                </a:cubicBezTo>
                <a:cubicBezTo>
                  <a:pt x="338" y="4"/>
                  <a:pt x="339" y="4"/>
                  <a:pt x="340" y="5"/>
                </a:cubicBezTo>
                <a:cubicBezTo>
                  <a:pt x="341" y="5"/>
                  <a:pt x="341" y="6"/>
                  <a:pt x="342" y="7"/>
                </a:cubicBezTo>
                <a:cubicBezTo>
                  <a:pt x="342" y="8"/>
                  <a:pt x="342" y="9"/>
                  <a:pt x="342" y="10"/>
                </a:cubicBezTo>
                <a:cubicBezTo>
                  <a:pt x="342" y="12"/>
                  <a:pt x="342" y="13"/>
                  <a:pt x="342" y="15"/>
                </a:cubicBezTo>
                <a:cubicBezTo>
                  <a:pt x="342" y="18"/>
                  <a:pt x="342" y="20"/>
                  <a:pt x="342" y="22"/>
                </a:cubicBezTo>
                <a:close/>
                <a:moveTo>
                  <a:pt x="305" y="1"/>
                </a:moveTo>
                <a:cubicBezTo>
                  <a:pt x="301" y="1"/>
                  <a:pt x="301" y="1"/>
                  <a:pt x="301" y="1"/>
                </a:cubicBezTo>
                <a:cubicBezTo>
                  <a:pt x="301" y="31"/>
                  <a:pt x="301" y="31"/>
                  <a:pt x="301" y="31"/>
                </a:cubicBezTo>
                <a:cubicBezTo>
                  <a:pt x="315" y="31"/>
                  <a:pt x="315" y="31"/>
                  <a:pt x="315" y="31"/>
                </a:cubicBezTo>
                <a:cubicBezTo>
                  <a:pt x="315" y="27"/>
                  <a:pt x="315" y="27"/>
                  <a:pt x="315" y="27"/>
                </a:cubicBezTo>
                <a:cubicBezTo>
                  <a:pt x="305" y="27"/>
                  <a:pt x="305" y="27"/>
                  <a:pt x="305" y="27"/>
                </a:cubicBezTo>
                <a:lnTo>
                  <a:pt x="305" y="1"/>
                </a:lnTo>
                <a:close/>
                <a:moveTo>
                  <a:pt x="287" y="1"/>
                </a:moveTo>
                <a:cubicBezTo>
                  <a:pt x="285" y="1"/>
                  <a:pt x="285" y="1"/>
                  <a:pt x="285" y="1"/>
                </a:cubicBezTo>
                <a:cubicBezTo>
                  <a:pt x="276" y="31"/>
                  <a:pt x="276" y="31"/>
                  <a:pt x="276" y="31"/>
                </a:cubicBezTo>
                <a:cubicBezTo>
                  <a:pt x="280" y="31"/>
                  <a:pt x="280" y="31"/>
                  <a:pt x="280" y="31"/>
                </a:cubicBezTo>
                <a:cubicBezTo>
                  <a:pt x="282" y="23"/>
                  <a:pt x="282" y="23"/>
                  <a:pt x="282" y="23"/>
                </a:cubicBezTo>
                <a:cubicBezTo>
                  <a:pt x="287" y="23"/>
                  <a:pt x="287" y="23"/>
                  <a:pt x="287" y="23"/>
                </a:cubicBezTo>
                <a:cubicBezTo>
                  <a:pt x="292" y="23"/>
                  <a:pt x="292" y="23"/>
                  <a:pt x="292" y="23"/>
                </a:cubicBezTo>
                <a:cubicBezTo>
                  <a:pt x="294" y="31"/>
                  <a:pt x="294" y="31"/>
                  <a:pt x="294" y="31"/>
                </a:cubicBezTo>
                <a:cubicBezTo>
                  <a:pt x="299" y="31"/>
                  <a:pt x="299" y="31"/>
                  <a:pt x="299" y="31"/>
                </a:cubicBezTo>
                <a:cubicBezTo>
                  <a:pt x="290" y="1"/>
                  <a:pt x="290" y="1"/>
                  <a:pt x="290" y="1"/>
                </a:cubicBezTo>
                <a:lnTo>
                  <a:pt x="287" y="1"/>
                </a:lnTo>
                <a:close/>
                <a:moveTo>
                  <a:pt x="287" y="20"/>
                </a:moveTo>
                <a:cubicBezTo>
                  <a:pt x="283" y="20"/>
                  <a:pt x="283" y="20"/>
                  <a:pt x="283" y="20"/>
                </a:cubicBezTo>
                <a:cubicBezTo>
                  <a:pt x="287" y="6"/>
                  <a:pt x="287" y="6"/>
                  <a:pt x="287" y="6"/>
                </a:cubicBezTo>
                <a:cubicBezTo>
                  <a:pt x="287" y="5"/>
                  <a:pt x="287" y="5"/>
                  <a:pt x="287" y="5"/>
                </a:cubicBezTo>
                <a:cubicBezTo>
                  <a:pt x="291" y="20"/>
                  <a:pt x="291" y="20"/>
                  <a:pt x="291" y="20"/>
                </a:cubicBezTo>
                <a:lnTo>
                  <a:pt x="287" y="20"/>
                </a:lnTo>
                <a:close/>
                <a:moveTo>
                  <a:pt x="270" y="22"/>
                </a:moveTo>
                <a:cubicBezTo>
                  <a:pt x="270" y="23"/>
                  <a:pt x="270" y="23"/>
                  <a:pt x="270" y="24"/>
                </a:cubicBezTo>
                <a:cubicBezTo>
                  <a:pt x="270" y="25"/>
                  <a:pt x="270" y="26"/>
                  <a:pt x="270" y="27"/>
                </a:cubicBezTo>
                <a:cubicBezTo>
                  <a:pt x="259" y="1"/>
                  <a:pt x="259" y="1"/>
                  <a:pt x="259" y="1"/>
                </a:cubicBezTo>
                <a:cubicBezTo>
                  <a:pt x="253" y="1"/>
                  <a:pt x="253" y="1"/>
                  <a:pt x="253" y="1"/>
                </a:cubicBezTo>
                <a:cubicBezTo>
                  <a:pt x="253" y="31"/>
                  <a:pt x="253" y="31"/>
                  <a:pt x="253" y="31"/>
                </a:cubicBezTo>
                <a:cubicBezTo>
                  <a:pt x="257" y="31"/>
                  <a:pt x="257" y="31"/>
                  <a:pt x="257" y="31"/>
                </a:cubicBezTo>
                <a:cubicBezTo>
                  <a:pt x="257" y="9"/>
                  <a:pt x="257" y="9"/>
                  <a:pt x="257" y="9"/>
                </a:cubicBezTo>
                <a:cubicBezTo>
                  <a:pt x="257" y="8"/>
                  <a:pt x="257" y="8"/>
                  <a:pt x="257" y="7"/>
                </a:cubicBezTo>
                <a:cubicBezTo>
                  <a:pt x="257" y="6"/>
                  <a:pt x="257" y="5"/>
                  <a:pt x="257" y="3"/>
                </a:cubicBezTo>
                <a:cubicBezTo>
                  <a:pt x="268" y="31"/>
                  <a:pt x="268" y="31"/>
                  <a:pt x="268" y="31"/>
                </a:cubicBezTo>
                <a:cubicBezTo>
                  <a:pt x="273" y="31"/>
                  <a:pt x="273" y="31"/>
                  <a:pt x="273" y="31"/>
                </a:cubicBezTo>
                <a:cubicBezTo>
                  <a:pt x="273" y="1"/>
                  <a:pt x="273" y="1"/>
                  <a:pt x="273" y="1"/>
                </a:cubicBezTo>
                <a:cubicBezTo>
                  <a:pt x="270" y="1"/>
                  <a:pt x="270" y="1"/>
                  <a:pt x="270" y="1"/>
                </a:cubicBezTo>
                <a:lnTo>
                  <a:pt x="270" y="22"/>
                </a:lnTo>
                <a:close/>
                <a:moveTo>
                  <a:pt x="247" y="3"/>
                </a:moveTo>
                <a:cubicBezTo>
                  <a:pt x="246" y="2"/>
                  <a:pt x="245" y="1"/>
                  <a:pt x="244" y="1"/>
                </a:cubicBezTo>
                <a:cubicBezTo>
                  <a:pt x="243" y="0"/>
                  <a:pt x="241" y="0"/>
                  <a:pt x="240" y="0"/>
                </a:cubicBezTo>
                <a:cubicBezTo>
                  <a:pt x="240" y="0"/>
                  <a:pt x="240" y="0"/>
                  <a:pt x="240" y="0"/>
                </a:cubicBezTo>
                <a:cubicBezTo>
                  <a:pt x="238" y="0"/>
                  <a:pt x="236" y="1"/>
                  <a:pt x="235" y="1"/>
                </a:cubicBezTo>
                <a:cubicBezTo>
                  <a:pt x="234" y="2"/>
                  <a:pt x="233" y="3"/>
                  <a:pt x="232" y="4"/>
                </a:cubicBezTo>
                <a:cubicBezTo>
                  <a:pt x="231" y="5"/>
                  <a:pt x="231" y="6"/>
                  <a:pt x="231" y="8"/>
                </a:cubicBezTo>
                <a:cubicBezTo>
                  <a:pt x="231" y="10"/>
                  <a:pt x="230" y="12"/>
                  <a:pt x="230" y="16"/>
                </a:cubicBezTo>
                <a:cubicBezTo>
                  <a:pt x="230" y="20"/>
                  <a:pt x="231" y="23"/>
                  <a:pt x="231" y="24"/>
                </a:cubicBezTo>
                <a:cubicBezTo>
                  <a:pt x="231" y="26"/>
                  <a:pt x="232" y="27"/>
                  <a:pt x="233" y="28"/>
                </a:cubicBezTo>
                <a:cubicBezTo>
                  <a:pt x="234" y="29"/>
                  <a:pt x="235" y="30"/>
                  <a:pt x="236" y="30"/>
                </a:cubicBezTo>
                <a:cubicBezTo>
                  <a:pt x="237" y="31"/>
                  <a:pt x="238" y="31"/>
                  <a:pt x="240" y="31"/>
                </a:cubicBezTo>
                <a:cubicBezTo>
                  <a:pt x="240" y="31"/>
                  <a:pt x="240" y="31"/>
                  <a:pt x="240" y="31"/>
                </a:cubicBezTo>
                <a:cubicBezTo>
                  <a:pt x="242" y="31"/>
                  <a:pt x="243" y="31"/>
                  <a:pt x="244" y="30"/>
                </a:cubicBezTo>
                <a:cubicBezTo>
                  <a:pt x="246" y="29"/>
                  <a:pt x="247" y="28"/>
                  <a:pt x="248" y="27"/>
                </a:cubicBezTo>
                <a:cubicBezTo>
                  <a:pt x="248" y="26"/>
                  <a:pt x="248" y="25"/>
                  <a:pt x="249" y="23"/>
                </a:cubicBezTo>
                <a:cubicBezTo>
                  <a:pt x="249" y="22"/>
                  <a:pt x="249" y="19"/>
                  <a:pt x="249" y="16"/>
                </a:cubicBezTo>
                <a:cubicBezTo>
                  <a:pt x="249" y="12"/>
                  <a:pt x="249" y="9"/>
                  <a:pt x="249" y="7"/>
                </a:cubicBezTo>
                <a:cubicBezTo>
                  <a:pt x="248" y="5"/>
                  <a:pt x="248" y="4"/>
                  <a:pt x="247" y="3"/>
                </a:cubicBezTo>
                <a:close/>
                <a:moveTo>
                  <a:pt x="244" y="25"/>
                </a:moveTo>
                <a:cubicBezTo>
                  <a:pt x="243" y="27"/>
                  <a:pt x="242" y="28"/>
                  <a:pt x="240" y="28"/>
                </a:cubicBezTo>
                <a:cubicBezTo>
                  <a:pt x="239" y="28"/>
                  <a:pt x="238" y="27"/>
                  <a:pt x="237" y="27"/>
                </a:cubicBezTo>
                <a:cubicBezTo>
                  <a:pt x="236" y="27"/>
                  <a:pt x="236" y="26"/>
                  <a:pt x="235" y="25"/>
                </a:cubicBezTo>
                <a:cubicBezTo>
                  <a:pt x="235" y="24"/>
                  <a:pt x="235" y="23"/>
                  <a:pt x="235" y="22"/>
                </a:cubicBezTo>
                <a:cubicBezTo>
                  <a:pt x="234" y="21"/>
                  <a:pt x="234" y="19"/>
                  <a:pt x="234" y="16"/>
                </a:cubicBezTo>
                <a:cubicBezTo>
                  <a:pt x="234" y="12"/>
                  <a:pt x="234" y="10"/>
                  <a:pt x="235" y="9"/>
                </a:cubicBezTo>
                <a:cubicBezTo>
                  <a:pt x="235" y="7"/>
                  <a:pt x="235" y="6"/>
                  <a:pt x="236" y="6"/>
                </a:cubicBezTo>
                <a:cubicBezTo>
                  <a:pt x="236" y="5"/>
                  <a:pt x="237" y="4"/>
                  <a:pt x="237" y="4"/>
                </a:cubicBezTo>
                <a:cubicBezTo>
                  <a:pt x="238" y="4"/>
                  <a:pt x="239" y="4"/>
                  <a:pt x="240" y="4"/>
                </a:cubicBezTo>
                <a:cubicBezTo>
                  <a:pt x="242" y="4"/>
                  <a:pt x="243" y="4"/>
                  <a:pt x="244" y="6"/>
                </a:cubicBezTo>
                <a:cubicBezTo>
                  <a:pt x="245" y="7"/>
                  <a:pt x="245" y="11"/>
                  <a:pt x="245" y="16"/>
                </a:cubicBezTo>
                <a:cubicBezTo>
                  <a:pt x="245" y="21"/>
                  <a:pt x="245" y="24"/>
                  <a:pt x="244" y="25"/>
                </a:cubicBezTo>
                <a:close/>
                <a:moveTo>
                  <a:pt x="214" y="22"/>
                </a:moveTo>
                <a:cubicBezTo>
                  <a:pt x="214" y="24"/>
                  <a:pt x="214" y="25"/>
                  <a:pt x="213" y="26"/>
                </a:cubicBezTo>
                <a:cubicBezTo>
                  <a:pt x="212" y="27"/>
                  <a:pt x="211" y="28"/>
                  <a:pt x="210" y="28"/>
                </a:cubicBezTo>
                <a:cubicBezTo>
                  <a:pt x="208" y="28"/>
                  <a:pt x="206" y="27"/>
                  <a:pt x="206" y="26"/>
                </a:cubicBezTo>
                <a:cubicBezTo>
                  <a:pt x="205" y="24"/>
                  <a:pt x="205" y="21"/>
                  <a:pt x="205" y="16"/>
                </a:cubicBezTo>
                <a:cubicBezTo>
                  <a:pt x="205" y="13"/>
                  <a:pt x="205" y="10"/>
                  <a:pt x="205" y="9"/>
                </a:cubicBezTo>
                <a:cubicBezTo>
                  <a:pt x="205" y="7"/>
                  <a:pt x="205" y="6"/>
                  <a:pt x="206" y="6"/>
                </a:cubicBezTo>
                <a:cubicBezTo>
                  <a:pt x="206" y="5"/>
                  <a:pt x="207" y="4"/>
                  <a:pt x="207" y="4"/>
                </a:cubicBezTo>
                <a:cubicBezTo>
                  <a:pt x="208" y="4"/>
                  <a:pt x="209" y="3"/>
                  <a:pt x="210" y="3"/>
                </a:cubicBezTo>
                <a:cubicBezTo>
                  <a:pt x="211" y="3"/>
                  <a:pt x="212" y="4"/>
                  <a:pt x="213" y="5"/>
                </a:cubicBezTo>
                <a:cubicBezTo>
                  <a:pt x="214" y="6"/>
                  <a:pt x="214" y="7"/>
                  <a:pt x="214" y="9"/>
                </a:cubicBezTo>
                <a:cubicBezTo>
                  <a:pt x="214" y="9"/>
                  <a:pt x="214" y="9"/>
                  <a:pt x="214" y="9"/>
                </a:cubicBezTo>
                <a:cubicBezTo>
                  <a:pt x="218" y="9"/>
                  <a:pt x="218" y="9"/>
                  <a:pt x="218" y="9"/>
                </a:cubicBezTo>
                <a:cubicBezTo>
                  <a:pt x="218" y="6"/>
                  <a:pt x="217" y="4"/>
                  <a:pt x="216" y="3"/>
                </a:cubicBezTo>
                <a:cubicBezTo>
                  <a:pt x="214" y="1"/>
                  <a:pt x="212" y="0"/>
                  <a:pt x="210" y="0"/>
                </a:cubicBezTo>
                <a:cubicBezTo>
                  <a:pt x="208" y="0"/>
                  <a:pt x="207" y="1"/>
                  <a:pt x="205" y="1"/>
                </a:cubicBezTo>
                <a:cubicBezTo>
                  <a:pt x="204" y="2"/>
                  <a:pt x="203" y="3"/>
                  <a:pt x="203" y="4"/>
                </a:cubicBezTo>
                <a:cubicBezTo>
                  <a:pt x="202" y="5"/>
                  <a:pt x="201" y="6"/>
                  <a:pt x="201" y="8"/>
                </a:cubicBezTo>
                <a:cubicBezTo>
                  <a:pt x="201" y="10"/>
                  <a:pt x="201" y="12"/>
                  <a:pt x="201" y="15"/>
                </a:cubicBezTo>
                <a:cubicBezTo>
                  <a:pt x="201" y="19"/>
                  <a:pt x="201" y="23"/>
                  <a:pt x="201" y="25"/>
                </a:cubicBezTo>
                <a:cubicBezTo>
                  <a:pt x="202" y="26"/>
                  <a:pt x="203" y="28"/>
                  <a:pt x="204" y="29"/>
                </a:cubicBezTo>
                <a:cubicBezTo>
                  <a:pt x="204" y="30"/>
                  <a:pt x="205" y="30"/>
                  <a:pt x="206" y="31"/>
                </a:cubicBezTo>
                <a:cubicBezTo>
                  <a:pt x="207" y="31"/>
                  <a:pt x="209" y="31"/>
                  <a:pt x="210" y="31"/>
                </a:cubicBezTo>
                <a:cubicBezTo>
                  <a:pt x="212" y="31"/>
                  <a:pt x="215" y="30"/>
                  <a:pt x="216" y="29"/>
                </a:cubicBezTo>
                <a:cubicBezTo>
                  <a:pt x="217" y="27"/>
                  <a:pt x="218" y="25"/>
                  <a:pt x="218" y="22"/>
                </a:cubicBezTo>
                <a:cubicBezTo>
                  <a:pt x="218" y="21"/>
                  <a:pt x="218" y="21"/>
                  <a:pt x="218" y="21"/>
                </a:cubicBezTo>
                <a:cubicBezTo>
                  <a:pt x="214" y="21"/>
                  <a:pt x="214" y="21"/>
                  <a:pt x="214" y="21"/>
                </a:cubicBezTo>
                <a:lnTo>
                  <a:pt x="214" y="22"/>
                </a:lnTo>
                <a:close/>
                <a:moveTo>
                  <a:pt x="222" y="31"/>
                </a:moveTo>
                <a:cubicBezTo>
                  <a:pt x="226" y="31"/>
                  <a:pt x="226" y="31"/>
                  <a:pt x="226" y="31"/>
                </a:cubicBezTo>
                <a:cubicBezTo>
                  <a:pt x="226" y="1"/>
                  <a:pt x="226" y="1"/>
                  <a:pt x="226" y="1"/>
                </a:cubicBezTo>
                <a:cubicBezTo>
                  <a:pt x="222" y="1"/>
                  <a:pt x="222" y="1"/>
                  <a:pt x="222" y="1"/>
                </a:cubicBezTo>
                <a:lnTo>
                  <a:pt x="222" y="31"/>
                </a:lnTo>
                <a:close/>
                <a:moveTo>
                  <a:pt x="187" y="1"/>
                </a:moveTo>
                <a:cubicBezTo>
                  <a:pt x="185" y="1"/>
                  <a:pt x="185" y="1"/>
                  <a:pt x="185" y="1"/>
                </a:cubicBezTo>
                <a:cubicBezTo>
                  <a:pt x="176" y="31"/>
                  <a:pt x="176" y="31"/>
                  <a:pt x="176" y="31"/>
                </a:cubicBezTo>
                <a:cubicBezTo>
                  <a:pt x="180" y="31"/>
                  <a:pt x="180" y="31"/>
                  <a:pt x="180" y="31"/>
                </a:cubicBezTo>
                <a:cubicBezTo>
                  <a:pt x="182" y="23"/>
                  <a:pt x="182" y="23"/>
                  <a:pt x="182" y="23"/>
                </a:cubicBezTo>
                <a:cubicBezTo>
                  <a:pt x="187" y="23"/>
                  <a:pt x="187" y="23"/>
                  <a:pt x="187" y="23"/>
                </a:cubicBezTo>
                <a:cubicBezTo>
                  <a:pt x="192" y="23"/>
                  <a:pt x="192" y="23"/>
                  <a:pt x="192" y="23"/>
                </a:cubicBezTo>
                <a:cubicBezTo>
                  <a:pt x="194" y="31"/>
                  <a:pt x="194" y="31"/>
                  <a:pt x="194" y="31"/>
                </a:cubicBezTo>
                <a:cubicBezTo>
                  <a:pt x="199" y="31"/>
                  <a:pt x="199" y="31"/>
                  <a:pt x="199" y="31"/>
                </a:cubicBezTo>
                <a:cubicBezTo>
                  <a:pt x="190" y="1"/>
                  <a:pt x="190" y="1"/>
                  <a:pt x="190" y="1"/>
                </a:cubicBezTo>
                <a:lnTo>
                  <a:pt x="187" y="1"/>
                </a:lnTo>
                <a:close/>
                <a:moveTo>
                  <a:pt x="187" y="20"/>
                </a:moveTo>
                <a:cubicBezTo>
                  <a:pt x="183" y="20"/>
                  <a:pt x="183" y="20"/>
                  <a:pt x="183" y="20"/>
                </a:cubicBezTo>
                <a:cubicBezTo>
                  <a:pt x="187" y="6"/>
                  <a:pt x="187" y="6"/>
                  <a:pt x="187" y="6"/>
                </a:cubicBezTo>
                <a:cubicBezTo>
                  <a:pt x="187" y="5"/>
                  <a:pt x="187" y="5"/>
                  <a:pt x="187" y="5"/>
                </a:cubicBezTo>
                <a:cubicBezTo>
                  <a:pt x="191" y="20"/>
                  <a:pt x="191" y="20"/>
                  <a:pt x="191" y="20"/>
                </a:cubicBezTo>
                <a:lnTo>
                  <a:pt x="187" y="20"/>
                </a:lnTo>
                <a:close/>
                <a:moveTo>
                  <a:pt x="170" y="22"/>
                </a:moveTo>
                <a:cubicBezTo>
                  <a:pt x="170" y="23"/>
                  <a:pt x="170" y="23"/>
                  <a:pt x="170" y="24"/>
                </a:cubicBezTo>
                <a:cubicBezTo>
                  <a:pt x="170" y="25"/>
                  <a:pt x="170" y="26"/>
                  <a:pt x="170" y="27"/>
                </a:cubicBezTo>
                <a:cubicBezTo>
                  <a:pt x="159" y="1"/>
                  <a:pt x="159" y="1"/>
                  <a:pt x="159" y="1"/>
                </a:cubicBezTo>
                <a:cubicBezTo>
                  <a:pt x="153" y="1"/>
                  <a:pt x="153" y="1"/>
                  <a:pt x="153" y="1"/>
                </a:cubicBezTo>
                <a:cubicBezTo>
                  <a:pt x="153" y="31"/>
                  <a:pt x="153" y="31"/>
                  <a:pt x="153" y="31"/>
                </a:cubicBezTo>
                <a:cubicBezTo>
                  <a:pt x="157" y="31"/>
                  <a:pt x="157" y="31"/>
                  <a:pt x="157" y="31"/>
                </a:cubicBezTo>
                <a:cubicBezTo>
                  <a:pt x="157" y="9"/>
                  <a:pt x="157" y="9"/>
                  <a:pt x="157" y="9"/>
                </a:cubicBezTo>
                <a:cubicBezTo>
                  <a:pt x="157" y="8"/>
                  <a:pt x="157" y="8"/>
                  <a:pt x="157" y="7"/>
                </a:cubicBezTo>
                <a:cubicBezTo>
                  <a:pt x="157" y="6"/>
                  <a:pt x="157" y="5"/>
                  <a:pt x="157" y="3"/>
                </a:cubicBezTo>
                <a:cubicBezTo>
                  <a:pt x="168" y="31"/>
                  <a:pt x="168" y="31"/>
                  <a:pt x="168" y="31"/>
                </a:cubicBezTo>
                <a:cubicBezTo>
                  <a:pt x="173" y="31"/>
                  <a:pt x="173" y="31"/>
                  <a:pt x="173" y="31"/>
                </a:cubicBezTo>
                <a:cubicBezTo>
                  <a:pt x="173" y="1"/>
                  <a:pt x="173" y="1"/>
                  <a:pt x="173" y="1"/>
                </a:cubicBezTo>
                <a:cubicBezTo>
                  <a:pt x="170" y="1"/>
                  <a:pt x="170" y="1"/>
                  <a:pt x="170" y="1"/>
                </a:cubicBezTo>
                <a:lnTo>
                  <a:pt x="170" y="22"/>
                </a:lnTo>
                <a:close/>
                <a:moveTo>
                  <a:pt x="129" y="1"/>
                </a:moveTo>
                <a:cubicBezTo>
                  <a:pt x="127" y="1"/>
                  <a:pt x="127" y="1"/>
                  <a:pt x="127" y="1"/>
                </a:cubicBezTo>
                <a:cubicBezTo>
                  <a:pt x="118" y="31"/>
                  <a:pt x="118" y="31"/>
                  <a:pt x="118" y="31"/>
                </a:cubicBezTo>
                <a:cubicBezTo>
                  <a:pt x="122" y="31"/>
                  <a:pt x="122" y="31"/>
                  <a:pt x="122" y="31"/>
                </a:cubicBezTo>
                <a:cubicBezTo>
                  <a:pt x="124" y="23"/>
                  <a:pt x="124" y="23"/>
                  <a:pt x="124" y="23"/>
                </a:cubicBezTo>
                <a:cubicBezTo>
                  <a:pt x="129" y="23"/>
                  <a:pt x="129" y="23"/>
                  <a:pt x="129" y="23"/>
                </a:cubicBezTo>
                <a:cubicBezTo>
                  <a:pt x="134" y="23"/>
                  <a:pt x="134" y="23"/>
                  <a:pt x="134" y="23"/>
                </a:cubicBezTo>
                <a:cubicBezTo>
                  <a:pt x="136" y="31"/>
                  <a:pt x="136" y="31"/>
                  <a:pt x="136" y="31"/>
                </a:cubicBezTo>
                <a:cubicBezTo>
                  <a:pt x="140" y="31"/>
                  <a:pt x="140" y="31"/>
                  <a:pt x="140" y="31"/>
                </a:cubicBezTo>
                <a:cubicBezTo>
                  <a:pt x="131" y="1"/>
                  <a:pt x="131" y="1"/>
                  <a:pt x="131" y="1"/>
                </a:cubicBezTo>
                <a:lnTo>
                  <a:pt x="129" y="1"/>
                </a:lnTo>
                <a:close/>
                <a:moveTo>
                  <a:pt x="129" y="20"/>
                </a:moveTo>
                <a:cubicBezTo>
                  <a:pt x="125" y="20"/>
                  <a:pt x="125" y="20"/>
                  <a:pt x="125" y="20"/>
                </a:cubicBezTo>
                <a:cubicBezTo>
                  <a:pt x="129" y="6"/>
                  <a:pt x="129" y="6"/>
                  <a:pt x="129" y="6"/>
                </a:cubicBezTo>
                <a:cubicBezTo>
                  <a:pt x="129" y="5"/>
                  <a:pt x="129" y="5"/>
                  <a:pt x="129" y="5"/>
                </a:cubicBezTo>
                <a:cubicBezTo>
                  <a:pt x="133" y="20"/>
                  <a:pt x="133" y="20"/>
                  <a:pt x="133" y="20"/>
                </a:cubicBezTo>
                <a:lnTo>
                  <a:pt x="129" y="20"/>
                </a:lnTo>
                <a:close/>
                <a:moveTo>
                  <a:pt x="35" y="18"/>
                </a:moveTo>
                <a:cubicBezTo>
                  <a:pt x="39" y="18"/>
                  <a:pt x="39" y="18"/>
                  <a:pt x="39" y="18"/>
                </a:cubicBezTo>
                <a:cubicBezTo>
                  <a:pt x="39" y="27"/>
                  <a:pt x="39" y="27"/>
                  <a:pt x="39" y="27"/>
                </a:cubicBezTo>
                <a:cubicBezTo>
                  <a:pt x="38" y="27"/>
                  <a:pt x="37" y="27"/>
                  <a:pt x="36" y="28"/>
                </a:cubicBezTo>
                <a:cubicBezTo>
                  <a:pt x="36" y="28"/>
                  <a:pt x="35" y="28"/>
                  <a:pt x="34" y="28"/>
                </a:cubicBezTo>
                <a:cubicBezTo>
                  <a:pt x="32" y="28"/>
                  <a:pt x="31" y="27"/>
                  <a:pt x="30" y="25"/>
                </a:cubicBezTo>
                <a:cubicBezTo>
                  <a:pt x="29" y="24"/>
                  <a:pt x="28" y="20"/>
                  <a:pt x="28" y="16"/>
                </a:cubicBezTo>
                <a:cubicBezTo>
                  <a:pt x="28" y="11"/>
                  <a:pt x="29" y="7"/>
                  <a:pt x="30" y="6"/>
                </a:cubicBezTo>
                <a:cubicBezTo>
                  <a:pt x="30" y="4"/>
                  <a:pt x="32" y="3"/>
                  <a:pt x="34" y="3"/>
                </a:cubicBezTo>
                <a:cubicBezTo>
                  <a:pt x="35" y="3"/>
                  <a:pt x="37" y="4"/>
                  <a:pt x="38" y="5"/>
                </a:cubicBezTo>
                <a:cubicBezTo>
                  <a:pt x="38" y="6"/>
                  <a:pt x="39" y="7"/>
                  <a:pt x="39" y="9"/>
                </a:cubicBezTo>
                <a:cubicBezTo>
                  <a:pt x="43" y="9"/>
                  <a:pt x="43" y="9"/>
                  <a:pt x="43" y="9"/>
                </a:cubicBezTo>
                <a:cubicBezTo>
                  <a:pt x="43" y="9"/>
                  <a:pt x="43" y="9"/>
                  <a:pt x="43" y="9"/>
                </a:cubicBezTo>
                <a:cubicBezTo>
                  <a:pt x="43" y="6"/>
                  <a:pt x="42" y="4"/>
                  <a:pt x="40" y="2"/>
                </a:cubicBezTo>
                <a:cubicBezTo>
                  <a:pt x="39" y="1"/>
                  <a:pt x="37" y="0"/>
                  <a:pt x="34" y="0"/>
                </a:cubicBezTo>
                <a:cubicBezTo>
                  <a:pt x="32" y="0"/>
                  <a:pt x="31" y="1"/>
                  <a:pt x="29" y="1"/>
                </a:cubicBezTo>
                <a:cubicBezTo>
                  <a:pt x="28" y="2"/>
                  <a:pt x="27" y="3"/>
                  <a:pt x="26" y="4"/>
                </a:cubicBezTo>
                <a:cubicBezTo>
                  <a:pt x="26" y="5"/>
                  <a:pt x="25" y="6"/>
                  <a:pt x="25" y="8"/>
                </a:cubicBezTo>
                <a:cubicBezTo>
                  <a:pt x="25" y="10"/>
                  <a:pt x="24" y="12"/>
                  <a:pt x="24" y="15"/>
                </a:cubicBezTo>
                <a:cubicBezTo>
                  <a:pt x="24" y="19"/>
                  <a:pt x="25" y="22"/>
                  <a:pt x="25" y="24"/>
                </a:cubicBezTo>
                <a:cubicBezTo>
                  <a:pt x="25" y="26"/>
                  <a:pt x="26" y="27"/>
                  <a:pt x="27" y="29"/>
                </a:cubicBezTo>
                <a:cubicBezTo>
                  <a:pt x="28" y="29"/>
                  <a:pt x="29" y="30"/>
                  <a:pt x="30" y="30"/>
                </a:cubicBezTo>
                <a:cubicBezTo>
                  <a:pt x="31" y="31"/>
                  <a:pt x="33" y="31"/>
                  <a:pt x="34" y="31"/>
                </a:cubicBezTo>
                <a:cubicBezTo>
                  <a:pt x="35" y="31"/>
                  <a:pt x="37" y="31"/>
                  <a:pt x="38" y="31"/>
                </a:cubicBezTo>
                <a:cubicBezTo>
                  <a:pt x="39" y="31"/>
                  <a:pt x="41" y="30"/>
                  <a:pt x="43" y="30"/>
                </a:cubicBezTo>
                <a:cubicBezTo>
                  <a:pt x="43" y="15"/>
                  <a:pt x="43" y="15"/>
                  <a:pt x="43" y="15"/>
                </a:cubicBezTo>
                <a:cubicBezTo>
                  <a:pt x="35" y="15"/>
                  <a:pt x="35" y="15"/>
                  <a:pt x="35" y="15"/>
                </a:cubicBezTo>
                <a:lnTo>
                  <a:pt x="35" y="18"/>
                </a:lnTo>
                <a:close/>
                <a:moveTo>
                  <a:pt x="47" y="31"/>
                </a:moveTo>
                <a:cubicBezTo>
                  <a:pt x="62" y="31"/>
                  <a:pt x="62" y="31"/>
                  <a:pt x="62" y="31"/>
                </a:cubicBezTo>
                <a:cubicBezTo>
                  <a:pt x="62" y="27"/>
                  <a:pt x="62" y="27"/>
                  <a:pt x="62" y="27"/>
                </a:cubicBezTo>
                <a:cubicBezTo>
                  <a:pt x="51" y="27"/>
                  <a:pt x="51" y="27"/>
                  <a:pt x="51" y="27"/>
                </a:cubicBezTo>
                <a:cubicBezTo>
                  <a:pt x="51" y="17"/>
                  <a:pt x="51" y="17"/>
                  <a:pt x="51" y="17"/>
                </a:cubicBezTo>
                <a:cubicBezTo>
                  <a:pt x="62" y="17"/>
                  <a:pt x="62" y="17"/>
                  <a:pt x="62" y="17"/>
                </a:cubicBezTo>
                <a:cubicBezTo>
                  <a:pt x="62" y="14"/>
                  <a:pt x="62" y="14"/>
                  <a:pt x="62" y="14"/>
                </a:cubicBezTo>
                <a:cubicBezTo>
                  <a:pt x="51" y="14"/>
                  <a:pt x="51" y="14"/>
                  <a:pt x="51" y="14"/>
                </a:cubicBezTo>
                <a:cubicBezTo>
                  <a:pt x="51" y="4"/>
                  <a:pt x="51" y="4"/>
                  <a:pt x="51" y="4"/>
                </a:cubicBezTo>
                <a:cubicBezTo>
                  <a:pt x="62" y="4"/>
                  <a:pt x="62" y="4"/>
                  <a:pt x="62" y="4"/>
                </a:cubicBezTo>
                <a:cubicBezTo>
                  <a:pt x="62" y="1"/>
                  <a:pt x="62" y="1"/>
                  <a:pt x="62" y="1"/>
                </a:cubicBezTo>
                <a:cubicBezTo>
                  <a:pt x="47" y="1"/>
                  <a:pt x="47" y="1"/>
                  <a:pt x="47" y="1"/>
                </a:cubicBezTo>
                <a:lnTo>
                  <a:pt x="47" y="31"/>
                </a:lnTo>
                <a:close/>
                <a:moveTo>
                  <a:pt x="82" y="22"/>
                </a:moveTo>
                <a:cubicBezTo>
                  <a:pt x="82" y="23"/>
                  <a:pt x="82" y="23"/>
                  <a:pt x="82" y="24"/>
                </a:cubicBezTo>
                <a:cubicBezTo>
                  <a:pt x="82" y="25"/>
                  <a:pt x="82" y="26"/>
                  <a:pt x="82" y="27"/>
                </a:cubicBezTo>
                <a:cubicBezTo>
                  <a:pt x="71" y="1"/>
                  <a:pt x="71" y="1"/>
                  <a:pt x="71" y="1"/>
                </a:cubicBezTo>
                <a:cubicBezTo>
                  <a:pt x="66" y="1"/>
                  <a:pt x="66" y="1"/>
                  <a:pt x="66" y="1"/>
                </a:cubicBezTo>
                <a:cubicBezTo>
                  <a:pt x="66" y="31"/>
                  <a:pt x="66" y="31"/>
                  <a:pt x="66" y="31"/>
                </a:cubicBezTo>
                <a:cubicBezTo>
                  <a:pt x="69" y="31"/>
                  <a:pt x="69" y="31"/>
                  <a:pt x="69" y="31"/>
                </a:cubicBezTo>
                <a:cubicBezTo>
                  <a:pt x="69" y="9"/>
                  <a:pt x="69" y="9"/>
                  <a:pt x="69" y="9"/>
                </a:cubicBezTo>
                <a:cubicBezTo>
                  <a:pt x="69" y="8"/>
                  <a:pt x="69" y="8"/>
                  <a:pt x="69" y="7"/>
                </a:cubicBezTo>
                <a:cubicBezTo>
                  <a:pt x="69" y="6"/>
                  <a:pt x="69" y="5"/>
                  <a:pt x="69" y="3"/>
                </a:cubicBezTo>
                <a:cubicBezTo>
                  <a:pt x="80" y="31"/>
                  <a:pt x="80" y="31"/>
                  <a:pt x="80" y="31"/>
                </a:cubicBezTo>
                <a:cubicBezTo>
                  <a:pt x="85" y="31"/>
                  <a:pt x="85" y="31"/>
                  <a:pt x="85" y="31"/>
                </a:cubicBezTo>
                <a:cubicBezTo>
                  <a:pt x="85" y="1"/>
                  <a:pt x="85" y="1"/>
                  <a:pt x="85" y="1"/>
                </a:cubicBezTo>
                <a:cubicBezTo>
                  <a:pt x="82" y="1"/>
                  <a:pt x="82" y="1"/>
                  <a:pt x="82" y="1"/>
                </a:cubicBezTo>
                <a:lnTo>
                  <a:pt x="82" y="22"/>
                </a:lnTo>
                <a:close/>
                <a:moveTo>
                  <a:pt x="103" y="22"/>
                </a:moveTo>
                <a:cubicBezTo>
                  <a:pt x="103" y="24"/>
                  <a:pt x="103" y="25"/>
                  <a:pt x="102" y="26"/>
                </a:cubicBezTo>
                <a:cubicBezTo>
                  <a:pt x="101" y="27"/>
                  <a:pt x="100" y="28"/>
                  <a:pt x="98" y="28"/>
                </a:cubicBezTo>
                <a:cubicBezTo>
                  <a:pt x="97" y="28"/>
                  <a:pt x="95" y="27"/>
                  <a:pt x="95" y="26"/>
                </a:cubicBezTo>
                <a:cubicBezTo>
                  <a:pt x="94" y="24"/>
                  <a:pt x="93" y="21"/>
                  <a:pt x="93" y="16"/>
                </a:cubicBezTo>
                <a:cubicBezTo>
                  <a:pt x="93" y="13"/>
                  <a:pt x="93" y="10"/>
                  <a:pt x="94" y="9"/>
                </a:cubicBezTo>
                <a:cubicBezTo>
                  <a:pt x="94" y="7"/>
                  <a:pt x="94" y="6"/>
                  <a:pt x="95" y="6"/>
                </a:cubicBezTo>
                <a:cubicBezTo>
                  <a:pt x="95" y="5"/>
                  <a:pt x="95" y="4"/>
                  <a:pt x="96" y="4"/>
                </a:cubicBezTo>
                <a:cubicBezTo>
                  <a:pt x="97" y="4"/>
                  <a:pt x="98" y="3"/>
                  <a:pt x="98" y="3"/>
                </a:cubicBezTo>
                <a:cubicBezTo>
                  <a:pt x="100" y="3"/>
                  <a:pt x="101" y="4"/>
                  <a:pt x="102" y="5"/>
                </a:cubicBezTo>
                <a:cubicBezTo>
                  <a:pt x="102" y="6"/>
                  <a:pt x="103" y="7"/>
                  <a:pt x="103" y="9"/>
                </a:cubicBezTo>
                <a:cubicBezTo>
                  <a:pt x="103" y="9"/>
                  <a:pt x="103" y="9"/>
                  <a:pt x="103" y="9"/>
                </a:cubicBezTo>
                <a:cubicBezTo>
                  <a:pt x="107" y="9"/>
                  <a:pt x="107" y="9"/>
                  <a:pt x="107" y="9"/>
                </a:cubicBezTo>
                <a:cubicBezTo>
                  <a:pt x="107" y="6"/>
                  <a:pt x="106" y="4"/>
                  <a:pt x="105" y="3"/>
                </a:cubicBezTo>
                <a:cubicBezTo>
                  <a:pt x="103" y="1"/>
                  <a:pt x="101" y="0"/>
                  <a:pt x="99" y="0"/>
                </a:cubicBezTo>
                <a:cubicBezTo>
                  <a:pt x="97" y="0"/>
                  <a:pt x="95" y="1"/>
                  <a:pt x="94" y="1"/>
                </a:cubicBezTo>
                <a:cubicBezTo>
                  <a:pt x="93" y="2"/>
                  <a:pt x="92" y="3"/>
                  <a:pt x="91" y="4"/>
                </a:cubicBezTo>
                <a:cubicBezTo>
                  <a:pt x="91" y="5"/>
                  <a:pt x="90" y="6"/>
                  <a:pt x="90" y="8"/>
                </a:cubicBezTo>
                <a:cubicBezTo>
                  <a:pt x="90" y="10"/>
                  <a:pt x="90" y="12"/>
                  <a:pt x="90" y="15"/>
                </a:cubicBezTo>
                <a:cubicBezTo>
                  <a:pt x="90" y="19"/>
                  <a:pt x="90" y="23"/>
                  <a:pt x="90" y="25"/>
                </a:cubicBezTo>
                <a:cubicBezTo>
                  <a:pt x="91" y="26"/>
                  <a:pt x="91" y="28"/>
                  <a:pt x="93" y="29"/>
                </a:cubicBezTo>
                <a:cubicBezTo>
                  <a:pt x="93" y="30"/>
                  <a:pt x="94" y="30"/>
                  <a:pt x="95" y="31"/>
                </a:cubicBezTo>
                <a:cubicBezTo>
                  <a:pt x="96" y="31"/>
                  <a:pt x="97" y="31"/>
                  <a:pt x="99" y="31"/>
                </a:cubicBezTo>
                <a:cubicBezTo>
                  <a:pt x="101" y="31"/>
                  <a:pt x="103" y="30"/>
                  <a:pt x="105" y="29"/>
                </a:cubicBezTo>
                <a:cubicBezTo>
                  <a:pt x="106" y="27"/>
                  <a:pt x="107" y="25"/>
                  <a:pt x="107" y="22"/>
                </a:cubicBezTo>
                <a:cubicBezTo>
                  <a:pt x="107" y="21"/>
                  <a:pt x="107" y="21"/>
                  <a:pt x="107" y="21"/>
                </a:cubicBezTo>
                <a:cubicBezTo>
                  <a:pt x="103" y="21"/>
                  <a:pt x="103" y="21"/>
                  <a:pt x="103" y="21"/>
                </a:cubicBezTo>
                <a:lnTo>
                  <a:pt x="103" y="22"/>
                </a:lnTo>
                <a:close/>
                <a:moveTo>
                  <a:pt x="111" y="31"/>
                </a:moveTo>
                <a:cubicBezTo>
                  <a:pt x="115" y="31"/>
                  <a:pt x="115" y="31"/>
                  <a:pt x="115" y="31"/>
                </a:cubicBezTo>
                <a:cubicBezTo>
                  <a:pt x="115" y="1"/>
                  <a:pt x="115" y="1"/>
                  <a:pt x="115" y="1"/>
                </a:cubicBezTo>
                <a:cubicBezTo>
                  <a:pt x="111" y="1"/>
                  <a:pt x="111" y="1"/>
                  <a:pt x="111" y="1"/>
                </a:cubicBezTo>
                <a:lnTo>
                  <a:pt x="111" y="31"/>
                </a:lnTo>
                <a:close/>
                <a:moveTo>
                  <a:pt x="11" y="1"/>
                </a:moveTo>
                <a:cubicBezTo>
                  <a:pt x="9" y="1"/>
                  <a:pt x="9" y="1"/>
                  <a:pt x="9" y="1"/>
                </a:cubicBezTo>
                <a:cubicBezTo>
                  <a:pt x="0" y="31"/>
                  <a:pt x="0" y="31"/>
                  <a:pt x="0" y="31"/>
                </a:cubicBezTo>
                <a:cubicBezTo>
                  <a:pt x="4" y="31"/>
                  <a:pt x="4" y="31"/>
                  <a:pt x="4" y="31"/>
                </a:cubicBezTo>
                <a:cubicBezTo>
                  <a:pt x="6" y="23"/>
                  <a:pt x="6" y="23"/>
                  <a:pt x="6" y="23"/>
                </a:cubicBezTo>
                <a:cubicBezTo>
                  <a:pt x="11" y="23"/>
                  <a:pt x="11" y="23"/>
                  <a:pt x="11" y="23"/>
                </a:cubicBezTo>
                <a:cubicBezTo>
                  <a:pt x="16" y="23"/>
                  <a:pt x="16" y="23"/>
                  <a:pt x="16" y="23"/>
                </a:cubicBezTo>
                <a:cubicBezTo>
                  <a:pt x="18" y="31"/>
                  <a:pt x="18" y="31"/>
                  <a:pt x="18" y="31"/>
                </a:cubicBezTo>
                <a:cubicBezTo>
                  <a:pt x="22" y="31"/>
                  <a:pt x="22" y="31"/>
                  <a:pt x="22" y="31"/>
                </a:cubicBezTo>
                <a:cubicBezTo>
                  <a:pt x="13" y="1"/>
                  <a:pt x="13" y="1"/>
                  <a:pt x="13" y="1"/>
                </a:cubicBezTo>
                <a:lnTo>
                  <a:pt x="11" y="1"/>
                </a:lnTo>
                <a:close/>
                <a:moveTo>
                  <a:pt x="11" y="20"/>
                </a:moveTo>
                <a:cubicBezTo>
                  <a:pt x="7" y="20"/>
                  <a:pt x="7" y="20"/>
                  <a:pt x="7" y="20"/>
                </a:cubicBezTo>
                <a:cubicBezTo>
                  <a:pt x="11" y="6"/>
                  <a:pt x="11" y="6"/>
                  <a:pt x="11" y="6"/>
                </a:cubicBezTo>
                <a:cubicBezTo>
                  <a:pt x="11" y="5"/>
                  <a:pt x="11" y="5"/>
                  <a:pt x="11" y="5"/>
                </a:cubicBezTo>
                <a:cubicBezTo>
                  <a:pt x="15" y="20"/>
                  <a:pt x="15" y="20"/>
                  <a:pt x="15" y="20"/>
                </a:cubicBezTo>
                <a:lnTo>
                  <a:pt x="11" y="2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nvGrpSpPr>
          <xdr:cNvPr id="5" name="Group 43">
            <a:extLst>
              <a:ext uri="{FF2B5EF4-FFF2-40B4-BE49-F238E27FC236}">
                <a16:creationId xmlns:a16="http://schemas.microsoft.com/office/drawing/2014/main" id="{00000000-0008-0000-0000-000004000000}"/>
              </a:ext>
            </a:extLst>
          </xdr:cNvPr>
          <xdr:cNvGrpSpPr>
            <a:grpSpLocks/>
          </xdr:cNvGrpSpPr>
        </xdr:nvGrpSpPr>
        <xdr:grpSpPr bwMode="auto">
          <a:xfrm>
            <a:off x="837" y="1286"/>
            <a:ext cx="1074" cy="434"/>
            <a:chOff x="837" y="1286"/>
            <a:chExt cx="1074" cy="434"/>
          </a:xfrm>
        </xdr:grpSpPr>
        <xdr:sp macro="" textlink="">
          <xdr:nvSpPr>
            <xdr:cNvPr id="12" name="Freeform 44">
              <a:extLst>
                <a:ext uri="{FF2B5EF4-FFF2-40B4-BE49-F238E27FC236}">
                  <a16:creationId xmlns:a16="http://schemas.microsoft.com/office/drawing/2014/main" id="{00000000-0008-0000-0000-00000B000000}"/>
                </a:ext>
              </a:extLst>
            </xdr:cNvPr>
            <xdr:cNvSpPr>
              <a:spLocks/>
            </xdr:cNvSpPr>
          </xdr:nvSpPr>
          <xdr:spPr bwMode="auto">
            <a:xfrm>
              <a:off x="1630" y="1286"/>
              <a:ext cx="281" cy="434"/>
            </a:xfrm>
            <a:custGeom>
              <a:avLst/>
              <a:gdLst>
                <a:gd name="T0" fmla="*/ 92 w 281"/>
                <a:gd name="T1" fmla="*/ 434 h 434"/>
                <a:gd name="T2" fmla="*/ 0 w 281"/>
                <a:gd name="T3" fmla="*/ 434 h 434"/>
                <a:gd name="T4" fmla="*/ 0 w 281"/>
                <a:gd name="T5" fmla="*/ 0 h 434"/>
                <a:gd name="T6" fmla="*/ 92 w 281"/>
                <a:gd name="T7" fmla="*/ 0 h 434"/>
                <a:gd name="T8" fmla="*/ 92 w 281"/>
                <a:gd name="T9" fmla="*/ 167 h 434"/>
                <a:gd name="T10" fmla="*/ 192 w 281"/>
                <a:gd name="T11" fmla="*/ 167 h 434"/>
                <a:gd name="T12" fmla="*/ 192 w 281"/>
                <a:gd name="T13" fmla="*/ 0 h 434"/>
                <a:gd name="T14" fmla="*/ 281 w 281"/>
                <a:gd name="T15" fmla="*/ 0 h 434"/>
                <a:gd name="T16" fmla="*/ 281 w 281"/>
                <a:gd name="T17" fmla="*/ 434 h 434"/>
                <a:gd name="T18" fmla="*/ 192 w 281"/>
                <a:gd name="T19" fmla="*/ 434 h 434"/>
                <a:gd name="T20" fmla="*/ 192 w 281"/>
                <a:gd name="T21" fmla="*/ 241 h 434"/>
                <a:gd name="T22" fmla="*/ 92 w 281"/>
                <a:gd name="T23" fmla="*/ 241 h 434"/>
                <a:gd name="T24" fmla="*/ 92 w 281"/>
                <a:gd name="T25" fmla="*/ 434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81"/>
                <a:gd name="T40" fmla="*/ 0 h 434"/>
                <a:gd name="T41" fmla="*/ 281 w 281"/>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81" h="434">
                  <a:moveTo>
                    <a:pt x="92" y="434"/>
                  </a:moveTo>
                  <a:lnTo>
                    <a:pt x="0" y="434"/>
                  </a:lnTo>
                  <a:lnTo>
                    <a:pt x="0" y="0"/>
                  </a:lnTo>
                  <a:lnTo>
                    <a:pt x="92" y="0"/>
                  </a:lnTo>
                  <a:lnTo>
                    <a:pt x="92" y="167"/>
                  </a:lnTo>
                  <a:lnTo>
                    <a:pt x="192" y="167"/>
                  </a:lnTo>
                  <a:lnTo>
                    <a:pt x="192" y="0"/>
                  </a:lnTo>
                  <a:lnTo>
                    <a:pt x="281" y="0"/>
                  </a:lnTo>
                  <a:lnTo>
                    <a:pt x="281" y="434"/>
                  </a:lnTo>
                  <a:lnTo>
                    <a:pt x="192" y="434"/>
                  </a:lnTo>
                  <a:lnTo>
                    <a:pt x="192" y="241"/>
                  </a:lnTo>
                  <a:lnTo>
                    <a:pt x="92" y="241"/>
                  </a:lnTo>
                  <a:lnTo>
                    <a:pt x="92" y="434"/>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3" name="Freeform 45">
              <a:extLst>
                <a:ext uri="{FF2B5EF4-FFF2-40B4-BE49-F238E27FC236}">
                  <a16:creationId xmlns:a16="http://schemas.microsoft.com/office/drawing/2014/main" id="{00000000-0008-0000-0000-00000C000000}"/>
                </a:ext>
              </a:extLst>
            </xdr:cNvPr>
            <xdr:cNvSpPr>
              <a:spLocks noEditPoints="1"/>
            </xdr:cNvSpPr>
          </xdr:nvSpPr>
          <xdr:spPr bwMode="auto">
            <a:xfrm>
              <a:off x="837" y="1286"/>
              <a:ext cx="359" cy="434"/>
            </a:xfrm>
            <a:custGeom>
              <a:avLst/>
              <a:gdLst>
                <a:gd name="T0" fmla="*/ 238 w 359"/>
                <a:gd name="T1" fmla="*/ 0 h 434"/>
                <a:gd name="T2" fmla="*/ 177 w 359"/>
                <a:gd name="T3" fmla="*/ 0 h 434"/>
                <a:gd name="T4" fmla="*/ 122 w 359"/>
                <a:gd name="T5" fmla="*/ 0 h 434"/>
                <a:gd name="T6" fmla="*/ 0 w 359"/>
                <a:gd name="T7" fmla="*/ 434 h 434"/>
                <a:gd name="T8" fmla="*/ 89 w 359"/>
                <a:gd name="T9" fmla="*/ 434 h 434"/>
                <a:gd name="T10" fmla="*/ 113 w 359"/>
                <a:gd name="T11" fmla="*/ 337 h 434"/>
                <a:gd name="T12" fmla="*/ 177 w 359"/>
                <a:gd name="T13" fmla="*/ 337 h 434"/>
                <a:gd name="T14" fmla="*/ 240 w 359"/>
                <a:gd name="T15" fmla="*/ 337 h 434"/>
                <a:gd name="T16" fmla="*/ 264 w 359"/>
                <a:gd name="T17" fmla="*/ 434 h 434"/>
                <a:gd name="T18" fmla="*/ 359 w 359"/>
                <a:gd name="T19" fmla="*/ 434 h 434"/>
                <a:gd name="T20" fmla="*/ 238 w 359"/>
                <a:gd name="T21" fmla="*/ 0 h 434"/>
                <a:gd name="T22" fmla="*/ 177 w 359"/>
                <a:gd name="T23" fmla="*/ 271 h 434"/>
                <a:gd name="T24" fmla="*/ 129 w 359"/>
                <a:gd name="T25" fmla="*/ 271 h 434"/>
                <a:gd name="T26" fmla="*/ 177 w 359"/>
                <a:gd name="T27" fmla="*/ 87 h 434"/>
                <a:gd name="T28" fmla="*/ 179 w 359"/>
                <a:gd name="T29" fmla="*/ 82 h 434"/>
                <a:gd name="T30" fmla="*/ 224 w 359"/>
                <a:gd name="T31" fmla="*/ 271 h 434"/>
                <a:gd name="T32" fmla="*/ 177 w 359"/>
                <a:gd name="T33" fmla="*/ 271 h 4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359"/>
                <a:gd name="T52" fmla="*/ 0 h 434"/>
                <a:gd name="T53" fmla="*/ 359 w 359"/>
                <a:gd name="T54" fmla="*/ 434 h 434"/>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359" h="434">
                  <a:moveTo>
                    <a:pt x="238" y="0"/>
                  </a:moveTo>
                  <a:lnTo>
                    <a:pt x="177" y="0"/>
                  </a:lnTo>
                  <a:lnTo>
                    <a:pt x="122" y="0"/>
                  </a:lnTo>
                  <a:lnTo>
                    <a:pt x="0" y="434"/>
                  </a:lnTo>
                  <a:lnTo>
                    <a:pt x="89" y="434"/>
                  </a:lnTo>
                  <a:lnTo>
                    <a:pt x="113" y="337"/>
                  </a:lnTo>
                  <a:lnTo>
                    <a:pt x="177" y="337"/>
                  </a:lnTo>
                  <a:lnTo>
                    <a:pt x="240" y="337"/>
                  </a:lnTo>
                  <a:lnTo>
                    <a:pt x="264" y="434"/>
                  </a:lnTo>
                  <a:lnTo>
                    <a:pt x="359" y="434"/>
                  </a:lnTo>
                  <a:lnTo>
                    <a:pt x="238" y="0"/>
                  </a:lnTo>
                  <a:close/>
                  <a:moveTo>
                    <a:pt x="177" y="271"/>
                  </a:moveTo>
                  <a:lnTo>
                    <a:pt x="129" y="271"/>
                  </a:lnTo>
                  <a:lnTo>
                    <a:pt x="177" y="87"/>
                  </a:lnTo>
                  <a:lnTo>
                    <a:pt x="179" y="82"/>
                  </a:lnTo>
                  <a:lnTo>
                    <a:pt x="224" y="271"/>
                  </a:lnTo>
                  <a:lnTo>
                    <a:pt x="177" y="271"/>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4" name="Freeform 46">
              <a:extLst>
                <a:ext uri="{FF2B5EF4-FFF2-40B4-BE49-F238E27FC236}">
                  <a16:creationId xmlns:a16="http://schemas.microsoft.com/office/drawing/2014/main" id="{00000000-0008-0000-0000-00000D000000}"/>
                </a:ext>
              </a:extLst>
            </xdr:cNvPr>
            <xdr:cNvSpPr>
              <a:spLocks/>
            </xdr:cNvSpPr>
          </xdr:nvSpPr>
          <xdr:spPr bwMode="auto">
            <a:xfrm>
              <a:off x="1252" y="1286"/>
              <a:ext cx="322" cy="434"/>
            </a:xfrm>
            <a:custGeom>
              <a:avLst/>
              <a:gdLst>
                <a:gd name="T0" fmla="*/ 239 w 322"/>
                <a:gd name="T1" fmla="*/ 0 h 434"/>
                <a:gd name="T2" fmla="*/ 239 w 322"/>
                <a:gd name="T3" fmla="*/ 316 h 434"/>
                <a:gd name="T4" fmla="*/ 123 w 322"/>
                <a:gd name="T5" fmla="*/ 0 h 434"/>
                <a:gd name="T6" fmla="*/ 0 w 322"/>
                <a:gd name="T7" fmla="*/ 0 h 434"/>
                <a:gd name="T8" fmla="*/ 0 w 322"/>
                <a:gd name="T9" fmla="*/ 434 h 434"/>
                <a:gd name="T10" fmla="*/ 0 w 322"/>
                <a:gd name="T11" fmla="*/ 434 h 434"/>
                <a:gd name="T12" fmla="*/ 83 w 322"/>
                <a:gd name="T13" fmla="*/ 434 h 434"/>
                <a:gd name="T14" fmla="*/ 83 w 322"/>
                <a:gd name="T15" fmla="*/ 108 h 434"/>
                <a:gd name="T16" fmla="*/ 203 w 322"/>
                <a:gd name="T17" fmla="*/ 434 h 434"/>
                <a:gd name="T18" fmla="*/ 322 w 322"/>
                <a:gd name="T19" fmla="*/ 434 h 434"/>
                <a:gd name="T20" fmla="*/ 322 w 322"/>
                <a:gd name="T21" fmla="*/ 434 h 434"/>
                <a:gd name="T22" fmla="*/ 322 w 322"/>
                <a:gd name="T23" fmla="*/ 0 h 434"/>
                <a:gd name="T24" fmla="*/ 239 w 322"/>
                <a:gd name="T25" fmla="*/ 0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22"/>
                <a:gd name="T40" fmla="*/ 0 h 434"/>
                <a:gd name="T41" fmla="*/ 322 w 322"/>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22" h="434">
                  <a:moveTo>
                    <a:pt x="239" y="0"/>
                  </a:moveTo>
                  <a:lnTo>
                    <a:pt x="239" y="316"/>
                  </a:lnTo>
                  <a:lnTo>
                    <a:pt x="123" y="0"/>
                  </a:lnTo>
                  <a:lnTo>
                    <a:pt x="0" y="0"/>
                  </a:lnTo>
                  <a:lnTo>
                    <a:pt x="0" y="434"/>
                  </a:lnTo>
                  <a:lnTo>
                    <a:pt x="83" y="434"/>
                  </a:lnTo>
                  <a:lnTo>
                    <a:pt x="83" y="108"/>
                  </a:lnTo>
                  <a:lnTo>
                    <a:pt x="203" y="434"/>
                  </a:lnTo>
                  <a:lnTo>
                    <a:pt x="322" y="434"/>
                  </a:lnTo>
                  <a:lnTo>
                    <a:pt x="322" y="0"/>
                  </a:lnTo>
                  <a:lnTo>
                    <a:pt x="239" y="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nvGrpSpPr>
          <xdr:cNvPr id="6" name="Group 47">
            <a:extLst>
              <a:ext uri="{FF2B5EF4-FFF2-40B4-BE49-F238E27FC236}">
                <a16:creationId xmlns:a16="http://schemas.microsoft.com/office/drawing/2014/main" id="{00000000-0008-0000-0000-000005000000}"/>
              </a:ext>
            </a:extLst>
          </xdr:cNvPr>
          <xdr:cNvGrpSpPr>
            <a:grpSpLocks/>
          </xdr:cNvGrpSpPr>
        </xdr:nvGrpSpPr>
        <xdr:grpSpPr bwMode="auto">
          <a:xfrm>
            <a:off x="1968" y="1286"/>
            <a:ext cx="435" cy="434"/>
            <a:chOff x="1968" y="1286"/>
            <a:chExt cx="435" cy="434"/>
          </a:xfrm>
        </xdr:grpSpPr>
        <xdr:sp macro="" textlink="">
          <xdr:nvSpPr>
            <xdr:cNvPr id="7" name="Freeform 48">
              <a:extLst>
                <a:ext uri="{FF2B5EF4-FFF2-40B4-BE49-F238E27FC236}">
                  <a16:creationId xmlns:a16="http://schemas.microsoft.com/office/drawing/2014/main" id="{00000000-0008-0000-0000-000006000000}"/>
                </a:ext>
              </a:extLst>
            </xdr:cNvPr>
            <xdr:cNvSpPr>
              <a:spLocks/>
            </xdr:cNvSpPr>
          </xdr:nvSpPr>
          <xdr:spPr bwMode="auto">
            <a:xfrm>
              <a:off x="1968" y="1446"/>
              <a:ext cx="435" cy="111"/>
            </a:xfrm>
            <a:custGeom>
              <a:avLst/>
              <a:gdLst>
                <a:gd name="T0" fmla="*/ 2147483647 w 184"/>
                <a:gd name="T1" fmla="*/ 2147483647 h 47"/>
                <a:gd name="T2" fmla="*/ 2147483647 w 184"/>
                <a:gd name="T3" fmla="*/ 2147483647 h 47"/>
                <a:gd name="T4" fmla="*/ 2147483647 w 184"/>
                <a:gd name="T5" fmla="*/ 2147483647 h 47"/>
                <a:gd name="T6" fmla="*/ 2147483647 w 184"/>
                <a:gd name="T7" fmla="*/ 2147483647 h 47"/>
                <a:gd name="T8" fmla="*/ 0 w 184"/>
                <a:gd name="T9" fmla="*/ 2147483647 h 47"/>
                <a:gd name="T10" fmla="*/ 0 w 184"/>
                <a:gd name="T11" fmla="*/ 2147483647 h 47"/>
                <a:gd name="T12" fmla="*/ 2147483647 w 184"/>
                <a:gd name="T13" fmla="*/ 0 h 47"/>
                <a:gd name="T14" fmla="*/ 2147483647 w 184"/>
                <a:gd name="T15" fmla="*/ 2147483647 h 47"/>
                <a:gd name="T16" fmla="*/ 2147483647 w 184"/>
                <a:gd name="T17" fmla="*/ 2147483647 h 4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7"/>
                <a:gd name="T29" fmla="*/ 184 w 184"/>
                <a:gd name="T30" fmla="*/ 47 h 4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7">
                  <a:moveTo>
                    <a:pt x="184" y="8"/>
                  </a:moveTo>
                  <a:cubicBezTo>
                    <a:pt x="184" y="47"/>
                    <a:pt x="184" y="47"/>
                    <a:pt x="184" y="47"/>
                  </a:cubicBezTo>
                  <a:cubicBezTo>
                    <a:pt x="151" y="46"/>
                    <a:pt x="118" y="41"/>
                    <a:pt x="85" y="36"/>
                  </a:cubicBezTo>
                  <a:cubicBezTo>
                    <a:pt x="89" y="25"/>
                    <a:pt x="89" y="25"/>
                    <a:pt x="89" y="25"/>
                  </a:cubicBezTo>
                  <a:cubicBezTo>
                    <a:pt x="59" y="21"/>
                    <a:pt x="29" y="17"/>
                    <a:pt x="0" y="18"/>
                  </a:cubicBezTo>
                  <a:cubicBezTo>
                    <a:pt x="0" y="8"/>
                    <a:pt x="0" y="8"/>
                    <a:pt x="0" y="8"/>
                  </a:cubicBezTo>
                  <a:cubicBezTo>
                    <a:pt x="32" y="1"/>
                    <a:pt x="65" y="0"/>
                    <a:pt x="99" y="0"/>
                  </a:cubicBezTo>
                  <a:cubicBezTo>
                    <a:pt x="94" y="11"/>
                    <a:pt x="94" y="11"/>
                    <a:pt x="94" y="11"/>
                  </a:cubicBezTo>
                  <a:cubicBezTo>
                    <a:pt x="124" y="11"/>
                    <a:pt x="155" y="11"/>
                    <a:pt x="184" y="8"/>
                  </a:cubicBezTo>
                  <a:close/>
                </a:path>
              </a:pathLst>
            </a:custGeom>
            <a:solidFill>
              <a:srgbClr val="EA870E"/>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8" name="Freeform 49">
              <a:extLst>
                <a:ext uri="{FF2B5EF4-FFF2-40B4-BE49-F238E27FC236}">
                  <a16:creationId xmlns:a16="http://schemas.microsoft.com/office/drawing/2014/main" id="{00000000-0008-0000-0000-000007000000}"/>
                </a:ext>
              </a:extLst>
            </xdr:cNvPr>
            <xdr:cNvSpPr>
              <a:spLocks/>
            </xdr:cNvSpPr>
          </xdr:nvSpPr>
          <xdr:spPr bwMode="auto">
            <a:xfrm>
              <a:off x="1968" y="1347"/>
              <a:ext cx="435" cy="99"/>
            </a:xfrm>
            <a:custGeom>
              <a:avLst/>
              <a:gdLst>
                <a:gd name="T0" fmla="*/ 2147483647 w 184"/>
                <a:gd name="T1" fmla="*/ 2147483647 h 42"/>
                <a:gd name="T2" fmla="*/ 2147483647 w 184"/>
                <a:gd name="T3" fmla="*/ 0 h 42"/>
                <a:gd name="T4" fmla="*/ 0 w 184"/>
                <a:gd name="T5" fmla="*/ 2147483647 h 42"/>
                <a:gd name="T6" fmla="*/ 0 w 184"/>
                <a:gd name="T7" fmla="*/ 2147483647 h 42"/>
                <a:gd name="T8" fmla="*/ 2147483647 w 184"/>
                <a:gd name="T9" fmla="*/ 2147483647 h 42"/>
                <a:gd name="T10" fmla="*/ 2147483647 w 184"/>
                <a:gd name="T11" fmla="*/ 2147483647 h 42"/>
                <a:gd name="T12" fmla="*/ 2147483647 w 184"/>
                <a:gd name="T13" fmla="*/ 2147483647 h 42"/>
                <a:gd name="T14" fmla="*/ 2147483647 w 184"/>
                <a:gd name="T15" fmla="*/ 0 h 42"/>
                <a:gd name="T16" fmla="*/ 2147483647 w 184"/>
                <a:gd name="T17" fmla="*/ 2147483647 h 4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2"/>
                <a:gd name="T29" fmla="*/ 184 w 184"/>
                <a:gd name="T30" fmla="*/ 42 h 4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2">
                  <a:moveTo>
                    <a:pt x="110" y="11"/>
                  </a:moveTo>
                  <a:cubicBezTo>
                    <a:pt x="114" y="0"/>
                    <a:pt x="114" y="0"/>
                    <a:pt x="114" y="0"/>
                  </a:cubicBezTo>
                  <a:cubicBezTo>
                    <a:pt x="75" y="4"/>
                    <a:pt x="36" y="6"/>
                    <a:pt x="0" y="16"/>
                  </a:cubicBezTo>
                  <a:cubicBezTo>
                    <a:pt x="0" y="39"/>
                    <a:pt x="0" y="39"/>
                    <a:pt x="0" y="39"/>
                  </a:cubicBezTo>
                  <a:cubicBezTo>
                    <a:pt x="33" y="32"/>
                    <a:pt x="68" y="32"/>
                    <a:pt x="103" y="31"/>
                  </a:cubicBezTo>
                  <a:cubicBezTo>
                    <a:pt x="99" y="42"/>
                    <a:pt x="99" y="42"/>
                    <a:pt x="99" y="42"/>
                  </a:cubicBezTo>
                  <a:cubicBezTo>
                    <a:pt x="127" y="42"/>
                    <a:pt x="156" y="42"/>
                    <a:pt x="184" y="38"/>
                  </a:cubicBezTo>
                  <a:cubicBezTo>
                    <a:pt x="184" y="0"/>
                    <a:pt x="184" y="0"/>
                    <a:pt x="184" y="0"/>
                  </a:cubicBezTo>
                  <a:cubicBezTo>
                    <a:pt x="160" y="6"/>
                    <a:pt x="135" y="9"/>
                    <a:pt x="110" y="11"/>
                  </a:cubicBezTo>
                  <a:close/>
                </a:path>
              </a:pathLst>
            </a:custGeom>
            <a:solidFill>
              <a:srgbClr val="F5D2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9" name="Freeform 50">
              <a:extLst>
                <a:ext uri="{FF2B5EF4-FFF2-40B4-BE49-F238E27FC236}">
                  <a16:creationId xmlns:a16="http://schemas.microsoft.com/office/drawing/2014/main" id="{00000000-0008-0000-0000-000008000000}"/>
                </a:ext>
              </a:extLst>
            </xdr:cNvPr>
            <xdr:cNvSpPr>
              <a:spLocks/>
            </xdr:cNvSpPr>
          </xdr:nvSpPr>
          <xdr:spPr bwMode="auto">
            <a:xfrm>
              <a:off x="1968" y="1286"/>
              <a:ext cx="435" cy="71"/>
            </a:xfrm>
            <a:custGeom>
              <a:avLst/>
              <a:gdLst>
                <a:gd name="T0" fmla="*/ 0 w 184"/>
                <a:gd name="T1" fmla="*/ 0 h 30"/>
                <a:gd name="T2" fmla="*/ 0 w 184"/>
                <a:gd name="T3" fmla="*/ 2147483647 h 30"/>
                <a:gd name="T4" fmla="*/ 2147483647 w 184"/>
                <a:gd name="T5" fmla="*/ 2147483647 h 30"/>
                <a:gd name="T6" fmla="*/ 2147483647 w 184"/>
                <a:gd name="T7" fmla="*/ 2147483647 h 30"/>
                <a:gd name="T8" fmla="*/ 2147483647 w 184"/>
                <a:gd name="T9" fmla="*/ 2147483647 h 30"/>
                <a:gd name="T10" fmla="*/ 2147483647 w 184"/>
                <a:gd name="T11" fmla="*/ 0 h 30"/>
                <a:gd name="T12" fmla="*/ 0 w 184"/>
                <a:gd name="T13" fmla="*/ 0 h 30"/>
                <a:gd name="T14" fmla="*/ 0 60000 65536"/>
                <a:gd name="T15" fmla="*/ 0 60000 65536"/>
                <a:gd name="T16" fmla="*/ 0 60000 65536"/>
                <a:gd name="T17" fmla="*/ 0 60000 65536"/>
                <a:gd name="T18" fmla="*/ 0 60000 65536"/>
                <a:gd name="T19" fmla="*/ 0 60000 65536"/>
                <a:gd name="T20" fmla="*/ 0 60000 65536"/>
                <a:gd name="T21" fmla="*/ 0 w 184"/>
                <a:gd name="T22" fmla="*/ 0 h 30"/>
                <a:gd name="T23" fmla="*/ 184 w 184"/>
                <a:gd name="T24" fmla="*/ 30 h 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30">
                  <a:moveTo>
                    <a:pt x="0" y="0"/>
                  </a:moveTo>
                  <a:cubicBezTo>
                    <a:pt x="0" y="30"/>
                    <a:pt x="0" y="30"/>
                    <a:pt x="0" y="30"/>
                  </a:cubicBezTo>
                  <a:cubicBezTo>
                    <a:pt x="38" y="21"/>
                    <a:pt x="79" y="19"/>
                    <a:pt x="118" y="15"/>
                  </a:cubicBezTo>
                  <a:cubicBezTo>
                    <a:pt x="114" y="26"/>
                    <a:pt x="114" y="26"/>
                    <a:pt x="114" y="26"/>
                  </a:cubicBezTo>
                  <a:cubicBezTo>
                    <a:pt x="138" y="24"/>
                    <a:pt x="161" y="21"/>
                    <a:pt x="184" y="15"/>
                  </a:cubicBezTo>
                  <a:cubicBezTo>
                    <a:pt x="184" y="0"/>
                    <a:pt x="184" y="0"/>
                    <a:pt x="184" y="0"/>
                  </a:cubicBezTo>
                  <a:lnTo>
                    <a:pt x="0" y="0"/>
                  </a:lnTo>
                  <a:close/>
                </a:path>
              </a:pathLst>
            </a:custGeom>
            <a:solidFill>
              <a:srgbClr val="F7F3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0" name="Freeform 51">
              <a:extLst>
                <a:ext uri="{FF2B5EF4-FFF2-40B4-BE49-F238E27FC236}">
                  <a16:creationId xmlns:a16="http://schemas.microsoft.com/office/drawing/2014/main" id="{00000000-0008-0000-0000-000009000000}"/>
                </a:ext>
              </a:extLst>
            </xdr:cNvPr>
            <xdr:cNvSpPr>
              <a:spLocks/>
            </xdr:cNvSpPr>
          </xdr:nvSpPr>
          <xdr:spPr bwMode="auto">
            <a:xfrm>
              <a:off x="1968" y="1515"/>
              <a:ext cx="435" cy="158"/>
            </a:xfrm>
            <a:custGeom>
              <a:avLst/>
              <a:gdLst>
                <a:gd name="T0" fmla="*/ 2147483647 w 184"/>
                <a:gd name="T1" fmla="*/ 2147483647 h 67"/>
                <a:gd name="T2" fmla="*/ 2147483647 w 184"/>
                <a:gd name="T3" fmla="*/ 2147483647 h 67"/>
                <a:gd name="T4" fmla="*/ 2147483647 w 184"/>
                <a:gd name="T5" fmla="*/ 2147483647 h 67"/>
                <a:gd name="T6" fmla="*/ 2147483647 w 184"/>
                <a:gd name="T7" fmla="*/ 2147483647 h 67"/>
                <a:gd name="T8" fmla="*/ 0 w 184"/>
                <a:gd name="T9" fmla="*/ 2147483647 h 67"/>
                <a:gd name="T10" fmla="*/ 0 w 184"/>
                <a:gd name="T11" fmla="*/ 2147483647 h 67"/>
                <a:gd name="T12" fmla="*/ 2147483647 w 184"/>
                <a:gd name="T13" fmla="*/ 2147483647 h 67"/>
                <a:gd name="T14" fmla="*/ 2147483647 w 184"/>
                <a:gd name="T15" fmla="*/ 2147483647 h 67"/>
                <a:gd name="T16" fmla="*/ 2147483647 w 184"/>
                <a:gd name="T17" fmla="*/ 2147483647 h 6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67"/>
                <a:gd name="T29" fmla="*/ 184 w 184"/>
                <a:gd name="T30" fmla="*/ 67 h 6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67">
                  <a:moveTo>
                    <a:pt x="184" y="31"/>
                  </a:moveTo>
                  <a:cubicBezTo>
                    <a:pt x="184" y="67"/>
                    <a:pt x="184" y="67"/>
                    <a:pt x="184" y="67"/>
                  </a:cubicBezTo>
                  <a:cubicBezTo>
                    <a:pt x="146" y="64"/>
                    <a:pt x="108" y="54"/>
                    <a:pt x="71" y="46"/>
                  </a:cubicBezTo>
                  <a:cubicBezTo>
                    <a:pt x="75" y="34"/>
                    <a:pt x="75" y="34"/>
                    <a:pt x="75" y="34"/>
                  </a:cubicBezTo>
                  <a:cubicBezTo>
                    <a:pt x="50" y="29"/>
                    <a:pt x="25" y="25"/>
                    <a:pt x="0" y="24"/>
                  </a:cubicBezTo>
                  <a:cubicBezTo>
                    <a:pt x="0" y="1"/>
                    <a:pt x="0" y="1"/>
                    <a:pt x="0" y="1"/>
                  </a:cubicBezTo>
                  <a:cubicBezTo>
                    <a:pt x="28" y="0"/>
                    <a:pt x="56" y="3"/>
                    <a:pt x="85" y="7"/>
                  </a:cubicBezTo>
                  <a:cubicBezTo>
                    <a:pt x="81" y="19"/>
                    <a:pt x="81" y="19"/>
                    <a:pt x="81" y="19"/>
                  </a:cubicBezTo>
                  <a:cubicBezTo>
                    <a:pt x="115" y="24"/>
                    <a:pt x="150" y="30"/>
                    <a:pt x="184" y="31"/>
                  </a:cubicBezTo>
                  <a:close/>
                </a:path>
              </a:pathLst>
            </a:custGeom>
            <a:solidFill>
              <a:srgbClr val="E5571D"/>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1" name="Freeform 52">
              <a:extLst>
                <a:ext uri="{FF2B5EF4-FFF2-40B4-BE49-F238E27FC236}">
                  <a16:creationId xmlns:a16="http://schemas.microsoft.com/office/drawing/2014/main" id="{00000000-0008-0000-0000-00000A000000}"/>
                </a:ext>
              </a:extLst>
            </xdr:cNvPr>
            <xdr:cNvSpPr>
              <a:spLocks/>
            </xdr:cNvSpPr>
          </xdr:nvSpPr>
          <xdr:spPr bwMode="auto">
            <a:xfrm>
              <a:off x="1968" y="1602"/>
              <a:ext cx="435" cy="118"/>
            </a:xfrm>
            <a:custGeom>
              <a:avLst/>
              <a:gdLst>
                <a:gd name="T0" fmla="*/ 2147483647 w 184"/>
                <a:gd name="T1" fmla="*/ 2147483647 h 50"/>
                <a:gd name="T2" fmla="*/ 2147483647 w 184"/>
                <a:gd name="T3" fmla="*/ 2147483647 h 50"/>
                <a:gd name="T4" fmla="*/ 0 w 184"/>
                <a:gd name="T5" fmla="*/ 0 h 50"/>
                <a:gd name="T6" fmla="*/ 0 w 184"/>
                <a:gd name="T7" fmla="*/ 2147483647 h 50"/>
                <a:gd name="T8" fmla="*/ 2147483647 w 184"/>
                <a:gd name="T9" fmla="*/ 2147483647 h 50"/>
                <a:gd name="T10" fmla="*/ 2147483647 w 184"/>
                <a:gd name="T11" fmla="*/ 2147483647 h 50"/>
                <a:gd name="T12" fmla="*/ 2147483647 w 184"/>
                <a:gd name="T13" fmla="*/ 2147483647 h 50"/>
                <a:gd name="T14" fmla="*/ 0 60000 65536"/>
                <a:gd name="T15" fmla="*/ 0 60000 65536"/>
                <a:gd name="T16" fmla="*/ 0 60000 65536"/>
                <a:gd name="T17" fmla="*/ 0 60000 65536"/>
                <a:gd name="T18" fmla="*/ 0 60000 65536"/>
                <a:gd name="T19" fmla="*/ 0 60000 65536"/>
                <a:gd name="T20" fmla="*/ 0 60000 65536"/>
                <a:gd name="T21" fmla="*/ 0 w 184"/>
                <a:gd name="T22" fmla="*/ 0 h 50"/>
                <a:gd name="T23" fmla="*/ 184 w 184"/>
                <a:gd name="T24" fmla="*/ 50 h 5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50">
                  <a:moveTo>
                    <a:pt x="66" y="21"/>
                  </a:moveTo>
                  <a:cubicBezTo>
                    <a:pt x="71" y="9"/>
                    <a:pt x="71" y="9"/>
                    <a:pt x="71" y="9"/>
                  </a:cubicBezTo>
                  <a:cubicBezTo>
                    <a:pt x="47" y="4"/>
                    <a:pt x="24" y="0"/>
                    <a:pt x="0" y="0"/>
                  </a:cubicBezTo>
                  <a:cubicBezTo>
                    <a:pt x="0" y="50"/>
                    <a:pt x="0" y="50"/>
                    <a:pt x="0" y="50"/>
                  </a:cubicBezTo>
                  <a:cubicBezTo>
                    <a:pt x="184" y="50"/>
                    <a:pt x="184" y="50"/>
                    <a:pt x="184" y="50"/>
                  </a:cubicBezTo>
                  <a:cubicBezTo>
                    <a:pt x="184" y="43"/>
                    <a:pt x="184" y="43"/>
                    <a:pt x="184" y="43"/>
                  </a:cubicBezTo>
                  <a:cubicBezTo>
                    <a:pt x="145" y="39"/>
                    <a:pt x="105" y="29"/>
                    <a:pt x="66" y="21"/>
                  </a:cubicBezTo>
                  <a:close/>
                </a:path>
              </a:pathLst>
            </a:custGeom>
            <a:solidFill>
              <a:srgbClr val="DE0023"/>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tricia.marin/My%20Documents/ANH/Planeaci&#243;n%20Estrat&#233;gica/Plan%20de%20acci&#243;n%202018/Enviados%20dependencias/Consolidado%20a%20jul2018/Plan%20de%20acci&#243;n%20ANH%202018_Consolidado%2002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5"/>
      <sheetName val="Hoja6"/>
      <sheetName val="Hoja2"/>
      <sheetName val="Hoja3"/>
      <sheetName val="Hoja4"/>
      <sheetName val="Hoja9"/>
    </sheetNames>
    <sheetDataSet>
      <sheetData sheetId="0"/>
      <sheetData sheetId="1"/>
      <sheetData sheetId="2"/>
      <sheetData sheetId="3">
        <row r="3">
          <cell r="B3" t="str">
            <v>Garantizar la administración eficiente y oportuna de los recursos financieros.</v>
          </cell>
          <cell r="D3" t="str">
            <v>PRESIDENCIA</v>
          </cell>
          <cell r="G3" t="str">
            <v>Contratación Estatuto General</v>
          </cell>
          <cell r="I3" t="str">
            <v>Gestión Misional y de Gobierno</v>
          </cell>
          <cell r="K3" t="str">
            <v>Gestión Estratégica</v>
          </cell>
          <cell r="M3" t="str">
            <v>Programa de gestión documental</v>
          </cell>
          <cell r="N3" t="str">
            <v>Plan Institucional de Archivos –PINAR</v>
          </cell>
          <cell r="S3" t="str">
            <v>Financiera</v>
          </cell>
        </row>
        <row r="4">
          <cell r="B4" t="str">
            <v>Generar recursos fiscales que contribuyan a la prosperidad económica y social del país y a la sostenibilidad financiera de la ANH.</v>
          </cell>
          <cell r="D4" t="str">
            <v>OFICINA DE TECNOLOGÍAS DE LA INFORMACIÓN</v>
          </cell>
          <cell r="G4" t="str">
            <v>Contratación y Derecho Misional</v>
          </cell>
          <cell r="I4" t="str">
            <v xml:space="preserve">Transparencia, Participación y Servicio al Ciudadano </v>
          </cell>
          <cell r="K4" t="str">
            <v>Gestión de Proyectos</v>
          </cell>
          <cell r="M4" t="str">
            <v>Consolidación productiva del sector hidrocarburos</v>
          </cell>
          <cell r="N4" t="str">
            <v>Plan Anual de Adquisiciones</v>
          </cell>
          <cell r="S4" t="str">
            <v>Grupos de interés</v>
          </cell>
        </row>
        <row r="5">
          <cell r="B5" t="str">
            <v>Armonizar los intereses de la sociedad, el estado y las empresas del sector en el desarrollo de la industria de hidrocarburos.</v>
          </cell>
          <cell r="D5" t="str">
            <v>OFICINA DE CONTROL INTERNO</v>
          </cell>
          <cell r="G5" t="str">
            <v>Planeación</v>
          </cell>
          <cell r="I5" t="str">
            <v>Gestión del Talento Humano</v>
          </cell>
          <cell r="K5" t="str">
            <v>Identificación de Oportunidades Exploratorias</v>
          </cell>
          <cell r="M5" t="str">
            <v>Fortalecimiento de la gestión y dirección del sector minas y energía</v>
          </cell>
          <cell r="N5" t="str">
            <v>Plan de Austeridad y Gestión Ambiental</v>
          </cell>
          <cell r="S5" t="str">
            <v>Procesos</v>
          </cell>
        </row>
        <row r="6">
          <cell r="B6" t="str">
            <v>Atraer mayor inversión para el desarrollo del sector de hidrocarburos.</v>
          </cell>
          <cell r="D6" t="str">
            <v>OFICINA ASESORA JURÍDICA</v>
          </cell>
          <cell r="G6" t="str">
            <v>Administrativo y Financiero</v>
          </cell>
          <cell r="I6" t="str">
            <v xml:space="preserve">Eficiencia Administrativa </v>
          </cell>
          <cell r="K6" t="str">
            <v>Promoción y Asignación de Áreas</v>
          </cell>
          <cell r="M6" t="str">
            <v>Gestión de la información en el sector minero energético</v>
          </cell>
          <cell r="N6" t="str">
            <v>Plan Estratégico Tecnologías de la Información y las Comunicaciones - PETIC</v>
          </cell>
          <cell r="S6" t="str">
            <v>Aprendizaje e innovación</v>
          </cell>
        </row>
        <row r="7">
          <cell r="B7" t="str">
            <v>Dinamizar la actividad de exploración y producción de hidrocarburos.</v>
          </cell>
          <cell r="D7" t="str">
            <v>VICEPRESIDENCIA TÉCNICA</v>
          </cell>
          <cell r="G7" t="str">
            <v>Talento Humano</v>
          </cell>
          <cell r="I7" t="str">
            <v xml:space="preserve">Gestión Financiera </v>
          </cell>
          <cell r="K7" t="str">
            <v>Gestión Social, HSE y de Seguridad de Contratos de Hidrocarburos</v>
          </cell>
          <cell r="M7" t="str">
            <v>Hidrocarburos</v>
          </cell>
          <cell r="N7" t="str">
            <v xml:space="preserve">Plan Anticorrupción y de Atención al Ciudadano </v>
          </cell>
        </row>
        <row r="8">
          <cell r="B8" t="str">
            <v>Contar con una entidad innovadora, flexible y con capacidad de adaptarse al cambio.</v>
          </cell>
          <cell r="D8" t="str">
            <v>VICEPRESIDENCIA DE ASIGNACIÓN Y PROMOCIÓN DE ÁREAS</v>
          </cell>
          <cell r="G8" t="str">
            <v>Gestión del Conocimiento</v>
          </cell>
          <cell r="K8" t="str">
            <v>Gestión de Contratos en Exploración</v>
          </cell>
          <cell r="M8" t="str">
            <v>Funcionamiento general</v>
          </cell>
          <cell r="N8" t="str">
            <v>Plan Estratégico de Talento Humano</v>
          </cell>
        </row>
        <row r="9">
          <cell r="D9" t="str">
            <v>VICEPRESIDENCIA DE CONTRATOS DE HIDROCARBUROS</v>
          </cell>
          <cell r="G9" t="str">
            <v>Gestión de la Información Técnica</v>
          </cell>
          <cell r="K9" t="str">
            <v>Gestión de Contratos en Producción</v>
          </cell>
          <cell r="N9" t="str">
            <v>Plan de Participación Ciudadana en la Gestión</v>
          </cell>
        </row>
        <row r="10">
          <cell r="D10" t="str">
            <v>VICEPRESIDENCIA DE OPERACIONES, REGALÍAS Y PARTICIPACIONES</v>
          </cell>
          <cell r="G10" t="str">
            <v>Seguimiento a Contratos en Exploración</v>
          </cell>
          <cell r="K10" t="str">
            <v>Control de Operaciones y Gestión Volumétrica</v>
          </cell>
          <cell r="N10" t="str">
            <v>Plan Nacional de Desarrollo 2014-2018</v>
          </cell>
        </row>
        <row r="11">
          <cell r="D11" t="str">
            <v>VICEPRESIDENCIA 
ADMINISTRATIVA Y 
FINANCIERA</v>
          </cell>
          <cell r="G11" t="str">
            <v>Seguimiento a Contratos en Producción</v>
          </cell>
          <cell r="K11" t="str">
            <v>Revisión y Consolidación de Reservas de Hidrocarburos</v>
          </cell>
          <cell r="N11" t="str">
            <v>Plan Estadístico Nacional 2017-2022</v>
          </cell>
        </row>
        <row r="12">
          <cell r="G12" t="str">
            <v>Seguridad, Comunidades y Medio Ambiente</v>
          </cell>
          <cell r="K12" t="str">
            <v>Gestión de Regalías y Derechos Económicos</v>
          </cell>
          <cell r="N12" t="str">
            <v>Plan Estratégico Sectorial</v>
          </cell>
        </row>
        <row r="13">
          <cell r="G13" t="str">
            <v>Reservas y Operaciones</v>
          </cell>
          <cell r="K13" t="str">
            <v>Desarrollo del Talento Humano</v>
          </cell>
          <cell r="N13" t="str">
            <v>Plan Estratégico Institucional</v>
          </cell>
        </row>
        <row r="14">
          <cell r="G14" t="str">
            <v>Regalías y Derechos Económicos</v>
          </cell>
          <cell r="K14" t="str">
            <v>Gestión TICs</v>
          </cell>
          <cell r="N14" t="str">
            <v>Plan de Seguridad y Privacidad de la Información</v>
          </cell>
        </row>
        <row r="15">
          <cell r="G15" t="str">
            <v>No Aplica</v>
          </cell>
          <cell r="K15" t="str">
            <v>Participación Ciudadana y Comunicaciones</v>
          </cell>
        </row>
        <row r="16">
          <cell r="K16" t="str">
            <v>Gestión Financiera</v>
          </cell>
        </row>
        <row r="17">
          <cell r="K17" t="str">
            <v>Gestión Legal</v>
          </cell>
        </row>
        <row r="18">
          <cell r="K18" t="str">
            <v>Gestión Contractual</v>
          </cell>
        </row>
        <row r="19">
          <cell r="K19" t="str">
            <v>Gestión Administrativa</v>
          </cell>
        </row>
        <row r="20">
          <cell r="K20" t="str">
            <v>Gestión Documental</v>
          </cell>
        </row>
        <row r="21">
          <cell r="K21" t="str">
            <v>Gestión Integral</v>
          </cell>
        </row>
        <row r="22">
          <cell r="K22" t="str">
            <v>Auditoría Interna</v>
          </cell>
        </row>
      </sheetData>
      <sheetData sheetId="4">
        <row r="2">
          <cell r="B2" t="str">
            <v>SISTEMA GENERAL DE REGALÍAS</v>
          </cell>
        </row>
        <row r="3">
          <cell r="B3" t="str">
            <v>FUNCIONAMIENTO</v>
          </cell>
        </row>
        <row r="4">
          <cell r="B4" t="str">
            <v>A-1-0-1-1 SUELDOS DE PERSONAL DE NOMINA</v>
          </cell>
        </row>
        <row r="5">
          <cell r="B5" t="str">
            <v>A-1-0-1-4 PRIMA TECNICA</v>
          </cell>
        </row>
        <row r="6">
          <cell r="B6" t="str">
            <v>A-1-0-1-5 OTROS</v>
          </cell>
        </row>
        <row r="7">
          <cell r="B7" t="str">
            <v>A-1-0-1-9 HORAS EXTRAS, DIAS FESTIVOS E INDEMNIZACION POR VACACIONES</v>
          </cell>
        </row>
        <row r="8">
          <cell r="B8" t="str">
            <v>A-1-0-1-10 OTROS GASTOS PERSONALES - PREVIO CONCEPTO DGPPN</v>
          </cell>
        </row>
        <row r="9">
          <cell r="B9" t="str">
            <v>A-1-0-2 SERVICIOS PERSONALES INDIRECTOS</v>
          </cell>
        </row>
        <row r="10">
          <cell r="B10" t="str">
            <v>A-1-0-5 CONTRIBUCIONES INHERENTES A LA NOMINA SECTOR PRIVADO Y PUBLICO</v>
          </cell>
        </row>
        <row r="11">
          <cell r="B11" t="str">
            <v>A-2-0-3 IMPUESTOS Y MULTAS</v>
          </cell>
        </row>
        <row r="12">
          <cell r="B12" t="str">
            <v>A-2-0-4 ADQUISICION DE BIENES Y SERVICIOS</v>
          </cell>
        </row>
        <row r="13">
          <cell r="B13" t="str">
            <v>A-3-2-1-1 CUOTA DE AUDITAJE CONTRANAL</v>
          </cell>
        </row>
        <row r="14">
          <cell r="B14" t="str">
            <v>A-3-2-1-17 EXCEDENTES FINANCIEROS -TRANSFERIR A LA NACION</v>
          </cell>
        </row>
        <row r="15">
          <cell r="B15" t="str">
            <v>A-3-6-1-1 SENTENCIAS Y CONCILIACIONES</v>
          </cell>
        </row>
        <row r="16">
          <cell r="B16" t="str">
            <v>A-5-1-2-1 OTROS GASTOS</v>
          </cell>
        </row>
        <row r="17">
          <cell r="B17" t="str">
            <v>C-2103-1900-1 DESARROLLO DE CIENCIA Y TECNOLOGÍA PARA EL SECTOR DE HIDROCARBUROS</v>
          </cell>
        </row>
        <row r="18">
          <cell r="B18" t="str">
            <v>C-2103-1900-2 FORTALECIMIENTO DE LA GESTIÓN ARTICULADA PARA LA SOSTENIBILIDAD DEL SECTOR DE HIDROCARBUROS</v>
          </cell>
        </row>
        <row r="19">
          <cell r="B19" t="str">
            <v>C-2103-1900-2 FORTALECIMIENTO DE LA GESTIÓN ARTICULADA PARA LA SOSTENIBILIDAD DEL SECTOR DE HIDROCARBUROS</v>
          </cell>
        </row>
        <row r="20">
          <cell r="B20" t="str">
            <v>C-2103-1900-3 ADECUACIÓN DEL MODELO DE PROMOCIÓN DE LOS RECURSOS HIDROCARBURIFEROS FRENTE A LOS FACTORES EXTERNOS</v>
          </cell>
        </row>
        <row r="21">
          <cell r="B21" t="str">
            <v>C-2106-1900-1 DESARROLLO DE LA EVALUACIÓN DEL POTENCIAL DE HIDROCARBUROS DEL PAÍS</v>
          </cell>
        </row>
        <row r="22">
          <cell r="B22" t="str">
            <v>C-2106-1900-1 DESARROLLO DE LA EVALUACIÓN DEL POTENCIAL DE HIDROCARBUROS DEL PAÍS</v>
          </cell>
        </row>
        <row r="23">
          <cell r="B23" t="str">
            <v>C-2199-1900-1 GESTION DE TECNOLOGIAS DE INFORMACION Y COMUNICACIONES</v>
          </cell>
        </row>
      </sheetData>
      <sheetData sheetId="5"/>
      <sheetData sheetId="6"/>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patricia.marin/My%20Documents/ANH/Planeaci&#243;n%20Estrat&#233;gica/Plan%20de%20acci&#243;n%202018/SEGUIMIENTO/Agosto/Monitoreo%20unificado%20Plan%20de%20Acci&#243;n%20corte%20Agosto_14092019.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atricia Marin Ruiz" refreshedDate="43339.435152893515" createdVersion="6" refreshedVersion="6" minRefreshableVersion="3" recordCount="99">
  <cacheSource type="worksheet">
    <worksheetSource ref="A11:BW110" sheet="Datos Presentación METAS" r:id="rId2"/>
  </cacheSource>
  <cacheFields count="75">
    <cacheField name="Dependencia" numFmtId="0">
      <sharedItems count="7">
        <s v="VICEPRESIDENCIA DE CONTRATOS DE HIDROCARBUROS"/>
        <s v="VICEPRESIDENCIA TÉCNICA"/>
        <s v="VICEPRESIDENCIA DE PROMOCIÓN Y ASIGNACIÓN DE ÁREAS"/>
        <s v="VICEPRESIDENCIA DE OPERACIONES, REGALÍAS Y PARTICIPACIONES"/>
        <s v="OFICINA ASESORA JURÍDICA"/>
        <s v="VICEPRESIDENCIA _x000a_ADMINISTRATIVA Y _x000a_FINANCIERA"/>
        <s v="OFICINA DE TECNOLOGÍAS DE LA INFORMACIÓN"/>
      </sharedItems>
    </cacheField>
    <cacheField name="Grupo Interno de Trabajo" numFmtId="0">
      <sharedItems/>
    </cacheField>
    <cacheField name="Política Institucional" numFmtId="0">
      <sharedItems/>
    </cacheField>
    <cacheField name=" Objetivo Institucional" numFmtId="0">
      <sharedItems/>
    </cacheField>
    <cacheField name="Proyecto de Inversión _x000a_ / Rubro Funcionamiento / Sistema General de Regalías " numFmtId="0">
      <sharedItems/>
    </cacheField>
    <cacheField name="Nombre Proceso Sistema Integrado de Gestión - SIG" numFmtId="0">
      <sharedItems/>
    </cacheField>
    <cacheField name="Plan " numFmtId="0">
      <sharedItems/>
    </cacheField>
    <cacheField name="Programa" numFmtId="0">
      <sharedItems/>
    </cacheField>
    <cacheField name="Tipo de Iniciativa" numFmtId="0">
      <sharedItems/>
    </cacheField>
    <cacheField name="Proyecto Interno" numFmtId="0">
      <sharedItems/>
    </cacheField>
    <cacheField name="Código_x000a_Actividad" numFmtId="0">
      <sharedItems containsSemiMixedTypes="0" containsString="0" containsNumber="1" containsInteger="1" minValue="1" maxValue="100"/>
    </cacheField>
    <cacheField name="Nombre Principal Actividad" numFmtId="0">
      <sharedItems longText="1"/>
    </cacheField>
    <cacheField name="Fecha Inicio_x000a_(día/mes/año)" numFmtId="0">
      <sharedItems containsSemiMixedTypes="0" containsNonDate="0" containsDate="1" containsString="0" minDate="2018-01-01T00:00:00" maxDate="2018-10-02T00:00:00"/>
    </cacheField>
    <cacheField name="Fecha Fin_x000a_(día/mes/año)" numFmtId="0">
      <sharedItems containsSemiMixedTypes="0" containsNonDate="0" containsDate="1" containsString="0" minDate="2018-01-20T00:00:00" maxDate="2019-01-01T00:00:00"/>
    </cacheField>
    <cacheField name="Nombre del Indicador de la Actividad" numFmtId="0">
      <sharedItems/>
    </cacheField>
    <cacheField name="Fórmula del Indicador" numFmtId="0">
      <sharedItems longText="1"/>
    </cacheField>
    <cacheField name="Meta de la  Vigencia" numFmtId="0">
      <sharedItems containsSemiMixedTypes="0" containsString="0" containsNumber="1" containsInteger="1" minValue="1" maxValue="100000"/>
    </cacheField>
    <cacheField name="Unidad de Medida" numFmtId="0">
      <sharedItems/>
    </cacheField>
    <cacheField name="Periodicidad de Seguimiento" numFmtId="0">
      <sharedItems/>
    </cacheField>
    <cacheField name="Descripción del Indicador" numFmtId="0">
      <sharedItems longText="1"/>
    </cacheField>
    <cacheField name="Valor Actual en PAA_x000a_(cifras en pesos)" numFmtId="170">
      <sharedItems containsSemiMixedTypes="0" containsString="0" containsNumber="1" containsInteger="1" minValue="0" maxValue="27057227000"/>
    </cacheField>
    <cacheField name="Enero" numFmtId="3">
      <sharedItems containsString="0" containsBlank="1" containsNumber="1" containsInteger="1" minValue="1" maxValue="50"/>
    </cacheField>
    <cacheField name="Febrero" numFmtId="3">
      <sharedItems containsString="0" containsBlank="1" containsNumber="1" containsInteger="1" minValue="1" maxValue="3886"/>
    </cacheField>
    <cacheField name="Marzo" numFmtId="3">
      <sharedItems containsString="0" containsBlank="1" containsNumber="1" containsInteger="1" minValue="1" maxValue="3886"/>
    </cacheField>
    <cacheField name="Abril" numFmtId="3">
      <sharedItems containsString="0" containsBlank="1" containsNumber="1" containsInteger="1" minValue="1" maxValue="20000"/>
    </cacheField>
    <cacheField name="Mayo" numFmtId="3">
      <sharedItems containsString="0" containsBlank="1" containsNumber="1" containsInteger="1" minValue="1" maxValue="40000"/>
    </cacheField>
    <cacheField name="Junio" numFmtId="3">
      <sharedItems containsString="0" containsBlank="1" containsNumber="1" containsInteger="1" minValue="1" maxValue="40000"/>
    </cacheField>
    <cacheField name="Meta a Julio" numFmtId="3">
      <sharedItems containsString="0" containsBlank="1" containsNumber="1" containsInteger="1" minValue="1" maxValue="60000"/>
    </cacheField>
    <cacheField name="Agosto" numFmtId="3">
      <sharedItems containsString="0" containsBlank="1" containsNumber="1" containsInteger="1" minValue="1" maxValue="80000"/>
    </cacheField>
    <cacheField name="Septiembre" numFmtId="3">
      <sharedItems containsString="0" containsBlank="1" containsNumber="1" containsInteger="1" minValue="1" maxValue="100000"/>
    </cacheField>
    <cacheField name="Octubre" numFmtId="3">
      <sharedItems containsString="0" containsBlank="1" containsNumber="1" containsInteger="1" minValue="1" maxValue="100000"/>
    </cacheField>
    <cacheField name="Noviembre" numFmtId="3">
      <sharedItems containsString="0" containsBlank="1" containsNumber="1" containsInteger="1" minValue="1" maxValue="100000"/>
    </cacheField>
    <cacheField name="Diciembre" numFmtId="3">
      <sharedItems containsSemiMixedTypes="0" containsString="0" containsNumber="1" containsInteger="1" minValue="1" maxValue="100000"/>
    </cacheField>
    <cacheField name="Avance    Cuantitativo Acumulado de la_x000a_Meta_x000a_Corte 30/06/2018 _x000a_" numFmtId="3">
      <sharedItems containsMixedTypes="1" containsNumber="1" containsInteger="1" minValue="0" maxValue="77947"/>
    </cacheField>
    <cacheField name="Avance    Cuantitativo Acumulado de la_x000a_Meta_x000a_Corte 31/07/2018 _x000a_" numFmtId="3">
      <sharedItems containsMixedTypes="1" containsNumber="1" containsInteger="1" minValue="0" maxValue="77947"/>
    </cacheField>
    <cacheField name="Avance    Cuantitativo Acumulado de la_x000a_Meta_x000a_Corte 31/08/2018 _x000a_" numFmtId="3">
      <sharedItems containsBlank="1" containsMixedTypes="1" containsNumber="1" containsInteger="1" minValue="1" maxValue="3886"/>
    </cacheField>
    <cacheField name="Avance    Cuantitativo Acumulado de la_x000a_Meta_x000a_Corte 30/09/2018 _x000a_" numFmtId="3">
      <sharedItems containsBlank="1" containsMixedTypes="1" containsNumber="1" containsInteger="1" minValue="1" maxValue="3886"/>
    </cacheField>
    <cacheField name="Avance    Cuantitativo Acumulado de la_x000a_Meta_x000a_Corte 31/10/2018 _x000a_" numFmtId="3">
      <sharedItems containsBlank="1" containsMixedTypes="1" containsNumber="1" containsInteger="1" minValue="1" maxValue="3886"/>
    </cacheField>
    <cacheField name="Avance    Cuantitativo Acumulado de la_x000a_Meta_x000a_Corte 30/11/2018 _x000a_" numFmtId="3">
      <sharedItems containsBlank="1" containsMixedTypes="1" containsNumber="1" containsInteger="1" minValue="1" maxValue="3886"/>
    </cacheField>
    <cacheField name="Avance    Cuantitativo Acumulado de la_x000a_Meta_x000a_Corte 31/12/2018 _x000a_" numFmtId="3">
      <sharedItems containsString="0" containsBlank="1" containsNumber="1" containsInteger="1" minValue="1" maxValue="3886"/>
    </cacheField>
    <cacheField name="Avance Acumulado a Julio" numFmtId="3">
      <sharedItems containsMixedTypes="1" containsNumber="1" containsInteger="1" minValue="0" maxValue="77947"/>
    </cacheField>
    <cacheField name="Porcentaje de Avance _x000a_ Meta Mes" numFmtId="9">
      <sharedItems containsMixedTypes="1" containsNumber="1" minValue="0" maxValue="4.41"/>
    </cacheField>
    <cacheField name="Valor Comprometido Frente al Valor Actual en PAA_x000a_(cifras en pesos)_x000a_Junio" numFmtId="171">
      <sharedItems containsString="0" containsBlank="1" containsNumber="1" minValue="22199688" maxValue="27057227000"/>
    </cacheField>
    <cacheField name="Valor Comprometido Frente al Valor Actual en PAA_x000a_(cifras en pesos)_x000a_Julio" numFmtId="171">
      <sharedItems containsString="0" containsBlank="1" containsNumber="1" minValue="22199688" maxValue="27057227000"/>
    </cacheField>
    <cacheField name="Valor Comprometido Frente al Valor Actual en PAA_x000a_(cifras en pesos)_x000a_Agosto" numFmtId="171">
      <sharedItems containsString="0" containsBlank="1" containsNumber="1" minValue="348988920" maxValue="27057227000"/>
    </cacheField>
    <cacheField name="Valor Comprometido Frente al Valor Actual en PAA_x000a_(cifras en pesos)_x000a_Septiembre" numFmtId="171">
      <sharedItems containsString="0" containsBlank="1" containsNumber="1" minValue="348988920" maxValue="27057227000"/>
    </cacheField>
    <cacheField name="Valor Comprometido Frente al Valor Actual en PAA_x000a_(cifras en pesos)_x000a_Octubre" numFmtId="171">
      <sharedItems containsString="0" containsBlank="1" containsNumber="1" minValue="348988920" maxValue="27057227000"/>
    </cacheField>
    <cacheField name="Valor Comprometido Frente al Valor Actual en PAA_x000a_(cifras en pesos)_x000a_Noviembre" numFmtId="171">
      <sharedItems containsString="0" containsBlank="1" containsNumber="1" minValue="348988920" maxValue="27057227000"/>
    </cacheField>
    <cacheField name="Valor Comprometido Frente al Valor Actual en PAA_x000a_(cifras en pesos)_x000a_Diciembre" numFmtId="171">
      <sharedItems containsString="0" containsBlank="1" containsNumber="1" minValue="348988920" maxValue="27057227000"/>
    </cacheField>
    <cacheField name="Porcentaje de Recursos Ejecutados Junio" numFmtId="9">
      <sharedItems containsMixedTypes="1" containsNumber="1" minValue="6.3198108717066687E-2" maxValue="1.000000000287363"/>
    </cacheField>
    <cacheField name="Evidencia del Avance Registrado" numFmtId="0">
      <sharedItems containsBlank="1" longText="1"/>
    </cacheField>
    <cacheField name="Díaz de Plazo de la Actividad" numFmtId="3">
      <sharedItems containsSemiMixedTypes="0" containsString="0" containsNumber="1" containsInteger="1" minValue="5" maxValue="364"/>
    </cacheField>
    <cacheField name="Tiempo Transcurrido Díaz" numFmtId="3">
      <sharedItems containsSemiMixedTypes="0" containsString="0" containsNumber="1" containsInteger="1" minValue="-62" maxValue="211"/>
    </cacheField>
    <cacheField name="Tiempo Restante Díaz" numFmtId="3">
      <sharedItems containsSemiMixedTypes="0" containsString="0" containsNumber="1" containsInteger="1" minValue="-192" maxValue="153"/>
    </cacheField>
    <cacheField name="%_x000a_Tiempo Restante" numFmtId="9">
      <sharedItems containsSemiMixedTypes="0" containsString="0" containsNumber="1" minValue="0.42032967032967034" maxValue="30.6"/>
    </cacheField>
    <cacheField name="OBSERVACIONES PLANEACIÓN" numFmtId="0">
      <sharedItems containsBlank="1" longText="1"/>
    </cacheField>
    <cacheField name="OBSERVACIONES GERENCIA PLANEACIÓN 17/08/2018" numFmtId="0">
      <sharedItems containsBlank="1" longText="1"/>
    </cacheField>
    <cacheField name="OBSERVACIONES DEPENDENCIAS" numFmtId="0">
      <sharedItems containsBlank="1" longText="1"/>
    </cacheField>
    <cacheField name="Validaciión" numFmtId="0">
      <sharedItems/>
    </cacheField>
    <cacheField name="Corte junio" numFmtId="0">
      <sharedItems containsBlank="1"/>
    </cacheField>
    <cacheField name="corte julio" numFmtId="0">
      <sharedItems containsBlank="1"/>
    </cacheField>
    <cacheField name="corte agosto" numFmtId="0">
      <sharedItems containsBlank="1"/>
    </cacheField>
    <cacheField name="corte septiembre" numFmtId="0">
      <sharedItems containsNonDate="0" containsString="0" containsBlank="1"/>
    </cacheField>
    <cacheField name="corte octubre" numFmtId="0">
      <sharedItems containsNonDate="0" containsString="0" containsBlank="1"/>
    </cacheField>
    <cacheField name="corte noviembre" numFmtId="0">
      <sharedItems containsNonDate="0" containsString="0" containsBlank="1"/>
    </cacheField>
    <cacheField name="corte diciembre" numFmtId="0">
      <sharedItems containsNonDate="0" containsString="0" containsBlank="1"/>
    </cacheField>
    <cacheField name="Tipo meta" numFmtId="0">
      <sharedItems containsBlank="1"/>
    </cacheField>
    <cacheField name="Notas metas" numFmtId="0">
      <sharedItems containsBlank="1"/>
    </cacheField>
    <cacheField name="Diferencia recursos_x000a_ junio/julio" numFmtId="0">
      <sharedItems/>
    </cacheField>
    <cacheField name="Difrencia recursos junio Programado PAA" numFmtId="0">
      <sharedItems containsSemiMixedTypes="0" containsString="0" containsNumber="1" minValue="-0.52999997138977051" maxValue="26592472351"/>
    </cacheField>
    <cacheField name="Difrencia recursos julio Programado PAA" numFmtId="170">
      <sharedItems containsSemiMixedTypes="0" containsString="0" containsNumber="1" minValue="-0.52999997138977051" maxValue="26592472351"/>
    </cacheField>
    <cacheField name="Meta subestimada año" numFmtId="0">
      <sharedItems containsBlank="1"/>
    </cacheField>
    <cacheField name="Meta Rezagada Mes Acumulado" numFmtId="0">
      <sharedItems/>
    </cacheField>
    <cacheField name="Meta anual superada" numFmtId="0">
      <sharedItems/>
    </cacheField>
    <cacheField name="Semaforo" numFmtId="0">
      <sharedItems containsBlank="1" count="4">
        <s v="Amarillo"/>
        <s v="Verde"/>
        <s v="Rojo"/>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
  <r>
    <x v="0"/>
    <s v="Seguimiento a Contratos en Exploración"/>
    <s v="Gestión Misional y de Gobierno"/>
    <s v="Dinamizar la actividad de exploración y producción de hidrocarburos."/>
    <s v="FUNCIONAMIENTO"/>
    <s v="Gestión de Contratos en Exploración"/>
    <s v="Plan Nacional de Desarrollo 2014-2018"/>
    <s v="Funcionamiento general"/>
    <s v="Procesos"/>
    <s v="Seguimiento Contrato Hidrocarburos"/>
    <n v="1"/>
    <s v="Realizar el seguimiento a los contratos y convenios de exploración y producción - E&amp;P, contratos de evaluación técnica - TEAs en  los respectivos tiempos designados y alimentar el sistema de seguimiento y control de contratos de hidrocarburos ._x000a_"/>
    <d v="2018-01-01T00:00:00"/>
    <d v="2018-12-31T00:00:00"/>
    <s v="Nivel de respuesta a las solicitudes de el Operador."/>
    <s v="(Total de solicitudes recibidas / Número de solicitudes atendidas)*100"/>
    <n v="90"/>
    <s v="Porcentaje"/>
    <s v="Mensual"/>
    <s v="El indicador muestra la eficacia en la respuesta a las solicitudes del Operador."/>
    <n v="3979035013"/>
    <n v="20"/>
    <n v="60"/>
    <n v="70"/>
    <n v="75"/>
    <n v="75"/>
    <n v="75"/>
    <n v="80"/>
    <n v="80"/>
    <n v="85"/>
    <n v="85"/>
    <n v="90"/>
    <n v="90"/>
    <n v="68"/>
    <n v="77"/>
    <m/>
    <m/>
    <m/>
    <m/>
    <m/>
    <n v="77"/>
    <n v="0.96250000000000002"/>
    <n v="3660712211"/>
    <n v="3047893584"/>
    <m/>
    <m/>
    <m/>
    <m/>
    <m/>
    <n v="0.91999999975873548"/>
    <s v="W:\SIG\VCH\2018\2_GSCE\2_Indicadores\1_Tramites\2_Indicador_Solicitudes_2018"/>
    <n v="364"/>
    <n v="211"/>
    <n v="153"/>
    <n v="0.42032967032967034"/>
    <m/>
    <m/>
    <m/>
    <b v="1"/>
    <s v="Corte junio"/>
    <s v="corte julio"/>
    <s v="corte agosto"/>
    <m/>
    <m/>
    <m/>
    <m/>
    <m/>
    <m/>
    <b v="0"/>
    <n v="318322802"/>
    <n v="931141429"/>
    <b v="0"/>
    <b v="1"/>
    <b v="0"/>
    <x v="0"/>
  </r>
  <r>
    <x v="0"/>
    <s v="Seguimiento a Contratos en Producción"/>
    <s v="Gestión Misional y de Gobierno"/>
    <s v="Dinamizar la actividad de exploración y producción de hidrocarburos."/>
    <s v="FUNCIONAMIENTO"/>
    <s v="Seguimiento a Contratos en Producción"/>
    <s v="Plan Nacional de Desarrollo 2014-2018"/>
    <s v="Funcionamiento general"/>
    <s v="Procesos"/>
    <s v="Seguimiento Contrato Hidrocarburos"/>
    <n v="2"/>
    <s v="Realizar el seguimiento al cumplimiento de las obligaciones contractuales de los contratos y convenios de exploración y producción - E&amp;P y convenios de explotación en los respectivos tiempos designados."/>
    <d v="2018-01-01T00:00:00"/>
    <d v="2018-12-31T00:00:00"/>
    <s v="Seguimiento a informes y reportes contractuales periódicos contratos en Producción"/>
    <s v="(Suma de los informes de PTE, PLEX, IES, que de acuerdo a la normatividad y contratos tienen que presentar las compañías en el trimestre a la ANH / Total número de informes exigibles para seguimiento)*100"/>
    <n v="80"/>
    <s v="Porcentaje"/>
    <s v="Trimestral"/>
    <s v="Se requiere medir el seguimiento que hace la Gerencia de Seguimiento a Contratos en Producción a través de los Informes de Verificación- IVE a los reportes que deben presentar las compañías que tienen contratos y convenios E&amp;P con la ANH."/>
    <n v="3242439983"/>
    <n v="50"/>
    <n v="50"/>
    <n v="50"/>
    <n v="50"/>
    <n v="50"/>
    <n v="60"/>
    <n v="60"/>
    <n v="60"/>
    <n v="75"/>
    <n v="75"/>
    <n v="75"/>
    <n v="80"/>
    <n v="65"/>
    <s v="NO PERIODICIDAD"/>
    <s v="NO PERIODICIDAD"/>
    <m/>
    <s v="NO PERIODICIDAD"/>
    <s v="NO PERIODICIDAD"/>
    <m/>
    <n v="65"/>
    <n v="1.0833333333333333"/>
    <n v="3047893584"/>
    <n v="3047893584"/>
    <m/>
    <m/>
    <m/>
    <m/>
    <m/>
    <n v="0.93999999999383177"/>
    <s v="W:\SIG\VCH\2018\3_GSCP\2_Indicadores\2_Seguimiento_Informes\2_Seguimiento_Informes_Segundo_Trimestre"/>
    <n v="364"/>
    <n v="211"/>
    <n v="153"/>
    <n v="0.42032967032967034"/>
    <m/>
    <m/>
    <m/>
    <b v="1"/>
    <s v="Corte junio"/>
    <m/>
    <m/>
    <m/>
    <m/>
    <m/>
    <m/>
    <m/>
    <m/>
    <b v="1"/>
    <n v="194546399"/>
    <n v="194546399"/>
    <b v="1"/>
    <b v="0"/>
    <b v="0"/>
    <x v="1"/>
  </r>
  <r>
    <x v="0"/>
    <s v="Seguridad, Comunidades y Medio Ambiente"/>
    <s v="Gestión Misional y de Gobierno"/>
    <s v="Dinamizar la actividad de exploración y producción de hidrocarburos."/>
    <s v="FUNCIONAMIENTO"/>
    <s v="Gestión Social, HSE y de Seguridad de Contratos de Hidrocarburos"/>
    <s v="Plan Nacional de Desarrollo 2014-2018"/>
    <s v="Funcionamiento general"/>
    <s v="Procesos"/>
    <s v="Seguimiento Contrato Hidrocarburos"/>
    <n v="3"/>
    <s v="Realizar el seguimiento al cumplimiento de las obligaciones social, ambiental, de seguridad y salud en el trabajo, y de seguridad física en la ejecución de los contratos de exploración y producción - E&amp;P,  contratos de evaluación técnica - TEA y convenios E&amp;P."/>
    <d v="2018-01-01T00:00:00"/>
    <d v="2018-12-31T00:00:00"/>
    <s v="Nivel de respuesta a las solicitudes de el Operador."/>
    <s v="(Total de solicitudes recibidas / Número de solicitudes atendidas)*100"/>
    <n v="80"/>
    <s v="Porcentaje"/>
    <s v="Mensual"/>
    <s v="El indicador muestra la eficacia en la respuesta a las solicitudes del Operador."/>
    <n v="3506782526"/>
    <n v="10"/>
    <n v="70"/>
    <n v="70"/>
    <n v="75"/>
    <n v="75"/>
    <n v="75"/>
    <n v="75"/>
    <n v="75"/>
    <n v="80"/>
    <n v="80"/>
    <n v="80"/>
    <n v="80"/>
    <n v="69"/>
    <n v="73"/>
    <m/>
    <m/>
    <m/>
    <m/>
    <m/>
    <n v="73"/>
    <n v="0.97333333333333338"/>
    <n v="3050900798"/>
    <n v="3050900798"/>
    <m/>
    <m/>
    <m/>
    <m/>
    <m/>
    <n v="0.87000000010836143"/>
    <s v="W:\SIG\VCH\2018\4_GSCYMA\2_Indicadores\5_Tramites\Indicador_Tramites_2018"/>
    <n v="364"/>
    <n v="211"/>
    <n v="153"/>
    <n v="0.42032967032967034"/>
    <m/>
    <m/>
    <m/>
    <b v="1"/>
    <s v="Corte junio"/>
    <s v="corte julio"/>
    <s v="corte agosto"/>
    <m/>
    <m/>
    <m/>
    <m/>
    <m/>
    <m/>
    <b v="1"/>
    <n v="455881728"/>
    <n v="455881728"/>
    <b v="0"/>
    <b v="1"/>
    <b v="0"/>
    <x v="0"/>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5"/>
    <s v="Fortalecer, salvaguardar y divulgar el patrimonio arqueológico y etnológico mediante la espacialización y análisis de datos, y el fortalecimiento tecnológico aplicado a bienes culturales relacionados con las actividades de exploración y producción de hidrocarburos."/>
    <d v="2018-02-07T00:00:00"/>
    <d v="2018-12-31T00:00:00"/>
    <s v="Plan de actualización y divulgación del Sistema de Información de Patrimonio Arqueológico relacionada con las actividades de E&amp;P (exploración y producción) de Hidrocarburos, implementado "/>
    <s v="(Número de actividades del Plan de actualización y divulgación de sistema información implementadas / Actividades del Plan de actualización de sistema información programadas)* 100"/>
    <n v="100"/>
    <s v="Porcentaje"/>
    <s v="Trimestral"/>
    <s v="Corresponde al diseño e implementación de plan de fortalecimiento tecnológico al sistema de Información de Patrimonio Arqueológico relacionada con las actividades de E&amp;P de Hidrocarburos"/>
    <n v="2000000000"/>
    <m/>
    <m/>
    <m/>
    <n v="10"/>
    <n v="10"/>
    <n v="10"/>
    <n v="60"/>
    <n v="60"/>
    <n v="60"/>
    <n v="80"/>
    <n v="80"/>
    <n v="100"/>
    <n v="4"/>
    <s v="NO PERIODICIDAD"/>
    <s v="NO PERIODICIDAD"/>
    <m/>
    <s v="NO PERIODICIDAD"/>
    <s v="NO PERIODICIDAD"/>
    <m/>
    <n v="4"/>
    <n v="6.6666666666666666E-2"/>
    <n v="2000000000"/>
    <n v="2000000000"/>
    <n v="2000000000"/>
    <n v="2000000000"/>
    <n v="2000000000"/>
    <n v="2000000000"/>
    <n v="2000000000"/>
    <n v="1"/>
    <s v="Informe de gestión repote de actividades _x000a_Contrato FUPAD ID. 303401"/>
    <n v="327"/>
    <n v="174"/>
    <n v="153"/>
    <n v="0.46788990825688076"/>
    <m/>
    <m/>
    <s v="(Proyecto ejecutado a través de Convenio 001-2018 FUPAD)"/>
    <b v="1"/>
    <s v="Corte junio"/>
    <m/>
    <m/>
    <m/>
    <m/>
    <m/>
    <m/>
    <m/>
    <m/>
    <b v="1"/>
    <n v="0"/>
    <n v="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6"/>
    <s v="Realizar asistencia técnica que facilite el buen desarrollo de los procesos participativos que se adelanten con comunidades étnicas en el marco de proyectos de hidrocarburos."/>
    <d v="2018-02-07T00:00:00"/>
    <d v="2018-12-31T00:00:00"/>
    <s v="Plan de fortalecimiento en las diferentes etapas del proceso de Consulta Previa en el marco de las actividades de E&amp;P (exploración y producción) de Hidrocarburos "/>
    <s v="(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
    <n v="100"/>
    <s v="Porcentaje"/>
    <s v="Trimestral"/>
    <s v="Hace referencia a la implementación del Plan de Fortalecimiento en las diferentes etapas del proceso de Consulta Previa en el desarrollo de los proyectos de E&amp;P de Hidrocarburos (NOTA. POR DEMANDA)"/>
    <n v="7700000000"/>
    <m/>
    <m/>
    <m/>
    <n v="10"/>
    <n v="10"/>
    <n v="10"/>
    <n v="10"/>
    <n v="40"/>
    <n v="40"/>
    <n v="40"/>
    <n v="40"/>
    <n v="100"/>
    <n v="40"/>
    <s v="NO PERIODICIDAD"/>
    <s v="NO PERIODICIDAD"/>
    <m/>
    <s v="NO PERIODICIDAD"/>
    <s v="NO PERIODICIDAD"/>
    <m/>
    <n v="40"/>
    <n v="4"/>
    <n v="7700000000"/>
    <n v="7700000000"/>
    <n v="7700000000"/>
    <n v="7700000000"/>
    <n v="7700000000"/>
    <n v="7700000000"/>
    <n v="7700000000"/>
    <n v="1"/>
    <s v="Informe de gestión repote de actividades _x000a_Contrato FUPAD ID. 303401"/>
    <n v="327"/>
    <n v="174"/>
    <n v="153"/>
    <n v="0.46788990825688076"/>
    <m/>
    <m/>
    <s v="(Proyecto ejecutado a través de Convenio 001-2018 FUPAD)"/>
    <b v="1"/>
    <s v="Corte junio"/>
    <m/>
    <m/>
    <m/>
    <m/>
    <m/>
    <m/>
    <m/>
    <m/>
    <b v="1"/>
    <n v="0"/>
    <n v="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7"/>
    <s v="Fortalecer interinstitucionalmente a reguladores de las actividades de exploración y producción de hidrocarburos."/>
    <d v="2018-02-07T00:00:00"/>
    <d v="2018-12-31T00:00:00"/>
    <s v="Entidades reguladoras de las actividades de exploración y producción de hidrocarburos, fortalecidas."/>
    <s v="Sumatoria de acuerdos de trabajo suscritos con Entidades reguladoras"/>
    <n v="5"/>
    <s v="Número"/>
    <s v="Mensual"/>
    <s v="Acuerdos de trabajo suscritos con entidades reguladoras de las actividades de E&amp;P de Hidrocarburos, para el fortalecimiento interinstitucional."/>
    <n v="15000000000"/>
    <m/>
    <m/>
    <m/>
    <n v="3"/>
    <n v="3"/>
    <n v="4"/>
    <n v="5"/>
    <n v="5"/>
    <n v="5"/>
    <n v="5"/>
    <n v="5"/>
    <n v="5"/>
    <n v="2"/>
    <n v="4"/>
    <m/>
    <m/>
    <m/>
    <m/>
    <m/>
    <n v="4"/>
    <n v="0.8"/>
    <n v="15000000000"/>
    <n v="15000000000"/>
    <n v="15000000000"/>
    <n v="15000000000"/>
    <n v="15000000000"/>
    <n v="15000000000"/>
    <n v="15000000000"/>
    <n v="1"/>
    <s v="Informe de gestión repote de actividades _x000a_Contrato FUPAD ID. 303401"/>
    <n v="327"/>
    <n v="174"/>
    <n v="153"/>
    <n v="0.46788990825688076"/>
    <m/>
    <m/>
    <s v="(Proyecto ejecutado a través de Convenio 001-2018 FUPAD)"/>
    <b v="1"/>
    <s v="Corte junio"/>
    <s v="corte julio"/>
    <s v="corte agosto"/>
    <m/>
    <m/>
    <m/>
    <m/>
    <m/>
    <m/>
    <b v="1"/>
    <n v="0"/>
    <n v="0"/>
    <b v="0"/>
    <b v="1"/>
    <b v="0"/>
    <x v="0"/>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8"/>
    <s v="Asesorar la inclusión de las actividades e información de hidrocarburos en los procesos de actualización de los Planes de Ordenamiento Territorial - POT, en municipios priorizados."/>
    <d v="2018-02-07T00:00:00"/>
    <d v="2018-12-31T00:00:00"/>
    <s v="Municipios acompañados técnicamente en los procesos de ordenamiento territorial con información del sector de hidrocarburos incluida"/>
    <s v="Sumatoria de municipios acompañados técnicamente para incluir información del sector de hidrocarburos en los  Planes de Ordenamiento Territoriales"/>
    <n v="10"/>
    <s v="Número"/>
    <s v="Trimestral"/>
    <s v="Corresponde a municipios acompañados técnicamente con información del sector de hidrocarburos para ser incluida en los Planes de Ordenamiento Territoriales."/>
    <n v="6400000000"/>
    <m/>
    <m/>
    <m/>
    <m/>
    <m/>
    <n v="2"/>
    <n v="2"/>
    <n v="2"/>
    <n v="4"/>
    <n v="4"/>
    <n v="4"/>
    <n v="10"/>
    <n v="1"/>
    <s v="NO PERIODICIDAD"/>
    <s v="NO PERIODICIDAD"/>
    <m/>
    <s v="NO PERIODICIDAD"/>
    <s v="NO PERIODICIDAD"/>
    <m/>
    <n v="1"/>
    <n v="0.5"/>
    <n v="6400000000"/>
    <n v="6400000000"/>
    <n v="6400000000"/>
    <n v="6400000000"/>
    <n v="6400000000"/>
    <n v="6400000000"/>
    <n v="6400000000"/>
    <n v="1"/>
    <s v="Informe de gestión repote de actividades _x000a_Contrato FUPAD ID. 303401"/>
    <n v="327"/>
    <n v="174"/>
    <n v="153"/>
    <n v="0.46788990825688076"/>
    <m/>
    <m/>
    <s v="(Proyecto ejecutado a través de Convenio 001-2018 FUPAD)"/>
    <b v="1"/>
    <s v="Corte junio"/>
    <m/>
    <m/>
    <m/>
    <m/>
    <m/>
    <m/>
    <m/>
    <m/>
    <b v="1"/>
    <n v="0"/>
    <n v="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9"/>
    <s v="Elaborar un estudio de reglamentación de incentivos a la gestión responsable en los procesos del sector hidrocarburos."/>
    <d v="2018-05-01T00:00:00"/>
    <d v="2018-12-31T00:00:00"/>
    <s v="Estudio de reglamentación implementado_x000a_"/>
    <s v="(Número de actividades del Estudio terminadas /Número de actividades del Estudio programadas)* 100"/>
    <n v="100"/>
    <s v="Porcentaje"/>
    <s v="Trimestral"/>
    <s v="Corresponde al documento generado como parte del reglamentación a implementar en el sector de hidrocarburos."/>
    <n v="540000000"/>
    <m/>
    <m/>
    <m/>
    <m/>
    <m/>
    <m/>
    <n v="10"/>
    <n v="10"/>
    <n v="10"/>
    <n v="70"/>
    <n v="70"/>
    <n v="100"/>
    <s v="NO PROGRAMADO"/>
    <s v="NO PERIODICIDAD"/>
    <s v="NO PERIODICIDAD"/>
    <m/>
    <s v="NO PERIODICIDAD"/>
    <s v="NO PERIODICIDAD"/>
    <m/>
    <s v="NO PROGRAMADO"/>
    <s v="NO PROGRAMADO"/>
    <m/>
    <m/>
    <m/>
    <m/>
    <m/>
    <m/>
    <m/>
    <s v="SIN RECURSO EJECUTADO"/>
    <m/>
    <n v="244"/>
    <n v="91"/>
    <n v="153"/>
    <n v="0.62704918032786883"/>
    <m/>
    <m/>
    <s v="(Proyecto ejecutado a través de Convenio 001-2018 FUPAD)"/>
    <b v="1"/>
    <m/>
    <m/>
    <m/>
    <m/>
    <m/>
    <m/>
    <m/>
    <m/>
    <m/>
    <b v="1"/>
    <n v="540000000"/>
    <n v="540000000"/>
    <m/>
    <b v="0"/>
    <b v="1"/>
    <x v="3"/>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Mecanismos de articulación"/>
    <n v="10"/>
    <s v="Recopilar información relacionada con el monitoreo de orden público y seguridad física en las áreas hidrocarburíferas"/>
    <d v="2018-05-01T00:00:00"/>
    <d v="2018-12-31T00:00:00"/>
    <s v="Informe relacionado con la estrategia de  monitoreo de orden público y seguridad física en las áreas hidrocarburíferas"/>
    <s v="(Número de actividades del Informe terminadas /Número de actividades del Estudio programadas)* 100"/>
    <n v="100"/>
    <s v="Porcentaje"/>
    <s v="Trimestral"/>
    <s v="Corresponde al informe sobre la estrategia de  monitoreo de orden público y seguridad física en las áreas hidrocarburíferas"/>
    <n v="840000000"/>
    <m/>
    <m/>
    <m/>
    <m/>
    <n v="20"/>
    <n v="20"/>
    <n v="20"/>
    <n v="60"/>
    <n v="60"/>
    <n v="80"/>
    <n v="80"/>
    <n v="100"/>
    <n v="0"/>
    <s v="NO PERIODICIDAD"/>
    <s v="NO PERIODICIDAD"/>
    <m/>
    <s v="NO PERIODICIDAD"/>
    <s v="NO PERIODICIDAD"/>
    <m/>
    <n v="0"/>
    <n v="0"/>
    <m/>
    <m/>
    <m/>
    <m/>
    <m/>
    <m/>
    <m/>
    <s v="SIN RECURSO EJECUTADO"/>
    <m/>
    <n v="244"/>
    <n v="91"/>
    <n v="153"/>
    <n v="0.62704918032786883"/>
    <m/>
    <s v="Mediante correo electrónico de Libardo Andres Huertas Cuevas &lt;Libardo.Huertas@anh.gov.co&gt;, el mié 15/08/2018 03:35 p.m., se remitió el reporte que no incluye lo avanzado en esta actividad."/>
    <m/>
    <b v="1"/>
    <s v="Corte junio"/>
    <m/>
    <m/>
    <m/>
    <m/>
    <m/>
    <m/>
    <m/>
    <m/>
    <b v="1"/>
    <n v="840000000"/>
    <n v="84000000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Generación de conocimiento ambiental y social"/>
    <n v="11"/>
    <s v="Generar una línea base de información en biodiversidad marina en el Caribe, en el área COL-10 del Proceso Competitivo Permanente._x000a_"/>
    <d v="2018-02-01T00:00:00"/>
    <d v="2018-12-14T00:00:00"/>
    <s v="Estudio de línea base en biodiversidad marina en el Caribe terminado"/>
    <s v="(Número de actividades del Estudio terminadas que reportan avance / Número de actividades del Estudio programadas)* 100"/>
    <n v="100"/>
    <s v="Porcentaje"/>
    <s v="Trimestral"/>
    <s v="Corresponde al documento de línea base realizado en el área disponible COL-10 por cada temática a desarrollar."/>
    <n v="3100000000"/>
    <m/>
    <m/>
    <m/>
    <m/>
    <n v="30"/>
    <n v="30"/>
    <n v="30"/>
    <n v="60"/>
    <n v="60"/>
    <n v="80"/>
    <n v="80"/>
    <n v="100"/>
    <n v="60"/>
    <s v="NO PERIODICIDAD"/>
    <s v="NO PERIODICIDAD"/>
    <m/>
    <s v="NO PERIODICIDAD"/>
    <s v="NO PERIODICIDAD"/>
    <m/>
    <n v="60"/>
    <n v="2"/>
    <m/>
    <m/>
    <m/>
    <m/>
    <m/>
    <m/>
    <m/>
    <s v="SIN RECURSO EJECUTADO"/>
    <s v="Informe Ejecutivo de actividades remitido por INVEMAR a la supervisión 30-jul-2018 V:\1 - Convenios\14- Convenios 2018\Convenio No. 340-2018 INVEMAR Línea Base Ambiental Preliminar COL-10\Productos_x000a_Informe de Gestión entregado por INVEMAR a la supervisión ID. 281498"/>
    <n v="316"/>
    <n v="180"/>
    <n v="136"/>
    <n v="0.48417721518987344"/>
    <m/>
    <m/>
    <s v="Ejecutado a través de convenio con INVEMAR"/>
    <b v="1"/>
    <s v="Corte junio"/>
    <m/>
    <m/>
    <m/>
    <m/>
    <m/>
    <m/>
    <m/>
    <m/>
    <b v="1"/>
    <n v="3100000000"/>
    <n v="310000000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2"/>
    <s v="Generar espacios de diálogo informado e intercambio entre actores públicos del nivel nacional y territorial, la institucionalidad del sector, y las empresas operadoras y sus gremios."/>
    <d v="2018-03-16T00:00:00"/>
    <d v="2018-08-31T00:00:00"/>
    <s v="Espacios de diálogo e intercambio generados._x000a_"/>
    <s v="Sumatoria de espacios de diálogo informado e intercambio generados."/>
    <n v="13"/>
    <s v="Número"/>
    <s v="Mensual"/>
    <s v="Hace referencia a ejercicios de pedagogía realizados en municipios."/>
    <n v="2200000000"/>
    <m/>
    <m/>
    <m/>
    <m/>
    <n v="2"/>
    <n v="6"/>
    <n v="9"/>
    <n v="13"/>
    <n v="13"/>
    <n v="13"/>
    <n v="13"/>
    <n v="13"/>
    <n v="6"/>
    <n v="9"/>
    <m/>
    <m/>
    <m/>
    <m/>
    <m/>
    <n v="9"/>
    <n v="1"/>
    <m/>
    <m/>
    <m/>
    <m/>
    <m/>
    <m/>
    <m/>
    <s v="SIN RECURSO EJECUTADO"/>
    <m/>
    <n v="168"/>
    <n v="137"/>
    <n v="31"/>
    <n v="0.9107142857142857"/>
    <m/>
    <s v="Mediante correo electrónico de Libardo Andres Huertas Cuevas &lt;Libardo.Huertas@anh.gov.co&gt;, el mié 15/08/2018 03:35 p.m., se remitió el reporte que no incluye la evidencia  en esta actividad."/>
    <s v="(Proyecto ejecutado a través de Convenio 001-2018 FUPAD)"/>
    <b v="1"/>
    <s v="Corte junio"/>
    <s v="corte julio"/>
    <s v="corte agosto"/>
    <m/>
    <m/>
    <m/>
    <m/>
    <m/>
    <m/>
    <b v="1"/>
    <n v="2200000000"/>
    <n v="2200000000"/>
    <b v="0"/>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3"/>
    <s v="Gestionar las causas estructurales y manejo de crisis, y realizar la atención de conflictos._x000a_"/>
    <d v="2018-07-01T00:00:00"/>
    <d v="2018-12-31T00:00:00"/>
    <s v="Alertas tempranas y vías de hecho atendidas_x000a_"/>
    <s v="Sumatoria de alertas tempranas y vías de hecho atendidas "/>
    <n v="200"/>
    <s v="Número"/>
    <s v="Mensual"/>
    <s v="Corresponde al registro de la conflictividad en los territorios con actividad de hidrocarburos, valorados en alertas tempranas y vías de hecho."/>
    <n v="2615000000"/>
    <m/>
    <m/>
    <m/>
    <m/>
    <m/>
    <m/>
    <n v="20"/>
    <n v="50"/>
    <n v="86"/>
    <n v="115"/>
    <n v="150"/>
    <n v="200"/>
    <s v="NO PROGRAMADO"/>
    <n v="28"/>
    <m/>
    <m/>
    <m/>
    <m/>
    <m/>
    <n v="28"/>
    <n v="1.4"/>
    <m/>
    <m/>
    <m/>
    <m/>
    <m/>
    <m/>
    <m/>
    <s v="SIN RECURSO EJECUTADO"/>
    <m/>
    <n v="183"/>
    <n v="30"/>
    <n v="153"/>
    <n v="0.83606557377049184"/>
    <m/>
    <m/>
    <s v="(Proyecto ejecutado a través de Convenio 001-2018 FUPAD)"/>
    <b v="1"/>
    <m/>
    <s v="corte julio"/>
    <s v="corte agosto"/>
    <m/>
    <m/>
    <m/>
    <m/>
    <m/>
    <m/>
    <b v="1"/>
    <n v="2615000000"/>
    <n v="2615000000"/>
    <b v="1"/>
    <b v="0"/>
    <b v="0"/>
    <x v="1"/>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4"/>
    <s v="Adelantar acciones para la participación ciudadana del territorio, la implementación de alianzas estratégicas y atención a grupos priorizados._x000a_"/>
    <d v="2018-01-26T00:00:00"/>
    <d v="2018-12-31T00:00:00"/>
    <s v="Desarrollo de programas de articulación con los diferentes actores_x000a_"/>
    <s v="Sumatoria de programas desarrollados"/>
    <n v="60"/>
    <s v="Número"/>
    <s v="Mensual"/>
    <s v="Está valorado de acuerdo a los talleres, foros, socializaciones que se realicen en territorio con los actores."/>
    <n v="2938000000"/>
    <m/>
    <n v="5"/>
    <n v="9"/>
    <n v="15"/>
    <n v="19"/>
    <n v="25"/>
    <n v="31"/>
    <n v="36"/>
    <n v="44"/>
    <n v="51"/>
    <n v="56"/>
    <n v="60"/>
    <n v="6"/>
    <n v="6"/>
    <m/>
    <m/>
    <m/>
    <m/>
    <m/>
    <n v="6"/>
    <n v="0.19354838709677419"/>
    <m/>
    <m/>
    <m/>
    <m/>
    <m/>
    <m/>
    <m/>
    <s v="SIN RECURSO EJECUTADO"/>
    <m/>
    <n v="339"/>
    <n v="186"/>
    <n v="153"/>
    <n v="0.45132743362831856"/>
    <m/>
    <s v="Mediante correo electrónico de Libardo Andres Huertas Cuevas &lt;Libardo.Huertas@anh.gov.co&gt;, el mié 15/08/2018 03:35 p.m., se remitió el reporte que no incluye la evidencia  en esta actividad."/>
    <s v="(Proyecto ejecutado a través de Convenio 001-2018 FUPAD)"/>
    <b v="1"/>
    <s v="Corte junio"/>
    <s v="corte julio"/>
    <s v="corte agosto"/>
    <m/>
    <m/>
    <m/>
    <m/>
    <m/>
    <m/>
    <b v="1"/>
    <n v="2938000000"/>
    <n v="2938000000"/>
    <b v="0"/>
    <b v="1"/>
    <b v="0"/>
    <x v="2"/>
  </r>
  <r>
    <x v="0"/>
    <s v="Seguridad, Comunidades y Medio Ambiente"/>
    <s v="Gestión Misional y de Gobierno"/>
    <s v="Armonizar los intereses de la sociedad, el estado y las empresas del sector en el desarrollo de la industria de hidrocarburos."/>
    <s v="C-2103-1900-2 FORTALECIMIENTO DE LA GESTIÓN ARTICULADA PARA LA SOSTENIBILIDAD DEL SECTOR DE HIDROCARBUROS"/>
    <s v="Gestión Social, HSE y de Seguridad de Contratos de Hidrocarburos"/>
    <s v="Plan Nacional de Desarrollo 2014-2018"/>
    <s v="Consolidación productiva del sector hidrocarburos"/>
    <s v="Procesos"/>
    <s v="Estrategia Territorial de Hidrocarburos - ETH"/>
    <n v="15"/>
    <s v="Apoyar la implementación de las actividades de la gestión territorial y garantizar su inclusión al observatorio de la Estrategia Territorial de Hidrocarburos - ETH._x000a_"/>
    <d v="2018-07-01T00:00:00"/>
    <d v="2018-12-31T00:00:00"/>
    <s v="Avance en la implementación de actividades de la gestión territorial_x000a_"/>
    <s v="Sumatoria de actividades desarrolladas por municipios"/>
    <n v="45"/>
    <s v="Número"/>
    <s v="Mensual"/>
    <s v="Registra el desarrollo de las actividades en los territorios priorizados por la ETH"/>
    <n v="2970000000"/>
    <m/>
    <m/>
    <m/>
    <m/>
    <m/>
    <m/>
    <n v="5"/>
    <n v="12"/>
    <n v="26"/>
    <n v="31"/>
    <n v="38"/>
    <n v="45"/>
    <s v="NO PROGRAMADO"/>
    <n v="11"/>
    <m/>
    <m/>
    <m/>
    <m/>
    <m/>
    <n v="11"/>
    <n v="2.2000000000000002"/>
    <m/>
    <m/>
    <m/>
    <m/>
    <m/>
    <m/>
    <m/>
    <s v="SIN RECURSO EJECUTADO"/>
    <m/>
    <n v="183"/>
    <n v="30"/>
    <n v="153"/>
    <n v="0.83606557377049184"/>
    <m/>
    <m/>
    <s v="(Proyecto ejecutado a través de Convenio 001-2018 FUPAD)"/>
    <b v="1"/>
    <m/>
    <s v="corte julio"/>
    <s v="corte agosto"/>
    <m/>
    <m/>
    <m/>
    <m/>
    <m/>
    <m/>
    <b v="1"/>
    <n v="2970000000"/>
    <n v="2970000000"/>
    <b v="1"/>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6"/>
    <s v="Realizar la estructuración técnica, jurídica y financiera del proyecto"/>
    <d v="2018-01-01T00:00:00"/>
    <d v="2018-01-20T00:00:00"/>
    <s v="Estudios previos aprobados"/>
    <s v="Documentos de estudios previos aprobados "/>
    <n v="1"/>
    <s v="Unidad"/>
    <s v="Mensual"/>
    <s v="Documentos de estudios previos aprobados por el comité de contratación respectivo"/>
    <n v="0"/>
    <n v="1"/>
    <n v="1"/>
    <n v="1"/>
    <n v="1"/>
    <n v="1"/>
    <n v="1"/>
    <n v="1"/>
    <n v="1"/>
    <n v="1"/>
    <n v="1"/>
    <n v="1"/>
    <n v="1"/>
    <n v="1"/>
    <s v="NO PERIODICIDAD"/>
    <m/>
    <m/>
    <m/>
    <m/>
    <m/>
    <n v="1"/>
    <n v="1"/>
    <m/>
    <m/>
    <m/>
    <m/>
    <m/>
    <m/>
    <m/>
    <e v="#DIV/0!"/>
    <s v="ID 245959"/>
    <n v="19"/>
    <n v="211"/>
    <n v="-192"/>
    <n v="8.0526315789473681"/>
    <m/>
    <s v="Actividad con fecha final enero."/>
    <m/>
    <b v="1"/>
    <s v="Corte junio"/>
    <m/>
    <s v="corte agosto"/>
    <m/>
    <m/>
    <m/>
    <m/>
    <m/>
    <m/>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7"/>
    <s v="Desarrollar los procesos contractuales que sean requeridos"/>
    <d v="2018-01-20T00:00:00"/>
    <d v="2018-01-25T00:00:00"/>
    <s v="Contratos firmados"/>
    <s v="Contratos firmados"/>
    <n v="1"/>
    <s v="Unidad"/>
    <s v="Mensual"/>
    <s v="Contratos firmados con el contratista seleccionado para desarrollar las actividades respectivas"/>
    <n v="0"/>
    <n v="1"/>
    <n v="1"/>
    <n v="1"/>
    <n v="1"/>
    <n v="1"/>
    <n v="1"/>
    <n v="1"/>
    <n v="1"/>
    <n v="1"/>
    <n v="1"/>
    <n v="1"/>
    <n v="1"/>
    <n v="1"/>
    <s v="NO PERIODICIDAD"/>
    <m/>
    <m/>
    <m/>
    <m/>
    <m/>
    <n v="1"/>
    <n v="1"/>
    <m/>
    <m/>
    <m/>
    <m/>
    <m/>
    <m/>
    <m/>
    <e v="#DIV/0!"/>
    <s v="Contrato 245 de 2018"/>
    <n v="5"/>
    <n v="192"/>
    <n v="-187"/>
    <n v="30.6"/>
    <m/>
    <s v="Actividad con fecha final enero."/>
    <m/>
    <b v="1"/>
    <s v="Corte junio"/>
    <m/>
    <s v="corte agosto"/>
    <m/>
    <m/>
    <m/>
    <m/>
    <m/>
    <m/>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Batimetría Caribe 2018"/>
    <n v="18"/>
    <s v="Adquirir información base meteoceanográfica, batimétrica multihaz y procesamiento de dato"/>
    <d v="2018-01-25T00:00:00"/>
    <d v="2018-12-31T00:00:00"/>
    <s v="Kilómetros cuadrados de datos batimétricos adquiridos"/>
    <s v="Suma de Kilómetros cuadrados de datos adquiridos"/>
    <n v="100000"/>
    <s v="Kilómetros cuadrados"/>
    <s v="Mensual"/>
    <s v="Cantidad de información batimétrica adquirida en campo"/>
    <n v="27057227000"/>
    <m/>
    <m/>
    <m/>
    <n v="20000"/>
    <n v="40000"/>
    <n v="40000"/>
    <n v="60000"/>
    <n v="80000"/>
    <n v="100000"/>
    <n v="100000"/>
    <n v="100000"/>
    <n v="100000"/>
    <n v="77947"/>
    <n v="77947"/>
    <m/>
    <m/>
    <m/>
    <m/>
    <m/>
    <n v="77947"/>
    <n v="1.2991166666666667"/>
    <n v="27057227000"/>
    <n v="27057227000"/>
    <n v="27057227000"/>
    <n v="27057227000"/>
    <n v="27057227000"/>
    <n v="27057227000"/>
    <n v="27057227000"/>
    <n v="1"/>
    <s v="Informe de supervisión junio ID 292120"/>
    <n v="340"/>
    <n v="187"/>
    <n v="153"/>
    <n v="0.45"/>
    <m/>
    <s v="Se asocian los recursos comprometidos que figuraban ejecutados al mes de junio, según correo electrónico de Juan Esteban Prieto Hernandez &lt;juan.prieto@anh.gov.co&gt;, jue 09/08/2018 04:19 p.m."/>
    <s v="Valor ($29.746.470.000) corresponde al presupuesto total del proyecto, del cual $27.057.227.000 fueron financiados por VT y el resto por VCH-SCYMA"/>
    <b v="1"/>
    <s v="Corte junio"/>
    <s v="corte julio"/>
    <s v="corte agosto"/>
    <m/>
    <m/>
    <m/>
    <m/>
    <m/>
    <m/>
    <b v="1"/>
    <n v="0"/>
    <n v="0"/>
    <b v="1"/>
    <b v="0"/>
    <b v="0"/>
    <x v="1"/>
  </r>
  <r>
    <x v="1"/>
    <s v="Gestión del Conocimiento"/>
    <s v="Gestión Misional y de Gobierno"/>
    <s v="Dinamizar la actividad de exploración y producción de hidrocarburos."/>
    <s v="C-2103-1900-2 FORTALECIMIENTO DE LA GESTIÓN ARTICULADA PARA LA SOSTENIBILIDAD DEL SECTOR DE HIDROCARBUROS"/>
    <s v="Identificación de Oportunidades Exploratorias"/>
    <s v="Plan Nacional de Desarrollo 2014-2018"/>
    <s v="Gestión de la información en el sector minero energético"/>
    <s v="Procesos"/>
    <s v="Batimetría Caribe 2018"/>
    <n v="19"/>
    <s v="Adquirir información base meteoceanográfica, batimétrica multihaz y procesamiento de dato (VCH-SCYMA)"/>
    <d v="2018-01-25T00:00:00"/>
    <d v="2018-12-31T00:00:00"/>
    <s v="Kilómetros cuadrados de datos batimétricos adquiridos"/>
    <s v="Suma de Kilómetros cuadrados de datos adquiridos"/>
    <n v="100000"/>
    <s v="Kilómetros cuadrados"/>
    <s v="Mensual"/>
    <s v="Cantidad de información batimétrica adquirida en campo"/>
    <n v="2689243000"/>
    <m/>
    <m/>
    <m/>
    <n v="20000"/>
    <n v="40000"/>
    <n v="40000"/>
    <n v="60000"/>
    <n v="80000"/>
    <n v="100000"/>
    <n v="100000"/>
    <n v="100000"/>
    <n v="100000"/>
    <n v="77947"/>
    <n v="77947"/>
    <m/>
    <m/>
    <m/>
    <m/>
    <m/>
    <n v="77947"/>
    <n v="1.2991166666666667"/>
    <n v="2689243000"/>
    <n v="2689243000"/>
    <n v="2689243000"/>
    <n v="2689243000"/>
    <n v="2689243000"/>
    <n v="2689243000"/>
    <n v="2689243000"/>
    <n v="1"/>
    <s v="Informe de supervisión junio ID 292120"/>
    <n v="340"/>
    <n v="187"/>
    <n v="153"/>
    <n v="0.45"/>
    <s v="Corresponde a la misma actividad y meta anterior, pero se separa porque está financiada una parte con recursos a cargo de  VCH-SCYMA, atendiendo a la observación de la VT: Valor ($29.746.470.000) corresponde al presupuesto total del proyecto, del cual $27.057.227.000 fueron financiados por VT y el resto por VCH-SCYMA"/>
    <s v="Se asocian los recursos comprometidos que figuraban ejecutados al mes de junio, según correo electrónico de Juan Esteban Prieto Hernandez &lt;juan.prieto@anh.gov.co&gt;, jue 09/08/2018 04:19 p.m."/>
    <m/>
    <b v="1"/>
    <s v="Corte junio"/>
    <s v="corte julio"/>
    <s v="corte agosto"/>
    <m/>
    <m/>
    <m/>
    <m/>
    <m/>
    <m/>
    <b v="1"/>
    <n v="0"/>
    <n v="0"/>
    <b v="1"/>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0"/>
    <s v="Realizar la estructuración técnica, jurídica y financiera del proyecto"/>
    <d v="2018-01-01T00:00:00"/>
    <d v="2018-04-15T00:00:00"/>
    <s v="Estudios previos aprobados"/>
    <s v="Documentos de estudios previos aprobados "/>
    <n v="3"/>
    <s v="Número"/>
    <s v="Mensual"/>
    <s v="Documentos de estudios previos aprobados por el comité de contratación respectivo"/>
    <n v="0"/>
    <n v="1"/>
    <n v="1"/>
    <n v="1"/>
    <n v="3"/>
    <n v="3"/>
    <n v="3"/>
    <n v="3"/>
    <n v="3"/>
    <n v="3"/>
    <n v="3"/>
    <n v="3"/>
    <n v="3"/>
    <n v="3"/>
    <n v="3"/>
    <n v="3"/>
    <n v="3"/>
    <n v="3"/>
    <n v="3"/>
    <n v="3"/>
    <n v="3"/>
    <n v="1"/>
    <m/>
    <m/>
    <m/>
    <m/>
    <m/>
    <m/>
    <m/>
    <e v="#DIV/0!"/>
    <s v="ID 285193, 270150"/>
    <n v="104"/>
    <n v="211"/>
    <n v="-107"/>
    <n v="1.4711538461538463"/>
    <m/>
    <s v="Actividad con fecha final abril. Se ajustó versión publicada el 31/07/2018, debido a que se revisó que el valor correcto de la meta era 3 y no 1, de acuerdo a lo programado. Aspecto conformado por correo electrónica a Juan Esteban Prieto Hernandez &lt;juan.prieto@anh.gov.co&gt;, el mié 01/08/2018 02:58 p.m."/>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1"/>
    <s v="Desarrollar los procesos contractuales que sean requeridos"/>
    <d v="2018-04-15T00:00:00"/>
    <d v="2018-08-15T00:00:00"/>
    <s v="Contratos firmados"/>
    <s v="Contratos firmados"/>
    <n v="3"/>
    <s v="Número"/>
    <s v="Mensual"/>
    <s v="Contratos firmados con el contratista seleccionado para desarrollar las actividades respectivas"/>
    <n v="0"/>
    <n v="1"/>
    <n v="1"/>
    <n v="1"/>
    <n v="1"/>
    <n v="1"/>
    <n v="1"/>
    <n v="1"/>
    <n v="3"/>
    <n v="3"/>
    <n v="3"/>
    <n v="3"/>
    <n v="3"/>
    <n v="1"/>
    <n v="1"/>
    <m/>
    <m/>
    <m/>
    <m/>
    <m/>
    <n v="1"/>
    <n v="1"/>
    <m/>
    <m/>
    <m/>
    <m/>
    <m/>
    <m/>
    <m/>
    <e v="#DIV/0!"/>
    <s v="Contrato 402 de 2018"/>
    <n v="122"/>
    <n v="107"/>
    <n v="15"/>
    <n v="1.2540983606557377"/>
    <m/>
    <m/>
    <m/>
    <b v="1"/>
    <s v="Corte junio"/>
    <s v="corte julio"/>
    <s v="corte agosto"/>
    <m/>
    <m/>
    <m/>
    <m/>
    <m/>
    <m/>
    <b v="1"/>
    <n v="0"/>
    <n v="0"/>
    <b v="0"/>
    <b v="0"/>
    <b v="0"/>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2"/>
    <s v="Elaborar el plan de manejo social y ambiental"/>
    <d v="2018-01-25T00:00:00"/>
    <d v="2018-04-25T00:00:00"/>
    <s v="Informes recibidos"/>
    <s v="Informes recibidos"/>
    <n v="1"/>
    <s v="Unidad"/>
    <s v="Trimestral"/>
    <s v="Documentos que contengan los informes del plan de manejo ambiental y plan de manejo social relacionados a la adquisición del programa sísmico Perdices 2D 2018"/>
    <n v="348988920"/>
    <n v="1"/>
    <n v="1"/>
    <n v="1"/>
    <n v="1"/>
    <n v="1"/>
    <n v="1"/>
    <n v="1"/>
    <n v="1"/>
    <n v="1"/>
    <n v="1"/>
    <n v="1"/>
    <n v="1"/>
    <n v="1"/>
    <n v="1"/>
    <n v="1"/>
    <n v="1"/>
    <n v="1"/>
    <n v="1"/>
    <n v="1"/>
    <n v="1"/>
    <n v="1"/>
    <n v="348988920"/>
    <n v="348988920"/>
    <n v="348988920"/>
    <n v="348988920"/>
    <n v="348988920"/>
    <n v="348988920"/>
    <n v="348988920"/>
    <n v="1"/>
    <s v="ID 301065"/>
    <n v="90"/>
    <n v="187"/>
    <n v="-97"/>
    <n v="1.7"/>
    <m/>
    <s v="Actividad con fecha final abril."/>
    <s v="Valor en Plan Anual de Adquisiciones $375.000.000"/>
    <b v="1"/>
    <s v="Corte junio"/>
    <m/>
    <m/>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Sísmica Perdices 2D convencional"/>
    <n v="23"/>
    <s v="Adquirir y procesar la sísmica 2D convencional (incluye interventoría)"/>
    <d v="2018-08-15T00:00:00"/>
    <d v="2018-12-31T00:00:00"/>
    <s v="Kilómetros de datos de sísmica 2D adquiridos"/>
    <s v="Suma de kilómetros de datos adquiridos"/>
    <n v="240"/>
    <s v="Kilómetros"/>
    <s v="Anual"/>
    <s v="Cantidad de información sísmica adquirida en campo"/>
    <n v="25556285657"/>
    <m/>
    <m/>
    <m/>
    <m/>
    <m/>
    <m/>
    <m/>
    <m/>
    <m/>
    <m/>
    <m/>
    <n v="240"/>
    <s v="NO PROGRAMADO"/>
    <s v="NO PROGRAMADO"/>
    <s v="NO PROGRAMADO"/>
    <s v="NO PROGRAMADO"/>
    <s v="NO PROGRAMADO"/>
    <s v="NO PROGRAMADO"/>
    <m/>
    <s v="NO PROGRAMADO"/>
    <s v="NO PROGRAMADO"/>
    <m/>
    <m/>
    <m/>
    <m/>
    <m/>
    <m/>
    <m/>
    <s v="SIN RECURSO EJECUTADO"/>
    <m/>
    <n v="138"/>
    <n v="-15"/>
    <n v="153"/>
    <n v="1.1086956521739131"/>
    <m/>
    <m/>
    <s v="Incluye valor de adquisición sísmica ($23.663.227.461) + interventoría ($1.893.058.196). Nótese que el valor en Plan Anual de Adquisiciones para interventoría es de ($2.620.458.959)._x000a__x000a_La programación de la meta se definirá una vez se reciba programa de trabajo del contratista ejecutor"/>
    <b v="1"/>
    <m/>
    <m/>
    <m/>
    <m/>
    <m/>
    <m/>
    <m/>
    <m/>
    <m/>
    <b v="1"/>
    <n v="25556285657"/>
    <n v="25556285657"/>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4"/>
    <s v="Realizar la estructuración técnica, jurídica y financiera del proyecto"/>
    <d v="2018-01-01T00:00:00"/>
    <d v="2018-04-15T00:00:00"/>
    <s v="Estudios previos aprobados"/>
    <s v="Documentos de estudios previos aprobados "/>
    <n v="2"/>
    <s v="Unidad"/>
    <s v="Mensual"/>
    <s v="Documentos de estudios previos aprobados por el comité respectivo"/>
    <n v="0"/>
    <m/>
    <m/>
    <m/>
    <n v="2"/>
    <n v="2"/>
    <n v="2"/>
    <n v="2"/>
    <n v="2"/>
    <n v="2"/>
    <n v="2"/>
    <n v="2"/>
    <n v="2"/>
    <n v="2"/>
    <n v="2"/>
    <n v="2"/>
    <n v="2"/>
    <n v="2"/>
    <n v="2"/>
    <n v="2"/>
    <n v="2"/>
    <n v="1"/>
    <m/>
    <m/>
    <m/>
    <m/>
    <m/>
    <m/>
    <m/>
    <e v="#DIV/0!"/>
    <s v="ID 285997 , 288641"/>
    <n v="104"/>
    <n v="211"/>
    <n v="-107"/>
    <n v="1.4711538461538463"/>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5"/>
    <s v="Desarrollar los procesos contractuales que sean requeridos"/>
    <d v="2018-04-15T00:00:00"/>
    <d v="2018-08-15T00:00:00"/>
    <s v="Contratos firmados"/>
    <s v="Suma de contratos firmados"/>
    <n v="2"/>
    <s v="Unidad"/>
    <s v="Mensual"/>
    <s v="Contratos firmados con el contratista seleccionado para desarrollar las actividades respectivas"/>
    <n v="0"/>
    <m/>
    <m/>
    <m/>
    <m/>
    <m/>
    <m/>
    <m/>
    <n v="2"/>
    <n v="2"/>
    <n v="2"/>
    <n v="2"/>
    <n v="2"/>
    <s v="NO PROGRAMADO"/>
    <s v="NO PROGRAMADO"/>
    <m/>
    <m/>
    <m/>
    <m/>
    <m/>
    <s v="NO PROGRAMADO"/>
    <s v="NO PROGRAMADO"/>
    <m/>
    <m/>
    <m/>
    <m/>
    <m/>
    <m/>
    <m/>
    <e v="#DIV/0!"/>
    <m/>
    <n v="122"/>
    <n v="107"/>
    <n v="15"/>
    <n v="1.2540983606557377"/>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Magnetotelúrica Cordillera 2018"/>
    <n v="26"/>
    <s v="Adquirir, procesar e interpretar información magnetotelúrica (incluye interventoría)"/>
    <d v="2018-08-15T00:00:00"/>
    <d v="2018-12-31T00:00:00"/>
    <s v="Kilómetros de datos magnetotelúricos adquiridos"/>
    <s v="Suma de kilómetros de datos adquiridos"/>
    <n v="900"/>
    <s v="Unidad"/>
    <s v="Anual"/>
    <s v="Cantidad de información magnetotelúrica adquirida en campo"/>
    <n v="26592472351"/>
    <m/>
    <m/>
    <m/>
    <m/>
    <m/>
    <m/>
    <m/>
    <m/>
    <m/>
    <m/>
    <m/>
    <n v="900"/>
    <s v="NO PROGRAMADO"/>
    <s v="NO PROGRAMADO"/>
    <s v="NO PROGRAMADO"/>
    <s v="NO PROGRAMADO"/>
    <s v="NO PROGRAMADO"/>
    <s v="NO PROGRAMADO"/>
    <m/>
    <s v="NO PROGRAMADO"/>
    <s v="NO PROGRAMADO"/>
    <m/>
    <m/>
    <m/>
    <m/>
    <m/>
    <m/>
    <m/>
    <s v="SIN RECURSO EJECUTADO"/>
    <m/>
    <n v="138"/>
    <n v="-15"/>
    <n v="153"/>
    <n v="1.1086956521739131"/>
    <m/>
    <m/>
    <s v="Incluye valor de adquisición sísmica ($41.520.808.724) + interventoría ($3.493.959.915). Nótese que el valor de la interventoría aún es preliminar y debe ser aprobado_x000a__x000a_La programación de la meta se definirá una vez se reciba programa de trabajo del contratista ejecutor"/>
    <b v="1"/>
    <m/>
    <m/>
    <m/>
    <m/>
    <m/>
    <m/>
    <m/>
    <m/>
    <m/>
    <b v="1"/>
    <n v="26592472351"/>
    <n v="26592472351"/>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7"/>
    <s v="Realizar la estructuración técnica, jurídica y financiera del proyecto"/>
    <d v="2018-01-01T00:00:00"/>
    <d v="2018-04-20T00:00:00"/>
    <s v="Estudios previos aprobados"/>
    <s v="Documentos de estudios previos aprobados "/>
    <n v="1"/>
    <s v="Unidad"/>
    <s v="Mensual"/>
    <s v="Documentos de estudios previos aprobados por el comité de contratación respectivo"/>
    <n v="0"/>
    <m/>
    <m/>
    <m/>
    <n v="1"/>
    <n v="1"/>
    <n v="1"/>
    <n v="1"/>
    <n v="1"/>
    <n v="1"/>
    <n v="1"/>
    <n v="1"/>
    <n v="1"/>
    <n v="1"/>
    <n v="1"/>
    <n v="1"/>
    <n v="1"/>
    <n v="1"/>
    <n v="1"/>
    <n v="1"/>
    <n v="1"/>
    <n v="1"/>
    <m/>
    <m/>
    <m/>
    <m/>
    <m/>
    <m/>
    <m/>
    <e v="#DIV/0!"/>
    <s v="ID 289396"/>
    <n v="109"/>
    <n v="211"/>
    <n v="-102"/>
    <n v="1.4036697247706422"/>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8"/>
    <s v="Desarrollar los procesos contractuales que sean requeridos"/>
    <d v="2018-04-20T00:00:00"/>
    <d v="2018-08-20T00:00:00"/>
    <s v="Contratos firmados"/>
    <s v="Contratos firmados"/>
    <n v="1"/>
    <s v="Unidad"/>
    <s v="Mensual"/>
    <s v="Contratos firmados con el contratista seleccionado para desarrollar las actividades respectivas"/>
    <n v="0"/>
    <m/>
    <m/>
    <m/>
    <m/>
    <m/>
    <m/>
    <m/>
    <n v="1"/>
    <n v="1"/>
    <n v="1"/>
    <n v="1"/>
    <n v="1"/>
    <s v="NO PROGRAMADO"/>
    <s v="NO PROGRAMADO"/>
    <m/>
    <m/>
    <m/>
    <m/>
    <m/>
    <s v="NO PROGRAMADO"/>
    <s v="NO PROGRAMADO"/>
    <m/>
    <m/>
    <m/>
    <m/>
    <m/>
    <m/>
    <m/>
    <e v="#DIV/0!"/>
    <m/>
    <n v="122"/>
    <n v="102"/>
    <n v="20"/>
    <n v="1.2540983606557377"/>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Procesamiento de sísmica Valle Superior del Magdalena, Valle Inferior del Magdalena, Cauca-Patía e Información Histórica"/>
    <n v="29"/>
    <s v="Procesar e interpretar los datos de la sísmica "/>
    <d v="2018-08-20T00:00:00"/>
    <d v="2018-12-31T00:00:00"/>
    <s v="Kilómetros de datos de sísmica procesados"/>
    <s v="Suma de kilómetros de datos procesados"/>
    <n v="1000"/>
    <s v="Kilómetros"/>
    <s v="Anual"/>
    <s v="Cantidad de información sísmica procesada"/>
    <n v="1051971885"/>
    <m/>
    <m/>
    <m/>
    <m/>
    <m/>
    <m/>
    <m/>
    <m/>
    <m/>
    <m/>
    <m/>
    <n v="1000"/>
    <s v="NO PROGRAMADO"/>
    <s v="NO PROGRAMADO"/>
    <s v="NO PROGRAMADO"/>
    <s v="NO PROGRAMADO"/>
    <s v="NO PROGRAMADO"/>
    <s v="NO PROGRAMADO"/>
    <m/>
    <s v="NO PROGRAMADO"/>
    <s v="NO PROGRAMADO"/>
    <m/>
    <m/>
    <m/>
    <m/>
    <m/>
    <m/>
    <m/>
    <s v="SIN RECURSO EJECUTADO"/>
    <m/>
    <n v="133"/>
    <n v="-20"/>
    <n v="153"/>
    <n v="1.1503759398496241"/>
    <m/>
    <m/>
    <s v="La programación de la meta se definirá una vez se reciba programa de trabajo del contratista ejecutor"/>
    <b v="1"/>
    <m/>
    <m/>
    <m/>
    <m/>
    <m/>
    <m/>
    <m/>
    <m/>
    <m/>
    <b v="1"/>
    <n v="1051971885"/>
    <n v="1051971885"/>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0"/>
    <s v="Realizar la estructuración técnica, jurídica y financiera del proyecto"/>
    <d v="2018-01-01T00:00:00"/>
    <d v="2018-04-25T00:00:00"/>
    <s v="Estudios previos aprobados"/>
    <s v="Documentos de estudios previos aprobados "/>
    <n v="1"/>
    <s v="Unidad"/>
    <s v="Mensual"/>
    <s v="Documentos de estudios previos aprobados por el comité de contratación respectivo"/>
    <n v="0"/>
    <m/>
    <m/>
    <m/>
    <m/>
    <n v="1"/>
    <n v="1"/>
    <n v="1"/>
    <n v="1"/>
    <n v="1"/>
    <n v="1"/>
    <n v="1"/>
    <n v="1"/>
    <n v="1"/>
    <n v="1"/>
    <n v="1"/>
    <n v="1"/>
    <n v="1"/>
    <n v="1"/>
    <n v="1"/>
    <n v="1"/>
    <n v="1"/>
    <m/>
    <m/>
    <m/>
    <m/>
    <m/>
    <m/>
    <m/>
    <e v="#DIV/0!"/>
    <s v="ID 274904"/>
    <n v="114"/>
    <n v="211"/>
    <n v="-97"/>
    <n v="1.3421052631578947"/>
    <m/>
    <s v="Actividad con fecha final abril."/>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1"/>
    <s v="Desarrollar los procesos contractuales que sean requeridos"/>
    <d v="2018-04-25T00:00:00"/>
    <d v="2018-06-25T00:00:00"/>
    <s v="Contratos firmados"/>
    <s v="Contratos firmados"/>
    <n v="1"/>
    <s v="Unidad"/>
    <s v="Mensual"/>
    <s v="Contratos firmados con el contratista seleccionado para desarrollar las actividades respectivas"/>
    <n v="0"/>
    <m/>
    <m/>
    <m/>
    <m/>
    <m/>
    <m/>
    <n v="1"/>
    <n v="1"/>
    <n v="1"/>
    <n v="1"/>
    <n v="1"/>
    <n v="1"/>
    <s v="NO PROGRAMADO"/>
    <n v="1"/>
    <n v="1"/>
    <n v="1"/>
    <n v="1"/>
    <n v="1"/>
    <n v="1"/>
    <n v="1"/>
    <n v="1"/>
    <m/>
    <m/>
    <m/>
    <m/>
    <m/>
    <m/>
    <m/>
    <e v="#DIV/0!"/>
    <m/>
    <n v="61"/>
    <n v="97"/>
    <n v="-36"/>
    <n v="2.5081967213114753"/>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Estimación del potencial de hidrocarburos por descubrir (yet to find)"/>
    <n v="32"/>
    <s v="Estimar el potencial de hidrocarburos por descubrir"/>
    <d v="2018-06-25T00:00:00"/>
    <d v="2018-12-31T00:00:00"/>
    <s v="Informes recibidos"/>
    <s v="Informes recibidos"/>
    <n v="1"/>
    <s v="Unidad"/>
    <s v="Anual"/>
    <s v="Documentos y datos que contengan el análisis, resultados, conclusiones y estimativos del potencial de hidrocarburos del país de las cuencas dentro del alcance de este proyecto"/>
    <n v="3789201784"/>
    <m/>
    <m/>
    <m/>
    <m/>
    <m/>
    <m/>
    <m/>
    <m/>
    <m/>
    <m/>
    <m/>
    <n v="1"/>
    <s v="NO PROGRAMADO"/>
    <s v="NO PROGRAMADO"/>
    <s v="NO PROGRAMADO"/>
    <s v="NO PROGRAMADO"/>
    <s v="NO PROGRAMADO"/>
    <s v="NO PROGRAMADO"/>
    <m/>
    <s v="NO PROGRAMADO"/>
    <s v="NO PROGRAMADO"/>
    <m/>
    <m/>
    <m/>
    <m/>
    <m/>
    <m/>
    <m/>
    <s v="SIN RECURSO EJECUTADO"/>
    <m/>
    <n v="189"/>
    <n v="36"/>
    <n v="153"/>
    <n v="0.80952380952380953"/>
    <m/>
    <m/>
    <m/>
    <b v="1"/>
    <m/>
    <m/>
    <m/>
    <m/>
    <m/>
    <m/>
    <m/>
    <m/>
    <m/>
    <b v="1"/>
    <n v="3789201784"/>
    <n v="3789201784"/>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3"/>
    <s v="Realizar la estructuración técnica, jurídica y financiera del proyecto"/>
    <d v="2018-01-01T00:00:00"/>
    <d v="2018-05-30T00:00:00"/>
    <s v="Estudios previos aprobados"/>
    <s v="Documentos de estudios previos aprobados "/>
    <n v="1"/>
    <s v="Unidad"/>
    <s v="Mensual"/>
    <s v="Documentos de estudios previos aprobados por el comité de contratación respectivo"/>
    <n v="0"/>
    <m/>
    <m/>
    <m/>
    <m/>
    <m/>
    <n v="1"/>
    <n v="1"/>
    <n v="1"/>
    <n v="1"/>
    <n v="1"/>
    <n v="1"/>
    <n v="1"/>
    <n v="1"/>
    <n v="1"/>
    <n v="1"/>
    <n v="1"/>
    <n v="1"/>
    <n v="1"/>
    <n v="1"/>
    <n v="1"/>
    <n v="1"/>
    <m/>
    <m/>
    <m/>
    <m/>
    <m/>
    <m/>
    <m/>
    <e v="#DIV/0!"/>
    <s v="ID 290500"/>
    <n v="149"/>
    <n v="211"/>
    <n v="-62"/>
    <n v="1.0268456375838926"/>
    <m/>
    <s v="Actividad con fecha final mayo."/>
    <m/>
    <b v="1"/>
    <s v="Corte junio"/>
    <m/>
    <s v="corte agosto"/>
    <m/>
    <m/>
    <m/>
    <m/>
    <m/>
    <s v="Meta cumplida reporte Jun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4"/>
    <s v="Desarrollar los procesos contractuales que sean requeridos"/>
    <d v="2018-05-30T00:00:00"/>
    <d v="2018-08-10T00:00:00"/>
    <s v="Contratos firmados"/>
    <s v="Contratos firmados"/>
    <n v="1"/>
    <s v="Unidad"/>
    <s v="Mensual"/>
    <s v="Contratos firmados con el contratista seleccionado para desarrollar las actividades respectivas"/>
    <n v="0"/>
    <m/>
    <m/>
    <m/>
    <m/>
    <m/>
    <m/>
    <m/>
    <n v="1"/>
    <n v="1"/>
    <n v="1"/>
    <n v="1"/>
    <n v="1"/>
    <s v="NO PROGRAMADO"/>
    <s v="NO PROGRAMADO"/>
    <m/>
    <m/>
    <m/>
    <m/>
    <m/>
    <s v="NO PROGRAMADO"/>
    <s v="NO PROGRAMADO"/>
    <m/>
    <m/>
    <m/>
    <m/>
    <m/>
    <m/>
    <m/>
    <e v="#DIV/0!"/>
    <m/>
    <n v="72"/>
    <n v="62"/>
    <n v="10"/>
    <n v="2.125"/>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Reprocesamiento de sísmica histórica"/>
    <n v="35"/>
    <s v="Procesar e interpretar los datos de la sísmica "/>
    <d v="2018-08-10T00:00:00"/>
    <d v="2018-12-31T00:00:00"/>
    <s v="Kilómetros de datos de sísmica procesados"/>
    <s v="Suma de kilómetros de datos procesados"/>
    <n v="15000"/>
    <s v="Kilómetros"/>
    <s v="Anual"/>
    <s v="Cantidad de información sísmica procesada"/>
    <n v="16667304688"/>
    <m/>
    <m/>
    <m/>
    <m/>
    <m/>
    <m/>
    <m/>
    <m/>
    <m/>
    <m/>
    <m/>
    <n v="15000"/>
    <s v="NO PROGRAMADO"/>
    <s v="NO PROGRAMADO"/>
    <s v="NO PROGRAMADO"/>
    <s v="NO PROGRAMADO"/>
    <s v="NO PROGRAMADO"/>
    <s v="NO PROGRAMADO"/>
    <m/>
    <s v="NO PROGRAMADO"/>
    <s v="NO PROGRAMADO"/>
    <m/>
    <m/>
    <m/>
    <m/>
    <m/>
    <m/>
    <m/>
    <s v="SIN RECURSO EJECUTADO"/>
    <m/>
    <n v="143"/>
    <n v="-10"/>
    <n v="153"/>
    <n v="1.06993006993007"/>
    <m/>
    <m/>
    <m/>
    <b v="1"/>
    <m/>
    <m/>
    <m/>
    <m/>
    <m/>
    <m/>
    <m/>
    <m/>
    <m/>
    <b v="1"/>
    <n v="16667304688"/>
    <n v="16667304688"/>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6"/>
    <s v="Realizar la estructuración técnica, jurídica y financiera del proyecto"/>
    <d v="2018-01-01T00:00:00"/>
    <d v="2018-06-30T00:00:00"/>
    <s v="Estudios previos aprobados"/>
    <s v="Documentos de estudios previos aprobados "/>
    <n v="1"/>
    <s v="Unidad"/>
    <s v="Mensual"/>
    <s v="Documentos de estudios previos aprobados por el comité de contratación respectivo"/>
    <n v="0"/>
    <m/>
    <m/>
    <m/>
    <m/>
    <m/>
    <m/>
    <n v="1"/>
    <n v="1"/>
    <n v="1"/>
    <n v="1"/>
    <n v="1"/>
    <n v="1"/>
    <s v="NO PROGRAMADO"/>
    <n v="1"/>
    <n v="1"/>
    <n v="1"/>
    <n v="1"/>
    <n v="1"/>
    <n v="1"/>
    <n v="1"/>
    <n v="1"/>
    <m/>
    <m/>
    <m/>
    <m/>
    <m/>
    <m/>
    <m/>
    <e v="#DIV/0!"/>
    <m/>
    <n v="180"/>
    <n v="211"/>
    <n v="-31"/>
    <n v="0.85"/>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7"/>
    <s v="Desarrollar los procesos contractuales que sean requeridos"/>
    <d v="2018-06-30T00:00:00"/>
    <d v="2018-07-15T00:00:00"/>
    <s v="Contratos firmados"/>
    <s v="Contratos firmados"/>
    <n v="1"/>
    <s v="Unidad"/>
    <s v="Mensual"/>
    <s v="Contratos firmados con el contratista seleccionado para desarrollar las actividades respectivas"/>
    <n v="0"/>
    <m/>
    <m/>
    <m/>
    <m/>
    <m/>
    <m/>
    <n v="1"/>
    <n v="1"/>
    <n v="1"/>
    <n v="1"/>
    <n v="1"/>
    <n v="1"/>
    <s v="NO PROGRAMADO"/>
    <n v="1"/>
    <n v="1"/>
    <n v="1"/>
    <n v="1"/>
    <n v="1"/>
    <n v="1"/>
    <n v="1"/>
    <n v="1"/>
    <m/>
    <m/>
    <m/>
    <m/>
    <m/>
    <m/>
    <m/>
    <e v="#DIV/0!"/>
    <m/>
    <n v="15"/>
    <n v="31"/>
    <n v="-16"/>
    <n v="10.199999999999999"/>
    <m/>
    <m/>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Correlación de núcleos y G&amp;G Cordillera"/>
    <n v="38"/>
    <s v="Procesar e interpretar los datos de la sísmica "/>
    <d v="2018-07-15T00:00:00"/>
    <d v="2018-12-31T00:00:00"/>
    <s v="Informes recibidos"/>
    <s v="Informes recibidos"/>
    <n v="2"/>
    <s v="Unidad"/>
    <s v="Anual"/>
    <s v="Documentos que contengan los análisis y conclusiones de la correlación de núcleos e integración G&amp;G Cordillera"/>
    <n v="13593574566"/>
    <m/>
    <m/>
    <m/>
    <m/>
    <m/>
    <m/>
    <m/>
    <m/>
    <m/>
    <m/>
    <m/>
    <n v="2"/>
    <s v="NO PROGRAMADO"/>
    <s v="NO PROGRAMADO"/>
    <s v="NO PROGRAMADO"/>
    <s v="NO PROGRAMADO"/>
    <s v="NO PROGRAMADO"/>
    <s v="NO PROGRAMADO"/>
    <m/>
    <s v="NO PROGRAMADO"/>
    <s v="NO PROGRAMADO"/>
    <m/>
    <m/>
    <m/>
    <m/>
    <m/>
    <m/>
    <m/>
    <s v="SIN RECURSO EJECUTADO"/>
    <m/>
    <n v="169"/>
    <n v="16"/>
    <n v="153"/>
    <n v="0.90532544378698221"/>
    <m/>
    <m/>
    <m/>
    <b v="1"/>
    <m/>
    <m/>
    <m/>
    <m/>
    <m/>
    <m/>
    <m/>
    <m/>
    <m/>
    <b v="1"/>
    <n v="13593574566"/>
    <n v="13593574566"/>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39"/>
    <s v="Realizar la estructuración técnica, jurídica y financiera del proyecto"/>
    <d v="2018-01-01T00:00:00"/>
    <d v="2018-06-30T00:00:00"/>
    <s v="Estudios previos aprobados"/>
    <s v="Documentos de estudios previos aprobados "/>
    <n v="2"/>
    <s v="Unidad"/>
    <s v="Mensual"/>
    <s v="Documentos de estudios previos aprobados por el comité respectivo"/>
    <n v="0"/>
    <m/>
    <m/>
    <m/>
    <m/>
    <m/>
    <m/>
    <n v="2"/>
    <n v="2"/>
    <n v="2"/>
    <n v="2"/>
    <n v="2"/>
    <n v="2"/>
    <s v="NO PROGRAMADO"/>
    <n v="2"/>
    <n v="2"/>
    <n v="2"/>
    <n v="2"/>
    <n v="2"/>
    <n v="2"/>
    <n v="2"/>
    <n v="1"/>
    <m/>
    <m/>
    <m/>
    <m/>
    <m/>
    <m/>
    <m/>
    <e v="#DIV/0!"/>
    <m/>
    <n v="180"/>
    <n v="211"/>
    <n v="-31"/>
    <n v="0.85"/>
    <m/>
    <s v="Actividad con fecha final junio."/>
    <m/>
    <b v="1"/>
    <m/>
    <s v="corte julio"/>
    <s v="corte agosto"/>
    <m/>
    <m/>
    <m/>
    <m/>
    <m/>
    <s v="Meta cumplida reporte Julio"/>
    <b v="1"/>
    <n v="0"/>
    <n v="0"/>
    <b v="0"/>
    <b v="0"/>
    <b v="1"/>
    <x v="1"/>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40"/>
    <s v="Desarrollar los procesos contractuales que sean requeridos"/>
    <d v="2018-06-30T00:00:00"/>
    <d v="2018-08-01T00:00:00"/>
    <s v="Contratos firmados"/>
    <s v="Suma de contratos firmados"/>
    <n v="2"/>
    <s v="Unidad"/>
    <s v="Mensual"/>
    <s v="Contratos firmados con el contratista seleccionado para desarrollar las actividades respectivas"/>
    <n v="0"/>
    <m/>
    <m/>
    <m/>
    <m/>
    <m/>
    <m/>
    <m/>
    <n v="2"/>
    <n v="2"/>
    <n v="2"/>
    <n v="2"/>
    <n v="2"/>
    <s v="NO PROGRAMADO"/>
    <s v="NO PROGRAMADO"/>
    <m/>
    <m/>
    <m/>
    <m/>
    <m/>
    <s v="NO PROGRAMADO"/>
    <s v="NO PROGRAMADO"/>
    <m/>
    <m/>
    <m/>
    <m/>
    <m/>
    <m/>
    <m/>
    <e v="#DIV/0!"/>
    <m/>
    <n v="32"/>
    <n v="31"/>
    <n v="1"/>
    <n v="4.78125"/>
    <m/>
    <m/>
    <m/>
    <b v="1"/>
    <m/>
    <m/>
    <s v="corte agosto"/>
    <m/>
    <m/>
    <m/>
    <m/>
    <m/>
    <m/>
    <b v="1"/>
    <n v="0"/>
    <n v="0"/>
    <m/>
    <b v="0"/>
    <b v="1"/>
    <x v="3"/>
  </r>
  <r>
    <x v="1"/>
    <s v="Gestión del Conocimiento"/>
    <s v="Gestión Misional y de Gobierno"/>
    <s v="Dinamizar la actividad de exploración y producción de hidrocarburos."/>
    <s v="C-2106-1900-1 DESARROLLO DE LA EVALUACIÓN DEL POTENCIAL DE HIDROCARBUROS DEL PAÍS"/>
    <s v="Identificación de Oportunidades Exploratorias"/>
    <s v="Plan Nacional de Desarrollo 2014-2018"/>
    <s v="Gestión de la información en el sector minero energético"/>
    <s v="Procesos"/>
    <s v="Aerogeofísica VMM 2018"/>
    <n v="41"/>
    <s v="Adquirir, procesar e interpretar información magnetotelúrica (incluye interventoría)"/>
    <d v="2018-06-15T00:00:00"/>
    <d v="2018-12-31T00:00:00"/>
    <s v="Kilómetros cuadrados de datos aerogeofísicos adquiridos"/>
    <s v="Suma de Kilómetros cuadrados de datos adquiridos"/>
    <n v="10000"/>
    <s v="Kilómetros"/>
    <s v="Anual"/>
    <s v="Cantidad de información aerogeofísica adquirida en campo"/>
    <n v="7890562980"/>
    <m/>
    <m/>
    <m/>
    <m/>
    <m/>
    <m/>
    <m/>
    <m/>
    <m/>
    <m/>
    <m/>
    <n v="10000"/>
    <s v="NO PROGRAMADO"/>
    <s v="NO PROGRAMADO"/>
    <s v="NO PROGRAMADO"/>
    <s v="NO PROGRAMADO"/>
    <s v="NO PROGRAMADO"/>
    <s v="NO PROGRAMADO"/>
    <m/>
    <s v="NO PROGRAMADO"/>
    <s v="NO PROGRAMADO"/>
    <m/>
    <m/>
    <m/>
    <m/>
    <m/>
    <m/>
    <m/>
    <s v="SIN RECURSO EJECUTADO"/>
    <m/>
    <n v="199"/>
    <n v="46"/>
    <n v="153"/>
    <n v="0.76884422110552764"/>
    <m/>
    <m/>
    <m/>
    <b v="1"/>
    <m/>
    <m/>
    <m/>
    <m/>
    <m/>
    <m/>
    <m/>
    <m/>
    <m/>
    <b v="1"/>
    <n v="7890562980"/>
    <n v="7890562980"/>
    <m/>
    <b v="0"/>
    <b v="1"/>
    <x v="3"/>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Análisis de mercado para ofertar áreas "/>
    <n v="42"/>
    <s v="Realizar estudios y análisis de mercado, a partir de la información suministrada por diversas herramientas de investigación."/>
    <d v="2018-02-01T00:00:00"/>
    <d v="2018-12-15T00:00:00"/>
    <s v="Estudios de mercado del sector hidrocarburos elaborados"/>
    <s v="Estudios de mercado del sector hidrocarburos elaborados"/>
    <n v="1"/>
    <s v="Número"/>
    <s v="Anual"/>
    <s v="Se mide de acuerdo al numero de estudios contratados y realizados en el año 2018."/>
    <n v="1533000000"/>
    <m/>
    <m/>
    <m/>
    <m/>
    <m/>
    <m/>
    <m/>
    <m/>
    <m/>
    <m/>
    <m/>
    <n v="1"/>
    <s v="NO PROGRAMADO"/>
    <s v="NO PROGRAMADO"/>
    <s v="NO PROGRAMADO"/>
    <s v="NO PROGRAMADO"/>
    <s v="NO PROGRAMADO"/>
    <s v="NO PROGRAMADO"/>
    <m/>
    <s v="NO PROGRAMADO"/>
    <s v="NO PROGRAMADO"/>
    <m/>
    <m/>
    <m/>
    <m/>
    <m/>
    <m/>
    <m/>
    <s v="SIN RECURSO EJECUTADO"/>
    <m/>
    <n v="317"/>
    <n v="180"/>
    <n v="137"/>
    <n v="0.48264984227129337"/>
    <m/>
    <m/>
    <s v="A 30 de abril se encuentra el valor total de la actividad en el PAA. Es decir $1.533.000.000. El indicador no se encuentra incluido en el Sistema de Gestión Integrado."/>
    <b v="1"/>
    <m/>
    <m/>
    <m/>
    <m/>
    <m/>
    <m/>
    <m/>
    <m/>
    <m/>
    <b v="1"/>
    <n v="1533000000"/>
    <n v="1533000000"/>
    <m/>
    <b v="0"/>
    <b v="1"/>
    <x v="3"/>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Gestión de medios de comunicación"/>
    <n v="43"/>
    <s v="Hacer presencia en medios de comunicación nacionales e internacionales."/>
    <d v="2018-02-01T00:00:00"/>
    <d v="2018-12-31T00:00:00"/>
    <s v="Medios de comunicación nacionales e internacionales en los que hace presencia la ANH, "/>
    <s v="Sumatoria de medios de comunicación nacionales e internacionales en los que hace presencia la ANH."/>
    <n v="16"/>
    <s v="Número"/>
    <s v="Trimestral "/>
    <s v="Se suma el número de medios de comunicación donde la ANH hace presencia, como son canales de T.V. nacionales y regionales, periódicos."/>
    <n v="1775550000"/>
    <m/>
    <n v="1"/>
    <n v="3"/>
    <n v="5"/>
    <n v="7"/>
    <n v="9"/>
    <n v="11"/>
    <n v="12"/>
    <n v="13"/>
    <n v="15"/>
    <n v="16"/>
    <n v="16"/>
    <n v="15"/>
    <s v="NO PERIODICIDAD"/>
    <s v="NO PERIODICIDAD"/>
    <m/>
    <s v="NO PERIODICIDAD"/>
    <s v="NO PERIODICIDAD"/>
    <m/>
    <n v="15"/>
    <n v="1.3636363636363635"/>
    <n v="1043000000"/>
    <n v="1043000000"/>
    <m/>
    <m/>
    <m/>
    <m/>
    <m/>
    <n v="0.58742361521781983"/>
    <s v="Las evidencias se encuentran en el sistema de gestión documental, asociados a los contratos 400, 401, 410, 411, 425, 431 y 440 de 2018, así como asociadas a los trámites de autorización de pago de las cuentas de cobro de cada uno de ellos."/>
    <n v="333"/>
    <n v="180"/>
    <n v="153"/>
    <n v="0.45945945945945948"/>
    <m/>
    <s v="Se corrige el valor de la meta archivo publicado en la página Web de la ANH , el 31/07/2018,  en la programación de la meta por cuanto sumaba 16 y la meta anual estaba en 15. Se deja 16 atendiendo a lo confirmado en correo electrónico remitido por German Dario Galvis Bautista &lt;german.galvis@anh.gov.co&gt;, el jue 02/08/2018 10:46 a.m."/>
    <s v="A 30 de abril se encuentra el valor total de la actividad en el PAA. Es decir $1.775..000.000"/>
    <b v="1"/>
    <s v="Corte junio"/>
    <m/>
    <m/>
    <m/>
    <m/>
    <m/>
    <m/>
    <m/>
    <m/>
    <b v="1"/>
    <n v="732550000"/>
    <n v="732550000"/>
    <b v="1"/>
    <b v="0"/>
    <b v="0"/>
    <x v="1"/>
  </r>
  <r>
    <x v="2"/>
    <s v="No Aplica"/>
    <s v="Gestión Misional y de Gobierno"/>
    <s v="Atraer mayor inversión para el desarrollo del sector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Gestión de escenarios estratégicos ANH"/>
    <n v="44"/>
    <s v="Participar en escenarios, a nivel nacional e internacional, autorizados por la Presidencia para dar a conocer el potencial hidrocarburífico del país."/>
    <d v="2018-03-09T00:00:00"/>
    <d v="2018-12-15T00:00:00"/>
    <s v="Eventos de promoción en los que participa la ANH"/>
    <s v="Sumatoria de eventos de promoción en los que participa la ANH"/>
    <n v="9"/>
    <s v="Número"/>
    <s v="Trimestral "/>
    <s v="Sumatoria de eventos en el año en los cuales la ANH patrocina y participa."/>
    <n v="5148150000"/>
    <m/>
    <m/>
    <n v="2"/>
    <n v="2"/>
    <n v="2"/>
    <n v="2"/>
    <n v="3"/>
    <n v="5"/>
    <n v="6"/>
    <n v="8"/>
    <n v="9"/>
    <n v="9"/>
    <n v="7"/>
    <s v="NO PERIODICIDAD"/>
    <s v="NO PERIODICIDAD"/>
    <m/>
    <s v="NO PERIODICIDAD"/>
    <s v="NO PERIODICIDAD"/>
    <m/>
    <n v="7"/>
    <n v="2.3333333333333335"/>
    <n v="2058220667"/>
    <n v="2058220667"/>
    <m/>
    <m/>
    <m/>
    <m/>
    <m/>
    <n v="0.3997981152452823"/>
    <s v="Las evidencias se encuentran en el sistema de gestión documental, asociados a los contratos 312 de 2018, 315 de 2018, así como asociadas a los trámites de autorización y legalizaciòn de los gastos de viaje relacionados con cada uno de ellos."/>
    <n v="281"/>
    <n v="144"/>
    <n v="137"/>
    <n v="0.54448398576512458"/>
    <m/>
    <m/>
    <s v="A 30 de abril de los 5.148,1 millones de pesos presupuestados para esta actividad, sólo se han incluido en el PAA 4.311,5 millones."/>
    <b v="1"/>
    <s v="Corte junio"/>
    <m/>
    <m/>
    <m/>
    <m/>
    <m/>
    <m/>
    <m/>
    <m/>
    <b v="1"/>
    <n v="3089929333"/>
    <n v="3089929333"/>
    <b v="1"/>
    <b v="0"/>
    <b v="0"/>
    <x v="1"/>
  </r>
  <r>
    <x v="2"/>
    <s v="No Aplica"/>
    <s v="Gestión Misional y de Gobierno"/>
    <s v="Dinamizar la actividad de exploración y producción de hidrocarburos."/>
    <s v="C-2103-1900-3 ADECUACIÓN DEL MODELO DE PROMOCIÓN DE LOS RECURSOS HIDROCARBURIFEROS FRENTE A LOS FACTORES EXTERNOS"/>
    <s v="Promoción y Asignación de Áreas"/>
    <s v="Plan Nacional de Desarrollo 2014-2018"/>
    <s v="Consolidación productiva del sector hidrocarburos"/>
    <s v="Procesos"/>
    <s v="Adjudicación permanente de contratos de hidrocarburos"/>
    <n v="45"/>
    <s v="Adelantar el proceso de adjudicación de áreas y trámite de titularidad de los contratos. "/>
    <d v="2018-02-01T00:00:00"/>
    <d v="2018-12-31T00:00:00"/>
    <s v="Documentos relacionados con la titularidad de los contratos de áreas."/>
    <s v="Sumatoria de documentos relacionados con la titularidad de los contratos de áreas adjudicados y expedidos (Suscripción de contratos, cesión, escisiones, fusiones y cambios de control)    "/>
    <n v="70"/>
    <s v="Número"/>
    <s v="Trimestral "/>
    <s v="Sumatoria de documentos relacionados con la titularidad de los contratos de áreas adjudicados y expedidos (Suscripción de contratos, cesión, escisiones, fusiones y cambios de control) en el año 2018 por la VPAA.    "/>
    <n v="1625300000"/>
    <m/>
    <n v="10"/>
    <n v="15"/>
    <n v="20"/>
    <n v="30"/>
    <n v="40"/>
    <n v="45"/>
    <n v="55"/>
    <n v="60"/>
    <n v="65"/>
    <n v="70"/>
    <n v="70"/>
    <n v="20"/>
    <s v="NO PERIODICIDAD"/>
    <s v="NO PERIODICIDAD"/>
    <m/>
    <s v="NO PERIODICIDAD"/>
    <s v="NO PERIODICIDAD"/>
    <m/>
    <n v="20"/>
    <n v="0.44444444444444442"/>
    <n v="895181685"/>
    <n v="895181685"/>
    <m/>
    <m/>
    <m/>
    <m/>
    <m/>
    <n v="0.55077935458069283"/>
    <s v="Las evidencias se encuentran en el sistema de gestión documental, asociados al tipo documental de cesiones de los contratos.."/>
    <n v="333"/>
    <n v="180"/>
    <n v="153"/>
    <n v="0.45945945945945948"/>
    <m/>
    <m/>
    <s v="A 30 de abril se encuentra el valor total de la actividad en el PAA. Es decir $1.625.300.000"/>
    <b v="1"/>
    <s v="Corte junio"/>
    <m/>
    <m/>
    <m/>
    <m/>
    <m/>
    <m/>
    <m/>
    <m/>
    <b v="1"/>
    <n v="730118315"/>
    <n v="730118315"/>
    <b v="0"/>
    <b v="1"/>
    <b v="0"/>
    <x v="2"/>
  </r>
  <r>
    <x v="3"/>
    <s v="Reservas y Operaciones"/>
    <s v="Gestión Misional y de Gobierno"/>
    <s v="Dinamizar la actividad de exploración y producción de hidrocarburos."/>
    <s v="C-2103-1900-1 DESARROLLO DE CIENCIA Y TECNOLOGÍA PARA EL SECTOR DE HIDROCARBUROS"/>
    <s v="Identificación de Oportunidades Exploratorias"/>
    <s v="Plan Nacional de Desarrollo 2014-2018"/>
    <s v="Consolidación productiva del sector hidrocarburos"/>
    <s v="Procesos"/>
    <s v="Investigación y desarrollo experimental en nuevas técnicas exploratorias y diversas áreas de la industria de hidrocarburos - HC"/>
    <n v="46"/>
    <s v="Adelantar proyectos de investigación, desarrollo e innovación en recobro mejorado de hidrocarburos, yacimientos en roca generadora, yacimientos Off Shore (costa afuera)."/>
    <d v="2018-06-01T00:00:00"/>
    <d v="2018-12-31T00:00:00"/>
    <s v="Oferentes de la convocatoria para proyectos de investigación, desarrollo e innovación en recobro mejorado de hidrocarburos, yacimientos en roca generadora, yacimientos Off Shore, seleccionados."/>
    <s v="Sumatoria de oferentes de proyectos investigación, desarrollo e innovación seleccionados"/>
    <n v="8"/>
    <s v="Número"/>
    <s v="Semestral"/>
    <s v="Corresponde a los oferentes seleccionados en la convocatoria para proyectos de investigación, desarrollo e innovación en recobro mejorado de hidrocarburos, yacimientos en roca generadora, yacimientos Off Shore."/>
    <n v="9400000000"/>
    <m/>
    <m/>
    <m/>
    <m/>
    <m/>
    <m/>
    <m/>
    <m/>
    <m/>
    <n v="8"/>
    <n v="8"/>
    <n v="8"/>
    <s v="NO PROGRAMADO"/>
    <s v="NO PROGRAMADO"/>
    <s v="NO PROGRAMADO"/>
    <s v="NO PROGRAMADO"/>
    <s v="NO PERIODICIDAD"/>
    <s v="NO PERIODICIDAD"/>
    <m/>
    <s v="NO PROGRAMADO"/>
    <s v="NO PROGRAMADO"/>
    <m/>
    <m/>
    <m/>
    <m/>
    <m/>
    <m/>
    <m/>
    <s v="SIN RECURSO EJECUTADO"/>
    <m/>
    <n v="213"/>
    <n v="60"/>
    <n v="153"/>
    <n v="0.71830985915492962"/>
    <m/>
    <m/>
    <s v="La convocatoria se apertura en junio, tiene restricción por Ley de Garantías."/>
    <b v="1"/>
    <m/>
    <m/>
    <m/>
    <m/>
    <m/>
    <m/>
    <m/>
    <m/>
    <m/>
    <b v="1"/>
    <n v="9400000000"/>
    <n v="9400000000"/>
    <m/>
    <b v="0"/>
    <b v="1"/>
    <x v="3"/>
  </r>
  <r>
    <x v="3"/>
    <s v="Reservas y Operaciones"/>
    <s v="Gestión Misional y de Gobierno"/>
    <s v="Dinamizar la actividad de exploración y producción de hidrocarburos."/>
    <s v="C-2103-1900-1 DESARROLLO DE CIENCIA Y TECNOLOGÍA PARA EL SECTOR DE HIDROCARBUROS"/>
    <s v="Identificación de Oportunidades Exploratorias"/>
    <s v="Plan Nacional de Desarrollo 2014-2018"/>
    <s v="Consolidación productiva del sector hidrocarburos"/>
    <s v="Procesos"/>
    <s v="Generación de conocimiento científico y tecnológico en áreas de la industria de hidrocarburos - HC"/>
    <n v="47"/>
    <s v="Realizar acciones de formación y capacitación en recobro mejorado de hidrocarburos, yacimientos en roca generadora, yacimientos Off Shore (costa afuera)."/>
    <d v="2018-06-01T00:00:00"/>
    <d v="2018-12-31T00:00:00"/>
    <s v="Procesos de formación y/o capacitación implementados"/>
    <s v="Sumatoria de procesos de formación y/o capacitación implementados"/>
    <n v="2"/>
    <s v="Número"/>
    <s v="Semestral"/>
    <s v="Corresponde a: cursos, eventos, talleres o foros de formación y capacitación."/>
    <n v="600000000"/>
    <m/>
    <m/>
    <m/>
    <m/>
    <m/>
    <m/>
    <m/>
    <m/>
    <m/>
    <n v="1"/>
    <n v="2"/>
    <n v="2"/>
    <s v="NO PROGRAMADO"/>
    <s v="NO PROGRAMADO"/>
    <s v="NO PROGRAMADO"/>
    <s v="NO PROGRAMADO"/>
    <s v="NO PERIODICIDAD"/>
    <s v="NO PERIODICIDAD"/>
    <m/>
    <s v="NO PROGRAMADO"/>
    <s v="NO PROGRAMADO"/>
    <m/>
    <m/>
    <m/>
    <m/>
    <m/>
    <m/>
    <m/>
    <s v="SIN RECURSO EJECUTADO"/>
    <m/>
    <n v="213"/>
    <n v="60"/>
    <n v="153"/>
    <n v="0.71830985915492962"/>
    <m/>
    <m/>
    <s v="La contratación se apertura en junio, tiene restricción por Ley de Garantías._x000a_"/>
    <b v="1"/>
    <m/>
    <m/>
    <m/>
    <m/>
    <m/>
    <m/>
    <m/>
    <m/>
    <m/>
    <b v="1"/>
    <n v="600000000"/>
    <n v="600000000"/>
    <m/>
    <b v="0"/>
    <b v="1"/>
    <x v="3"/>
  </r>
  <r>
    <x v="3"/>
    <s v="Reservas y Operaciones"/>
    <s v="Gestión Misional y de Gobierno"/>
    <s v="Generar recursos fiscales que contribuyan a la prosperidad económica y social del país y a la sostenibilidad financiera de la ANH."/>
    <s v="FUNCIONAMIENTO"/>
    <s v="Revisión y Consolidación de Reservas de Hidrocarburos"/>
    <s v="Plan Nacional de Desarrollo 2014-2018"/>
    <s v="Consolidación productiva del sector hidrocarburos"/>
    <s v="Procesos"/>
    <s v="Análisis y consolidación de información de recursos y reservas (IRR)"/>
    <n v="48"/>
    <s v="Revisión y generación del balance volumétrico de reservas de hidrocarburos."/>
    <d v="2018-04-01T00:00:00"/>
    <d v="2018-04-30T00:00:00"/>
    <s v="Informe de balance volumétrico de reservas de hidrocarburos consolidado."/>
    <s v="Informe de balance volumétrico de reservas de hidrocarburos consolidado."/>
    <n v="1"/>
    <s v="Unidad"/>
    <s v="Anual"/>
    <s v="Se refiere a la información consolidada sobre las reservas reportadas por cada compañía operadora y pronóstico para la determinación del tiempo de abastecimiento de hidrocarburos en el país."/>
    <n v="0"/>
    <m/>
    <m/>
    <m/>
    <n v="1"/>
    <n v="1"/>
    <n v="1"/>
    <n v="1"/>
    <n v="1"/>
    <n v="1"/>
    <n v="1"/>
    <n v="1"/>
    <n v="1"/>
    <n v="1"/>
    <n v="1"/>
    <n v="1"/>
    <n v="1"/>
    <n v="1"/>
    <n v="1"/>
    <n v="1"/>
    <n v="1"/>
    <n v="1"/>
    <m/>
    <m/>
    <m/>
    <m/>
    <m/>
    <m/>
    <m/>
    <e v="#DIV/0!"/>
    <s v="_x000a_Documentos:_x000a_Remisión IRR_id278076_MME_2018035015_09-05-2018_x000a_INF. Reservas crudo Pronóstico &amp; Regalías_MME_ Ver 11 mayo 2018_x000a_Inf. Reservas Gas Pronóstico &amp; Regalías _MME_Ver 9 mayo 2018_x000a__x000a_Ruta de acceso: Z:\2018\INFORMACION MME\Informe mayo_2018_x000a_"/>
    <n v="29"/>
    <n v="121"/>
    <n v="-92"/>
    <n v="5.2758620689655169"/>
    <m/>
    <s v="Actividad con fecha final abril."/>
    <s v="Se elabora una sola vez en el año en abril, se costea con gasto de funcionamiento."/>
    <b v="1"/>
    <s v="Corte junio"/>
    <m/>
    <m/>
    <m/>
    <m/>
    <m/>
    <m/>
    <m/>
    <s v="Meta cumplida reporte Junio"/>
    <b v="1"/>
    <n v="0"/>
    <n v="0"/>
    <b v="0"/>
    <b v="0"/>
    <b v="1"/>
    <x v="1"/>
  </r>
  <r>
    <x v="3"/>
    <s v="Regalías y Derechos Económicos"/>
    <s v="Gestión Misional y de Gobierno"/>
    <s v="Generar recursos fiscales que contribuyan a la prosperidad económica y social del país y a la sostenibilidad financiera de la ANH."/>
    <s v="FUNCIONAMIENTO"/>
    <s v="Gestión de Regalías y Derechos Económicos"/>
    <s v="Plan Estratégico Institucional"/>
    <s v="Hidrocarburos"/>
    <s v="Procesos"/>
    <s v="Recaudo de Derechos Económicos"/>
    <n v="49"/>
    <s v="Liquidar, realizar el cobro ordinario, recaudar y aplicar de los Derechos Económicos - DE, a favor de la ANH."/>
    <d v="2018-01-01T00:00:00"/>
    <d v="2018-12-31T00:00:00"/>
    <s v="Gestión de ingresos por Derechos Económicos"/>
    <s v="[DE aplicados en el trimestre / (Ingresos de DE en el trimestre + Ingresos de DE de periodos anteriores - Ingresos NO identificados)]*100"/>
    <n v="91"/>
    <s v="Porcentaje"/>
    <s v="Trimestral"/>
    <s v="Muestra la gestión de ingresos por Derechos Económicos que realiza el proceso."/>
    <n v="0"/>
    <m/>
    <m/>
    <n v="91"/>
    <n v="91"/>
    <n v="91"/>
    <n v="91"/>
    <n v="91"/>
    <n v="91"/>
    <n v="91"/>
    <n v="91"/>
    <n v="91"/>
    <n v="91"/>
    <n v="95"/>
    <s v="NO PERIODICIDAD"/>
    <s v="NO PERIODICIDAD"/>
    <m/>
    <s v="NO PERIODICIDAD"/>
    <s v="NO PERIODICIDAD"/>
    <m/>
    <n v="95"/>
    <n v="1.043956043956044"/>
    <m/>
    <m/>
    <m/>
    <m/>
    <m/>
    <m/>
    <m/>
    <e v="#DIV/0!"/>
    <s v="VORP/ GRDE - Servidor: Y:\INFORMES\INDICADOR D.E y SIGECO"/>
    <n v="364"/>
    <n v="211"/>
    <n v="153"/>
    <n v="0.42032967032967034"/>
    <m/>
    <s v="Meta constante."/>
    <m/>
    <b v="1"/>
    <s v="Corte junio"/>
    <m/>
    <m/>
    <m/>
    <m/>
    <m/>
    <m/>
    <s v="Constante"/>
    <m/>
    <b v="1"/>
    <n v="0"/>
    <n v="0"/>
    <b v="1"/>
    <b v="0"/>
    <b v="1"/>
    <x v="1"/>
  </r>
  <r>
    <x v="3"/>
    <s v="Regalías y Derechos Económicos"/>
    <s v="Gestión Misional y de Gobierno"/>
    <s v="Generar recursos fiscales que contribuyan a la prosperidad económica y social del país y a la sostenibilidad financiera de la ANH."/>
    <s v="FUNCIONAMIENTO"/>
    <s v="Gestión de Regalías y Derechos Económicos"/>
    <s v="Plan Estratégico Institucional"/>
    <s v="Hidrocarburos"/>
    <s v="Procesos"/>
    <s v="Recaudo de Derechos Económicos"/>
    <n v="50"/>
    <s v="Liquidar, realizar el cobro ordinario, recaudar y aplicar de los Derechos Económicos- DE, a favor de la ANH."/>
    <d v="2018-01-01T00:00:00"/>
    <d v="2018-12-31T00:00:00"/>
    <s v="Ingresos por Derechos Económicos"/>
    <s v="(Ingresos recaudados/Ingresos presupuestados)*100"/>
    <n v="100"/>
    <s v="Porcentaje"/>
    <s v="Trimestral"/>
    <s v="Corresponde al recaudo de los Derechos Económicos causados en el periodo, frente a los proyectados_x000a_"/>
    <n v="0"/>
    <m/>
    <m/>
    <n v="100"/>
    <n v="100"/>
    <n v="100"/>
    <n v="100"/>
    <n v="100"/>
    <n v="100"/>
    <n v="100"/>
    <n v="100"/>
    <n v="100"/>
    <n v="100"/>
    <n v="441"/>
    <s v="NO PERIODICIDAD"/>
    <s v="NO PERIODICIDAD"/>
    <m/>
    <s v="NO PERIODICIDAD"/>
    <s v="NO PERIODICIDAD"/>
    <m/>
    <n v="441"/>
    <n v="4.41"/>
    <m/>
    <m/>
    <m/>
    <m/>
    <m/>
    <m/>
    <m/>
    <e v="#DIV/0!"/>
    <s v="VORP/ GRDE - Servidor: Y:\INFORMES\INDICADOR D.E"/>
    <n v="364"/>
    <n v="211"/>
    <n v="153"/>
    <n v="0.42032967032967034"/>
    <m/>
    <s v="Meta constante."/>
    <m/>
    <b v="1"/>
    <s v="Corte junio"/>
    <m/>
    <m/>
    <m/>
    <m/>
    <m/>
    <m/>
    <s v="Constante"/>
    <m/>
    <b v="1"/>
    <n v="0"/>
    <n v="0"/>
    <b v="1"/>
    <b v="0"/>
    <b v="1"/>
    <x v="1"/>
  </r>
  <r>
    <x v="3"/>
    <s v="Regalías y Derechos Económicos"/>
    <s v="Gestión Misional y de Gobierno"/>
    <s v="Generar recursos fiscales que contribuyan a la prosperidad económica y social del país y a la sostenibilidad financiera de la ANH."/>
    <s v="SISTEMA GENERAL DE REGALÍAS"/>
    <s v="Gestión de Regalías y Derechos Económicos"/>
    <s v="Plan Estratégico Sectorial"/>
    <s v="Hidrocarburos"/>
    <s v="Procesos"/>
    <s v="Recaudo de  Regalías"/>
    <n v="51"/>
    <s v="Liquidar, recaudar  y transferir  las Regalías a favor de la Nación por la explotación de hidrocarburos."/>
    <d v="2018-01-01T00:00:00"/>
    <d v="2018-12-31T00:00:00"/>
    <s v="Nivel de Recaudo de las Regalías Liquidadas por Explotación de Hidrocarburos."/>
    <s v="(Total recaudado del trimestre / Total programado del trimestre)*100"/>
    <n v="94"/>
    <s v="Porcentaje"/>
    <s v="Trimestral"/>
    <s v="Muestra porcentualmente el valor total de las Regalías recaudadas frente a las programadas."/>
    <n v="0"/>
    <m/>
    <m/>
    <n v="94"/>
    <n v="94"/>
    <n v="94"/>
    <n v="94"/>
    <n v="94"/>
    <n v="94"/>
    <n v="94"/>
    <n v="94"/>
    <n v="94"/>
    <n v="94"/>
    <n v="117"/>
    <s v="NO PERIODICIDAD"/>
    <s v="NO PERIODICIDAD"/>
    <m/>
    <s v="NO PERIODICIDAD"/>
    <s v="NO PERIODICIDAD"/>
    <m/>
    <n v="117"/>
    <n v="1.2446808510638299"/>
    <m/>
    <m/>
    <m/>
    <m/>
    <m/>
    <m/>
    <m/>
    <e v="#DIV/0!"/>
    <s v="SIGECO"/>
    <n v="364"/>
    <n v="211"/>
    <n v="153"/>
    <n v="0.42032967032967034"/>
    <m/>
    <s v="Meta constante."/>
    <m/>
    <b v="1"/>
    <s v="Corte junio"/>
    <m/>
    <m/>
    <m/>
    <m/>
    <m/>
    <m/>
    <s v="Constante"/>
    <m/>
    <b v="1"/>
    <n v="0"/>
    <n v="0"/>
    <b v="1"/>
    <b v="0"/>
    <b v="1"/>
    <x v="1"/>
  </r>
  <r>
    <x v="4"/>
    <s v="No Aplica"/>
    <s v="Eficiencia Administrativa "/>
    <s v="Armonizar los intereses de la sociedad, el estado y las empresas del sector en el desarrollo de la industria de hidrocarburos."/>
    <s v="FUNCIONAMIENTO"/>
    <s v="Gestión Contractual"/>
    <s v="Plan Estratégico Institucional"/>
    <s v="Funcionamiento general"/>
    <s v="Grupos de interés"/>
    <s v="Contratación administrativa de conformidad con la Ley 80 de 1993 y demás normas concordantes"/>
    <n v="52"/>
    <s v="Selección de contratistas a través de las diferentes modalidades de contratación de acuerdo con la normativa vigente."/>
    <d v="2018-01-01T00:00:00"/>
    <d v="2018-12-31T00:00:00"/>
    <s v="Procesos realizados durante la vigencia"/>
    <s v="(Proceso adelantado / ESET radicado)*100."/>
    <n v="100"/>
    <s v="Porcentaje"/>
    <s v="Semestral"/>
    <s v="Los procesos son adelantados según la documentación radicada por cada Vicepresidencia, que cumpla con los requisitos para adelantar los procesos contractuales."/>
    <n v="0"/>
    <m/>
    <m/>
    <m/>
    <m/>
    <m/>
    <n v="100"/>
    <n v="100"/>
    <n v="100"/>
    <n v="100"/>
    <n v="100"/>
    <n v="100"/>
    <n v="100"/>
    <n v="100"/>
    <s v="NO PERIODICIDAD"/>
    <s v="NO PERIODICIDAD"/>
    <s v="NO PERIODICIDAD"/>
    <s v="NO PERIODICIDAD"/>
    <s v="NO PERIODICIDAD"/>
    <m/>
    <n v="100"/>
    <n v="1"/>
    <m/>
    <m/>
    <m/>
    <m/>
    <m/>
    <m/>
    <m/>
    <e v="#DIV/0!"/>
    <s v="Base datos de la contratacion Administrativa de la OAJ y en Plataforma SECO I y SECOP II"/>
    <n v="364"/>
    <n v="211"/>
    <n v="153"/>
    <n v="0.42032967032967034"/>
    <m/>
    <s v="Meta constante."/>
    <m/>
    <b v="1"/>
    <s v="Corte junio"/>
    <m/>
    <m/>
    <m/>
    <m/>
    <m/>
    <m/>
    <s v="Constante"/>
    <m/>
    <b v="1"/>
    <n v="0"/>
    <n v="0"/>
    <b v="0"/>
    <b v="0"/>
    <b v="1"/>
    <x v="1"/>
  </r>
  <r>
    <x v="4"/>
    <s v="No Aplica"/>
    <s v="Eficiencia Administrativa "/>
    <s v="Armonizar los intereses de la sociedad, el estado y las empresas del sector en el desarrollo de la industria de hidrocarburos."/>
    <s v="FUNCIONAMIENTO"/>
    <s v="Gestión Legal"/>
    <s v="Plan Estratégico Institucional"/>
    <s v="Funcionamiento general"/>
    <s v="Grupos de interés"/>
    <s v="Representación Judicial y extrajudicial de la ANH"/>
    <n v="53"/>
    <s v="Contestar demandas y requerimiento de despachos judiciales "/>
    <d v="2018-01-01T00:00:00"/>
    <d v="2018-12-31T00:00:00"/>
    <s v="Notificaciones de procesos atendidos"/>
    <s v="(Notificaciones atendidas / Notificaciones recibidas)*100"/>
    <n v="90"/>
    <s v="Porcentaje"/>
    <s v="Mensual"/>
    <s v="Corresponde a las demandas en contra de la entidad que son notificadas y requerimientos judiciales de procesos especiales a las cuales se les da tramite oportunamente"/>
    <n v="0"/>
    <m/>
    <m/>
    <m/>
    <m/>
    <m/>
    <n v="90"/>
    <n v="90"/>
    <n v="90"/>
    <n v="90"/>
    <n v="90"/>
    <n v="90"/>
    <n v="90"/>
    <n v="90"/>
    <n v="90"/>
    <m/>
    <m/>
    <m/>
    <m/>
    <m/>
    <n v="90"/>
    <n v="1"/>
    <m/>
    <m/>
    <m/>
    <m/>
    <m/>
    <m/>
    <m/>
    <e v="#DIV/0!"/>
    <s v="Aplicativo EKOGUI Y Base de datos Estado de procesos judiciales de la OAJ"/>
    <n v="364"/>
    <n v="211"/>
    <n v="153"/>
    <n v="0.42032967032967034"/>
    <m/>
    <s v="Meta constante."/>
    <m/>
    <b v="1"/>
    <s v="Corte junio"/>
    <s v="corte julio"/>
    <s v="corte agosto"/>
    <m/>
    <m/>
    <m/>
    <m/>
    <s v="Constante"/>
    <m/>
    <b v="1"/>
    <n v="0"/>
    <n v="0"/>
    <b v="0"/>
    <b v="0"/>
    <b v="1"/>
    <x v="1"/>
  </r>
  <r>
    <x v="4"/>
    <s v="No Aplica"/>
    <s v="Eficiencia Administrativa "/>
    <s v="Armonizar los intereses de la sociedad, el estado y las empresas del sector en el desarrollo de la industria de hidrocarburos."/>
    <s v="FUNCIONAMIENTO"/>
    <s v="Gestión Legal"/>
    <s v="Plan Estratégico Institucional"/>
    <s v="Funcionamiento general"/>
    <s v="Grupos de interés"/>
    <s v="Conceptos jurídicos respecto de contratos misionales"/>
    <n v="54"/>
    <s v="Emitir respuestas a solicitudes de conceptos jurídicos relacionados con los contratos E&amp;P y TEAS"/>
    <d v="2018-01-01T00:00:00"/>
    <d v="2018-12-31T00:00:00"/>
    <s v="Oportunidad en la emisión de conceptos jurídicos "/>
    <s v="(Total de conceptos emitidos en los plazos establecidos/ Total solicitud de conceptos jurídicos)*100"/>
    <n v="80"/>
    <s v="Porcentaje"/>
    <s v="Trimestral"/>
    <s v="Por concepto emitido en los plazos establecidos se entenderá aquel que se tramite en un tiempo máximo de 30 días hábiles contados  a partir del día hábil siguiente a la radicación de la solicitud"/>
    <n v="0"/>
    <m/>
    <m/>
    <m/>
    <m/>
    <m/>
    <n v="80"/>
    <n v="80"/>
    <n v="80"/>
    <n v="80"/>
    <n v="80"/>
    <n v="80"/>
    <n v="80"/>
    <n v="97"/>
    <s v="NO PERIODICIDAD"/>
    <s v="NO PERIODICIDAD"/>
    <m/>
    <s v="NO PERIODICIDAD"/>
    <s v="NO PERIODICIDAD"/>
    <m/>
    <n v="97"/>
    <n v="1.2124999999999999"/>
    <m/>
    <m/>
    <m/>
    <m/>
    <m/>
    <m/>
    <m/>
    <e v="#DIV/0!"/>
    <s v="Base datos conceptos de OAJ"/>
    <n v="364"/>
    <n v="211"/>
    <n v="153"/>
    <n v="0.42032967032967034"/>
    <m/>
    <s v="Meta constante."/>
    <m/>
    <b v="1"/>
    <s v="Corte junio"/>
    <m/>
    <m/>
    <m/>
    <m/>
    <m/>
    <m/>
    <s v="Constante"/>
    <m/>
    <b v="1"/>
    <n v="0"/>
    <n v="0"/>
    <b v="1"/>
    <b v="0"/>
    <b v="1"/>
    <x v="1"/>
  </r>
  <r>
    <x v="5"/>
    <s v="Administrativo y Financiero"/>
    <s v="Gestión Financiera "/>
    <s v="Garantizar la administración eficiente y oportuna de los recursos financieros."/>
    <s v="FUNCIONAMIENTO"/>
    <s v="Gestión Financiera"/>
    <s v="Plan Estratégico Institucional"/>
    <s v="Funcionamiento general"/>
    <s v="Financiera"/>
    <s v="Implementación Normas NIIF"/>
    <n v="55"/>
    <s v="Aplicar las normas NIIF en el sistema contable de la ANH"/>
    <d v="2018-01-01T00:00:00"/>
    <d v="2018-12-31T00:00:00"/>
    <s v="Estados  financieros  ajustados  a las normas   NIIF"/>
    <s v="Estados  financieros  ajustados  a las normas NIIF para la actual vigencia y en adelante."/>
    <n v="1"/>
    <s v="Unidad"/>
    <s v="Anual"/>
    <s v="Consiste en un procedimiento que busca dar cumplimiento a la  implementación de las Normas Internacionales de Información Financiera NIIF, con el fin de adecuar su presentación de acuerdo a lo establecido en la Resolución 533 de 2016 de la Contaduría  General de la Nación.  "/>
    <n v="0"/>
    <m/>
    <m/>
    <m/>
    <m/>
    <m/>
    <m/>
    <m/>
    <m/>
    <m/>
    <m/>
    <m/>
    <n v="1"/>
    <s v="NO PROGRAMADO"/>
    <s v="NO PROGRAMADO"/>
    <s v="NO PROGRAMADO"/>
    <s v="NO PROGRAMADO"/>
    <s v="NO PROGRAMADO"/>
    <s v="NO PROGRAMADO"/>
    <m/>
    <s v="NO PROGRAMADO"/>
    <s v="NO PROGRAMADO"/>
    <m/>
    <m/>
    <m/>
    <m/>
    <m/>
    <m/>
    <m/>
    <e v="#DIV/0!"/>
    <m/>
    <n v="364"/>
    <n v="211"/>
    <n v="153"/>
    <n v="0.42032967032967034"/>
    <m/>
    <m/>
    <m/>
    <b v="1"/>
    <m/>
    <m/>
    <m/>
    <m/>
    <m/>
    <m/>
    <m/>
    <m/>
    <m/>
    <b v="1"/>
    <n v="0"/>
    <n v="0"/>
    <m/>
    <b v="0"/>
    <b v="1"/>
    <x v="3"/>
  </r>
  <r>
    <x v="5"/>
    <s v="Administrativo y Financiero"/>
    <s v="Eficiencia Administrativa "/>
    <s v="Asegurar y mejorar las condiciones de seguridad y salud de los servidores públicos y la protección del ambiente."/>
    <s v="FUNCIONAMIENTO"/>
    <s v="Gestión Integral"/>
    <s v="Plan de Austeridad y Gestión Ambiental"/>
    <s v="Funcionamiento general"/>
    <s v="Aprendizaje e innovación"/>
    <s v="Sistema de Gestión Ambiental"/>
    <n v="56"/>
    <s v="Formular y aprobar el documento con los lineamientos para implementar el Sistema  de  Gestión Ambiental de  la ANH"/>
    <d v="2018-06-01T00:00:00"/>
    <d v="2018-12-31T00:00:00"/>
    <s v="Normalización en el Sistema Integrado de Gestión y Control - SIGC, del documento   Programa de Gestión Ambiental"/>
    <s v="Documento del Programa de Gestión Ambiental normalizado en el Sistema Integrado de Gestión y Control - SIGC. _x000a_"/>
    <n v="1"/>
    <s v="Unidad"/>
    <s v="Semestral"/>
    <s v="Consiste en la normalización en el Sistema de Gestión Integral mediante el Control del documento  del Programa de Gestión Ambiental. Con este documento se pretende cumplir con la  implementación de las funciones que en materia de gestión ambiental  debe  gestionar la ANH. &quot;Decreto 1299 de 2008 de la Presidencia de  la Republica&quot;. "/>
    <n v="0"/>
    <m/>
    <m/>
    <m/>
    <m/>
    <m/>
    <m/>
    <m/>
    <n v="1"/>
    <n v="1"/>
    <n v="1"/>
    <n v="1"/>
    <n v="1"/>
    <s v="NO PROGRAMADO"/>
    <s v="NO PROGRAMADO"/>
    <m/>
    <m/>
    <m/>
    <m/>
    <m/>
    <s v="NO PROGRAMADO"/>
    <s v="NO PROGRAMADO"/>
    <m/>
    <m/>
    <m/>
    <m/>
    <m/>
    <m/>
    <m/>
    <e v="#DIV/0!"/>
    <m/>
    <n v="213"/>
    <n v="60"/>
    <n v="153"/>
    <n v="0.71830985915492962"/>
    <s v="Se asocia el objetivo estratégico sobre SST que fue incluido en la Resolución 316 del 26 de julio de 2018."/>
    <s v="Se cumple en agosto la meta pero se reporta una sola vez en el semestre."/>
    <m/>
    <b v="1"/>
    <m/>
    <m/>
    <s v="corte agosto"/>
    <m/>
    <m/>
    <m/>
    <m/>
    <m/>
    <m/>
    <b v="1"/>
    <n v="0"/>
    <n v="0"/>
    <m/>
    <b v="0"/>
    <b v="1"/>
    <x v="3"/>
  </r>
  <r>
    <x v="5"/>
    <s v="Administrativo y Financiero"/>
    <s v="Eficiencia Administrativa "/>
    <s v="Contar con una entidad innovadora, flexible y con capacidad de adaptarse al cambio."/>
    <s v="FUNCIONAMIENTO"/>
    <s v="Gestión Administrativa"/>
    <s v="Plan Estratégico Institucional"/>
    <s v="Programa de Mantenimiento de Bienes Muebles e Inmuebles de la ANH"/>
    <s v="Aprendizaje e innovación"/>
    <s v="Mantenimiento de Bienes Muebles e Inmuebles de la ANH"/>
    <n v="57"/>
    <s v="Formular y aprobar el documento con los lineamientos para implementar el Programa de Mantenimiento de Bienes Muebles e Inmuebles, de tipo preventivo y correctivo, de propiedad y responsabilidad de la Agencia."/>
    <d v="2018-06-01T00:00:00"/>
    <d v="2018-12-21T00:00:00"/>
    <s v="Normalización en el Sistema Integrado de Gestión y Control - SIGC  del documento Programa de Mantenimiento de Bienes Muebles e Inmuebles de la ANH."/>
    <s v="Documento del Programa de Mantenimiento de Bienes Muebles e Inmuebles de la ANH normalizado en el Sistema Integrado de Gestión y Control - SIGC. _x000a__x000a_"/>
    <n v="1"/>
    <s v="Unidad"/>
    <s v="Semestral"/>
    <s v="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
    <n v="317729576"/>
    <m/>
    <m/>
    <m/>
    <m/>
    <m/>
    <m/>
    <m/>
    <m/>
    <n v="1"/>
    <n v="1"/>
    <n v="1"/>
    <n v="1"/>
    <s v="NO PROGRAMADO"/>
    <s v="NO PROGRAMADO"/>
    <s v="NO PROGRAMADO"/>
    <m/>
    <m/>
    <m/>
    <m/>
    <s v="NO PROGRAMADO"/>
    <s v="NO PROGRAMADO"/>
    <m/>
    <m/>
    <m/>
    <m/>
    <m/>
    <m/>
    <m/>
    <s v="SIN RECURSO EJECUTADO"/>
    <m/>
    <n v="203"/>
    <n v="60"/>
    <n v="143"/>
    <n v="0.75369458128078815"/>
    <m/>
    <s v="Se cumple la meta en septiembre la meta pero se reporta una sola vez en el semestre."/>
    <m/>
    <b v="1"/>
    <m/>
    <m/>
    <m/>
    <m/>
    <m/>
    <m/>
    <m/>
    <m/>
    <m/>
    <b v="1"/>
    <n v="317729576"/>
    <n v="317729576"/>
    <m/>
    <b v="0"/>
    <b v="1"/>
    <x v="3"/>
  </r>
  <r>
    <x v="5"/>
    <s v="Administrativo y Financiero"/>
    <s v="Eficiencia Administrativa "/>
    <s v="Contar con una entidad innovadora, flexible y con capacidad de adaptarse al cambio."/>
    <s v="FUNCIONAMIENTO"/>
    <s v="Gestión Administrativa"/>
    <s v="Plan Estratégico Institucional"/>
    <s v="Funcionamiento general"/>
    <s v="Aprendizaje e innovación"/>
    <s v="Administración y Manejo de los Bienes de la ANH "/>
    <n v="58"/>
    <s v="Elaborar un diagnóstico integral del procedimiento que se lleva a cabo para la administración y manejo de los bienes muebles, inmuebles y de consumo de la ANH. "/>
    <d v="2018-06-01T00:00:00"/>
    <d v="2018-12-31T00:00:00"/>
    <s v="Documento con el Diagnóstico Integral de la administración y manejo de los bienes muebles, inmuebles y de consumo de la ANH, elaborado. "/>
    <s v="Documento con el Diagnóstico Integral de la administración y manejo de los bienes muebles, inmuebles y de consumo de la ANH, elaborado. _x000a__x000a_"/>
    <n v="1"/>
    <s v="Unidad"/>
    <s v="Anual"/>
    <s v="Consiste en establecer el estado y situación actual de la administración y manejo de los bienes muebles, inmuebles y de consumo de la ANH, frente al deber ser y al cumplimiento de la normatividad vigente y aplicable a la Entidad en esta materia."/>
    <n v="55200000"/>
    <m/>
    <m/>
    <m/>
    <m/>
    <m/>
    <m/>
    <m/>
    <m/>
    <m/>
    <m/>
    <m/>
    <n v="1"/>
    <s v="NO PROGRAMADO"/>
    <s v="NO PROGRAMADO"/>
    <s v="NO PROGRAMADO"/>
    <s v="NO PROGRAMADO"/>
    <s v="NO PROGRAMADO"/>
    <s v="NO PROGRAMADO"/>
    <m/>
    <s v="NO PROGRAMADO"/>
    <s v="NO PROGRAMADO"/>
    <m/>
    <m/>
    <m/>
    <m/>
    <m/>
    <m/>
    <m/>
    <s v="SIN RECURSO EJECUTADO"/>
    <m/>
    <n v="213"/>
    <n v="60"/>
    <n v="153"/>
    <n v="0.71830985915492962"/>
    <m/>
    <m/>
    <m/>
    <b v="1"/>
    <m/>
    <m/>
    <m/>
    <m/>
    <m/>
    <m/>
    <m/>
    <m/>
    <m/>
    <b v="1"/>
    <n v="55200000"/>
    <n v="55200000"/>
    <m/>
    <b v="0"/>
    <b v="1"/>
    <x v="3"/>
  </r>
  <r>
    <x v="5"/>
    <s v="Administrativo y Financiero"/>
    <s v="Eficiencia Administrativa "/>
    <s v="Contar con una entidad innovadora, flexible y con capacidad de adaptarse al cambio."/>
    <s v="FUNCIONAMIENTO"/>
    <s v="Gestión Documental"/>
    <s v="Plan Institucional de Archivos –PINAR"/>
    <s v="Programa de gestión documental"/>
    <s v="Aprendizaje e innovación"/>
    <s v="Actualización de ControlDoc y Migración a HTML5 "/>
    <n v="59"/>
    <s v="Actualizar el Sistema de Gestión Documental Electrónico de Archivo - SGDEA ControlDoc y migrar su interfaz de usuario a la 5a versión del estándar del Lenguaje Markup - HTML5"/>
    <d v="2018-01-02T00:00:00"/>
    <d v="2018-12-31T00:00:00"/>
    <s v="Sistema de Gestión Documental Electrónico de Archivo - SGDEA ControlDoc actualizado y migrado a HTML5"/>
    <s v="(Cantidad módulos actualizados y migrados /  Total de módulos por actualizar y migrar)*100_x000a__x000a__x000a_"/>
    <n v="85"/>
    <s v="Porcentaje"/>
    <s v="Trimestral"/>
    <s v="Controlar y evaluar el porcentaje de ejecución  de la actualización y migración a HTML5 del Sistema de Gestión Documental Electrónico de Archivo - SGDEA ControlDoc  _x000a_"/>
    <n v="0"/>
    <m/>
    <m/>
    <n v="20"/>
    <n v="20"/>
    <n v="20"/>
    <n v="50"/>
    <n v="50"/>
    <n v="50"/>
    <n v="70"/>
    <n v="70"/>
    <n v="70"/>
    <n v="85"/>
    <n v="51"/>
    <s v="NO PERIODICIDAD"/>
    <s v="NO PERIODICIDAD"/>
    <m/>
    <s v="NO PERIODICIDAD"/>
    <s v="NO PERIODICIDAD"/>
    <m/>
    <n v="51"/>
    <n v="1.02"/>
    <m/>
    <m/>
    <m/>
    <m/>
    <m/>
    <m/>
    <m/>
    <e v="#DIV/0!"/>
    <m/>
    <n v="363"/>
    <n v="210"/>
    <n v="153"/>
    <n v="0.42148760330578511"/>
    <s v="Según información validada con Alexandra Galvis Lizarazo el 31/07/2018, el plan al que corresponde la actividad es el PINAR."/>
    <s v="Al 17 de agosto de 2018 se reporta avance, mediante correo electrónico de Alexandra Galvis Lizarazo &lt;alexandra.galvis@anh.gov.co&gt;, el cual se inlcuiye en el consolidado."/>
    <m/>
    <b v="1"/>
    <s v="Corte junio"/>
    <m/>
    <m/>
    <m/>
    <m/>
    <m/>
    <m/>
    <m/>
    <m/>
    <b v="1"/>
    <n v="0"/>
    <n v="0"/>
    <b v="1"/>
    <b v="0"/>
    <b v="0"/>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0"/>
    <s v="Elaborar el diagnóstico institucional y las respectivas oportunidades de mejora por política de MIPG."/>
    <d v="2018-04-01T00:00:00"/>
    <d v="2018-09-30T00:00:00"/>
    <s v="Planes de mejoramiento formulados"/>
    <s v="Sumatoria de planes de mejoramiento formulados"/>
    <n v="16"/>
    <s v="Número"/>
    <s v="Trimestral"/>
    <s v="Corresponde a la estructuración de las oportunidades de mejora, frente a las debilidades detectadas en el autodiagnóstico del MIPG"/>
    <n v="0"/>
    <m/>
    <m/>
    <m/>
    <m/>
    <m/>
    <m/>
    <m/>
    <m/>
    <n v="16"/>
    <n v="16"/>
    <n v="16"/>
    <n v="16"/>
    <s v="NO PROGRAMADO"/>
    <s v="NO PROGRAMADO"/>
    <s v="NO PROGRAMADO"/>
    <m/>
    <m/>
    <m/>
    <m/>
    <s v="NO PROGRAMADO"/>
    <s v="NO PROGRAMADO"/>
    <m/>
    <m/>
    <m/>
    <m/>
    <m/>
    <m/>
    <m/>
    <e v="#DIV/0!"/>
    <m/>
    <n v="182"/>
    <n v="121"/>
    <n v="61"/>
    <n v="0.84065934065934067"/>
    <s v="Deben estar formulados a septiembre."/>
    <s v="Se cumple la meta en septiembre y se reporta una sola vez."/>
    <m/>
    <b v="1"/>
    <m/>
    <m/>
    <m/>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1"/>
    <s v="Asesorar la inclusión de los planes institucionales en el Plan de Acción."/>
    <d v="2018-03-01T00:00:00"/>
    <d v="2018-07-31T00:00:00"/>
    <s v="Planes institucionales que incluyen actividades en el plan de acción (Decreto 612 de 2018)"/>
    <s v="Sumatoria de planes institucionales que incluyen actividades en el plan de acción"/>
    <n v="12"/>
    <s v="Número"/>
    <s v="Anual"/>
    <s v="Corresponde a 12 planes que exige el Decreto 612 de 2018, sean incluidos en el Plan de Acción con sus actividades previstas para la vigencia. "/>
    <n v="0"/>
    <m/>
    <m/>
    <m/>
    <m/>
    <m/>
    <m/>
    <n v="12"/>
    <n v="12"/>
    <n v="12"/>
    <n v="12"/>
    <n v="12"/>
    <n v="12"/>
    <s v="NO PROGRAMADO"/>
    <n v="12"/>
    <n v="12"/>
    <n v="12"/>
    <n v="12"/>
    <n v="12"/>
    <n v="12"/>
    <n v="12"/>
    <n v="1"/>
    <m/>
    <m/>
    <m/>
    <m/>
    <m/>
    <m/>
    <m/>
    <e v="#DIV/0!"/>
    <m/>
    <n v="152"/>
    <n v="152"/>
    <n v="0"/>
    <n v="1.006578947368421"/>
    <s v="Los 12 planes son: 1. Plan Institucional de Archivos –PINAR, _x000a_2. Plan Anual de Adquisiciones, 3. Plan Estratégico Tecnologías de la Información y las Comunicaciones – PETI, 4. Plan de Tratamiento de Riesgos de Seguridad y Privacidad de la Información, 5. Plan de Seguridad y Privacidad de la Información, 6. Plan Anticorrupción y de Atención al Ciudadano, 7. Planes de Bienestar e Incentivos Institucionales, 8. Plan de Previsión de Recursos Humanos, 9. Plan Institucional de Capacitación – PIC, 10. Plan Estratégico de Talento Humano, 11. Plan Anual de Vacantes, 12. Plan de Trabajo Anual en Seguridad y Salud en el Trabajo._x000a_"/>
    <s v="La meta se cumplió en julio."/>
    <m/>
    <b v="1"/>
    <m/>
    <s v="corte julio"/>
    <m/>
    <m/>
    <m/>
    <m/>
    <m/>
    <m/>
    <s v="Meta cumplida reporte Junio"/>
    <b v="1"/>
    <n v="0"/>
    <n v="0"/>
    <b v="0"/>
    <b v="0"/>
    <b v="1"/>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2"/>
    <s v="Divulgar la nueva metodología del Modelo Integrado de Planeación y Gestión - MIPG."/>
    <d v="2018-03-01T00:00:00"/>
    <d v="2018-12-31T00:00:00"/>
    <s v="Talleres de divulgación realizados "/>
    <s v="Sumatoria de talleres de divulgación realizados "/>
    <n v="10"/>
    <s v="Número"/>
    <s v="Trimestral"/>
    <s v="El indicador nos muestra cual fue el nivel de divulgación del nuevo  MIPG, teniendo en cuenta que la sensibilización es importante para el logro de los objetivos frente a la implementación del nuevo modelo."/>
    <n v="0"/>
    <m/>
    <n v="4"/>
    <n v="4"/>
    <n v="4"/>
    <n v="5"/>
    <n v="5"/>
    <n v="5"/>
    <n v="7"/>
    <n v="8"/>
    <n v="9"/>
    <n v="10"/>
    <n v="10"/>
    <n v="7"/>
    <s v="NO PERIODICIDAD"/>
    <s v="NO PERIODICIDAD"/>
    <m/>
    <s v="NO PERIODICIDAD"/>
    <s v="NO PERIODICIDAD"/>
    <m/>
    <n v="7"/>
    <n v="1.4"/>
    <m/>
    <m/>
    <m/>
    <m/>
    <m/>
    <m/>
    <m/>
    <e v="#DIV/0!"/>
    <s v="Se cuenta con los listados de Asistencia a cada una de las reuniones, las cuales se encuetran digitalizadas y disponibles en la siguiente dirección: Z:PlaneaciónPublica\MiPG\2018\Memorias"/>
    <n v="305"/>
    <n v="152"/>
    <n v="153"/>
    <n v="0.50163934426229506"/>
    <m/>
    <m/>
    <m/>
    <b v="1"/>
    <s v="Corte junio"/>
    <m/>
    <m/>
    <m/>
    <m/>
    <m/>
    <m/>
    <m/>
    <m/>
    <b v="1"/>
    <n v="0"/>
    <n v="0"/>
    <b v="1"/>
    <b v="0"/>
    <b v="0"/>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3"/>
    <s v="Elaborar la caracterización e identificación de necesidades y expectativas de las partes interesadas."/>
    <d v="2018-02-15T00:00:00"/>
    <d v="2018-07-31T00:00:00"/>
    <s v="Documentos de caracterización e identificación de necesidades de partes interesadas elaborados"/>
    <s v="Sumatoria de documentos de caracterización e identificación de necesidades de partes interesadas elaborados"/>
    <n v="2"/>
    <s v="Número"/>
    <s v="Mensual"/>
    <s v="Los documentos son importantes para identificar las necesidades y expectativas de nuestras partes interesadas frente a los servicios que ofrece la Agencia"/>
    <n v="0"/>
    <m/>
    <m/>
    <m/>
    <m/>
    <m/>
    <n v="1"/>
    <n v="2"/>
    <n v="2"/>
    <n v="2"/>
    <n v="2"/>
    <n v="2"/>
    <n v="2"/>
    <n v="1"/>
    <n v="2"/>
    <n v="2"/>
    <n v="2"/>
    <n v="2"/>
    <n v="2"/>
    <n v="2"/>
    <n v="2"/>
    <n v="1"/>
    <m/>
    <m/>
    <m/>
    <m/>
    <m/>
    <m/>
    <m/>
    <e v="#DIV/0!"/>
    <s v="Documento publicado en el SIGECO bajo el codico ANH-GES-MA-02. Disponible en el Listado Maestro de Documentos del proceso de Gestión Estratégica"/>
    <n v="166"/>
    <n v="166"/>
    <n v="0"/>
    <n v="0.92168674698795183"/>
    <m/>
    <s v="Debido a que la meta se cumple entre junio y julio, se cambia la periodicidad de seguimiento de semestral a  mensual frente a lo publicado el 31/07/2018.Aspecto revisado y confirmado por correo electrónico a Laura Caterin Sierra Guerrero &lt;laura.sierra@anh.gov.co&gt;, el jue 02/08/2018 03:19 p.m."/>
    <m/>
    <b v="1"/>
    <s v="Corte junio"/>
    <s v="corte julio"/>
    <s v="corte agosto"/>
    <m/>
    <m/>
    <m/>
    <m/>
    <m/>
    <s v="Meta cumplida reporte Julio"/>
    <b v="1"/>
    <n v="0"/>
    <n v="0"/>
    <b v="0"/>
    <b v="0"/>
    <b v="1"/>
    <x v="1"/>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4"/>
    <s v="Elaborar el plan de intervención a necesidades identificadas de las partes interesadas."/>
    <d v="2018-08-30T00:00:00"/>
    <d v="2018-12-31T00:00:00"/>
    <s v="Plan de intervención a necesidades identificadas  formulado en Sistema Integral de Gestión y Control - SIGECO"/>
    <s v="Plan formulado en SIGECO"/>
    <n v="1"/>
    <s v="Unidad"/>
    <s v="Semestral"/>
    <s v="Corresponde al Plan que define acciones frente a  las necesidades y expectativas de las partes interesadas identificadas."/>
    <n v="0"/>
    <m/>
    <m/>
    <m/>
    <m/>
    <m/>
    <m/>
    <m/>
    <n v="1"/>
    <n v="1"/>
    <n v="1"/>
    <n v="1"/>
    <n v="1"/>
    <s v="NO PROGRAMADO"/>
    <s v="NO PROGRAMADO"/>
    <m/>
    <m/>
    <m/>
    <m/>
    <m/>
    <s v="NO PROGRAMADO"/>
    <s v="NO PROGRAMADO"/>
    <m/>
    <m/>
    <m/>
    <m/>
    <m/>
    <m/>
    <m/>
    <e v="#DIV/0!"/>
    <m/>
    <n v="123"/>
    <n v="-30"/>
    <n v="153"/>
    <n v="1.2439024390243902"/>
    <s v="Se reportará a partir del segundo semestre."/>
    <s v="Se cumple en agosto y solo se reporta una vez."/>
    <m/>
    <b v="1"/>
    <m/>
    <m/>
    <s v="corte agosto"/>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Implementación del Modelo Integrado de Planeación y Gestión - MIPG"/>
    <n v="65"/>
    <s v="Estructurar metodología de seguimiento y evaluación del Modelo Integrado de Planeación y Gestión - MIPG"/>
    <d v="2018-08-30T00:00:00"/>
    <d v="2018-12-31T00:00:00"/>
    <s v="Metodología de seguimiento y evaluación a MIPG estructurada"/>
    <s v="Metodología de seguimiento y evaluación de MIPG estructurada"/>
    <n v="1"/>
    <s v="Unidad"/>
    <s v="Semestral"/>
    <s v="Corresponde a la metodología a utilizar por la ANH, para monitorear y realizar seguimiento a la madurez del MIPG y que debe ser utilizada por el Comité de evaluación y gestión de la ANH"/>
    <n v="0"/>
    <m/>
    <m/>
    <m/>
    <m/>
    <m/>
    <m/>
    <m/>
    <n v="1"/>
    <n v="1"/>
    <n v="1"/>
    <n v="1"/>
    <n v="1"/>
    <s v="NO PROGRAMADO"/>
    <s v="NO PROGRAMADO"/>
    <m/>
    <m/>
    <m/>
    <m/>
    <m/>
    <s v="NO PROGRAMADO"/>
    <s v="NO PROGRAMADO"/>
    <m/>
    <m/>
    <m/>
    <m/>
    <m/>
    <m/>
    <m/>
    <e v="#DIV/0!"/>
    <m/>
    <n v="123"/>
    <n v="-30"/>
    <n v="153"/>
    <n v="1.2439024390243902"/>
    <m/>
    <s v="Se cumple en agosto y solo se reporta una vez."/>
    <m/>
    <b v="1"/>
    <m/>
    <m/>
    <s v="corte agosto"/>
    <m/>
    <m/>
    <m/>
    <m/>
    <m/>
    <m/>
    <b v="1"/>
    <n v="0"/>
    <n v="0"/>
    <m/>
    <b v="0"/>
    <b v="1"/>
    <x v="3"/>
  </r>
  <r>
    <x v="5"/>
    <s v="Planeación"/>
    <s v="Eficiencia Administrativa "/>
    <s v="Contar con una entidad innovadora, flexible y con capacidad de adaptarse al cambio."/>
    <s v="FUNCIONAMIENTO"/>
    <s v="Gestión Estratégica"/>
    <s v="Plan Estratégico Institucional"/>
    <s v="Funcionamiento general"/>
    <s v="Aprendizaje e innovación"/>
    <s v="Planeación Estratégica Institucional - PEI"/>
    <n v="66"/>
    <s v="Realizar jornada de planeación estratégica de la entidad para definir los proyectos internos de la siguiente vigencia."/>
    <d v="2018-10-01T00:00:00"/>
    <d v="2018-12-31T00:00:00"/>
    <s v="Plan de acción con propuestas de proyectos internos aprobadas"/>
    <s v="Plan de acción con propuestas de proyectos internos aprobadas"/>
    <n v="1"/>
    <s v="Unidad"/>
    <s v="Semestral"/>
    <s v="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_x000a_"/>
    <n v="0"/>
    <m/>
    <m/>
    <m/>
    <m/>
    <m/>
    <m/>
    <m/>
    <m/>
    <m/>
    <m/>
    <n v="1"/>
    <n v="1"/>
    <s v="NO PROGRAMADO"/>
    <s v="NO PROGRAMADO"/>
    <s v="NO PROGRAMADO"/>
    <s v="NO PROGRAMADO"/>
    <s v="NO PROGRAMADO"/>
    <m/>
    <m/>
    <s v="NO PROGRAMADO"/>
    <s v="NO PROGRAMADO"/>
    <m/>
    <m/>
    <m/>
    <m/>
    <m/>
    <m/>
    <m/>
    <e v="#DIV/0!"/>
    <m/>
    <n v="91"/>
    <n v="-62"/>
    <n v="153"/>
    <n v="1.6813186813186813"/>
    <m/>
    <s v="Se cumple en noviembre y se reporta x 1 única vez en el semestre."/>
    <m/>
    <b v="1"/>
    <m/>
    <m/>
    <m/>
    <m/>
    <m/>
    <m/>
    <m/>
    <m/>
    <m/>
    <b v="1"/>
    <n v="0"/>
    <n v="0"/>
    <m/>
    <b v="0"/>
    <b v="1"/>
    <x v="3"/>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7"/>
    <s v="Asesorar la formulación, actualización y registro de los proyectos de inversión en el Sistema Unificado de Inversiones y Finanzas Públicas – SUIF"/>
    <d v="2018-01-01T00:00:00"/>
    <d v="2018-12-31T00:00:00"/>
    <s v="Proyectos de inversión que se gestionan para el registro en el Sistema Unificado de Inversiones y Finanzas Públicas – SUIFP"/>
    <s v="Sumatoria de proyectos de inversión que se gestionan para  el registro en el Sistema Unificado de Inversiones y Finanzas Públicas – SUIFP"/>
    <n v="5"/>
    <s v="Número"/>
    <s v="Semestral"/>
    <s v="Mide el número de proyectos que cuentan con revisión y control técnico por parte del Grupo de Planeación en el Sistema Unificado de Inversiones y Finanzas Públicas – SUIFP, y que posteriormente son registrados para cada vigencia por el Departamento Nacional de Planeación -DNP."/>
    <n v="0"/>
    <m/>
    <m/>
    <m/>
    <m/>
    <m/>
    <n v="5"/>
    <n v="5"/>
    <n v="5"/>
    <n v="5"/>
    <n v="5"/>
    <n v="5"/>
    <n v="5"/>
    <n v="5"/>
    <s v="NO PERIODICIDAD"/>
    <s v="NO PERIODICIDAD"/>
    <s v="NO PERIODICIDAD"/>
    <s v="NO PERIODICIDAD"/>
    <s v="NO PERIODICIDAD"/>
    <m/>
    <n v="5"/>
    <n v="1"/>
    <m/>
    <m/>
    <m/>
    <m/>
    <m/>
    <m/>
    <m/>
    <e v="#DIV/0!"/>
    <s v="Sistema de inversión y Finanzas públicas SUIFP , https://suifp.dnp.gov.co; módulo  BPIN » FILTROS DE CALIDAD - Ver observaciones"/>
    <n v="364"/>
    <n v="211"/>
    <n v="153"/>
    <n v="0.42032967032967034"/>
    <m/>
    <s v="Se cumple en junio y se reporta x 1 única vez en el primer semestre. Se ajusta redacción en el nombre del proyecto quitando la palabrá &quot;de&quot;, así: Gestión de estratégica de Proyectos. Se ajusta redacción en la fórmula incluyendo &quot;que&quot;, aspecto  con texto en rojo: Sumatoria de proyectos de inversión que se gestionan para  el registro en el Sistema Unificado de Inversiones y Finanzas Públicas – SUIFP"/>
    <m/>
    <b v="1"/>
    <s v="Corte junio"/>
    <m/>
    <m/>
    <m/>
    <m/>
    <m/>
    <m/>
    <m/>
    <m/>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8"/>
    <s v="Realizar seguimiento a los proyectos  de inversión en ejecución."/>
    <d v="2018-01-01T00:00:00"/>
    <d v="2018-12-01T00:00:00"/>
    <s v="Proyectos de inversión que cuentan con seguimiento completo en el Sistema de Seguimiento a Proyectos de Inversión - SPI"/>
    <s v="Sumatoria de proyectos de inversión que cuentan con seguimiento completo en el Sistema de Seguimiento a Proyectos de Inversión - SPI"/>
    <n v="5"/>
    <s v="Número"/>
    <s v="Mensual"/>
    <s v="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
    <n v="0"/>
    <n v="5"/>
    <n v="5"/>
    <n v="5"/>
    <n v="5"/>
    <n v="5"/>
    <n v="5"/>
    <n v="5"/>
    <n v="5"/>
    <n v="5"/>
    <n v="5"/>
    <n v="5"/>
    <n v="5"/>
    <n v="5"/>
    <n v="5"/>
    <m/>
    <m/>
    <m/>
    <m/>
    <m/>
    <n v="5"/>
    <n v="1"/>
    <m/>
    <m/>
    <m/>
    <m/>
    <m/>
    <m/>
    <m/>
    <e v="#DIV/0!"/>
    <s v="Sistema de Seguimiento a Proyectos de Inversión - SPI, https://spi.dnp.gov.co/, módulo consultas - Entidad"/>
    <n v="334"/>
    <n v="211"/>
    <n v="123"/>
    <n v="0.45808383233532934"/>
    <s v="El seguimiento del mes de diciembre se reporta en enero del 2019. Se programa constante ya que son los mismos proyectos cada mes."/>
    <s v="Meta constante. Se ajusta redacción en el nombre del proyecto quitando la palabrá &quot;de&quot;, así: Gestión de estratégica de Proyectos. "/>
    <m/>
    <b v="1"/>
    <s v="Corte junio"/>
    <s v="corte julio"/>
    <s v="corte agosto"/>
    <m/>
    <m/>
    <m/>
    <m/>
    <s v="Constante"/>
    <m/>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estratégica de Proyectos "/>
    <n v="69"/>
    <s v="Asesorar la elaboración y consolidar el anteproyecto de presupuesto de inversión de la entidad, y preparar información para  el Marco de Gasto de Mediano Plazo - MGMP de los recursos de inversión."/>
    <d v="2018-01-01T00:00:00"/>
    <d v="2018-07-31T00:00:00"/>
    <s v="Documento con  información de recursos de inversión para el anteproyecto de presupuesto consolidado"/>
    <s v="Documento con  información de recursos de inversión para el anteproyecto de presupuesto consolidado"/>
    <n v="1"/>
    <s v="Unidad"/>
    <s v="Semestral"/>
    <s v="El anteproyecto de inversión incluye la solicitud de recursos que por proyecto de inversión realizan las dependencias para la siguiente vigencia, justificando la respectiva necesidad de recursos."/>
    <n v="0"/>
    <m/>
    <m/>
    <n v="1"/>
    <n v="1"/>
    <n v="1"/>
    <n v="1"/>
    <n v="1"/>
    <n v="1"/>
    <n v="1"/>
    <n v="1"/>
    <n v="1"/>
    <n v="1"/>
    <n v="1"/>
    <n v="1"/>
    <n v="1"/>
    <n v="1"/>
    <n v="1"/>
    <n v="1"/>
    <n v="1"/>
    <n v="1"/>
    <n v="1"/>
    <m/>
    <m/>
    <m/>
    <m/>
    <m/>
    <m/>
    <m/>
    <e v="#DIV/0!"/>
    <s v="Correo enviado  por Carmen Daniela Sanchez Salamanca &lt;CarmenSanchez@anh.gov.co&gt;; mié 15/08/2018 10:01 a.m, donde se encuentra  el documento remitido sobre el anteproyecto de presupuesto de inversión. MGMP: correo electrónico remitido por Hernan Arnulfo Mendez Triana &lt;hernan.mendez@anh.gov.co; el 8 de mayo de 2018, 12:03"/>
    <n v="211"/>
    <n v="211"/>
    <n v="0"/>
    <n v="0.72511848341232232"/>
    <s v="El documento fue remitido al área financiera en el mes de marzo, para su consolidación y posterior remisión al Ministerio de Hacienda y DNP; sirve de insumo para la elaboración del Marco de Gasto de Mediano Plazo - MGMP."/>
    <s v="Se cumplió en marzo. Se ajusta redacción en el nombre del proyecto quitando la palabrá &quot;de&quot;, así: Gestión de estratégica de Proyectos. "/>
    <m/>
    <b v="1"/>
    <s v="Corte junio"/>
    <m/>
    <m/>
    <m/>
    <m/>
    <m/>
    <m/>
    <m/>
    <s v="Meta cumplida reporte Junio"/>
    <b v="1"/>
    <n v="0"/>
    <n v="0"/>
    <b v="0"/>
    <b v="0"/>
    <b v="1"/>
    <x v="1"/>
  </r>
  <r>
    <x v="5"/>
    <s v="Planeación"/>
    <s v="Eficiencia Administrativa "/>
    <s v="Contar con una entidad innovadora, flexible y con capacidad de adaptarse al cambio."/>
    <s v="FUNCIONAMIENTO"/>
    <s v="Gestión de Proyectos"/>
    <s v="Plan Estratégico Institucional"/>
    <s v="Funcionamiento general"/>
    <s v="Aprendizaje e innovación"/>
    <s v="Gestión de estratégica de Proyectos "/>
    <n v="70"/>
    <s v="Realizar monitoreo a los proyectos internos, de acuerdo al Plan de Acción ajustado y aprobado."/>
    <d v="2018-08-01T00:00:00"/>
    <d v="2018-12-31T00:00:00"/>
    <s v="Monitoreo realizado al Plan de Acción de la ANH"/>
    <s v="Monitoreo realizado al Plan de Acción de la ANH"/>
    <n v="6"/>
    <s v="Número"/>
    <s v="Mensual"/>
    <s v="La información se obtiene mes vencido. Corresponde al monitoreo  del seguimiento reportado por las dependencias, teniendo en cuenta los proyectos internos, actividades y metas programadas en la vigencia."/>
    <n v="0"/>
    <m/>
    <m/>
    <m/>
    <m/>
    <m/>
    <m/>
    <n v="1"/>
    <n v="2"/>
    <n v="3"/>
    <n v="4"/>
    <n v="5"/>
    <n v="6"/>
    <s v="NO PROGRAMADO"/>
    <n v="1"/>
    <m/>
    <m/>
    <m/>
    <m/>
    <m/>
    <n v="1"/>
    <n v="1"/>
    <m/>
    <m/>
    <m/>
    <m/>
    <m/>
    <m/>
    <m/>
    <e v="#DIV/0!"/>
    <m/>
    <n v="152"/>
    <n v="-1"/>
    <n v="153"/>
    <n v="1.006578947368421"/>
    <s v="La estructura del Plan de Acción se encuentra en ajustes, debido a que el Decreto 612 de 2018 exige incluir 12 planes institucionales. El primer seguimiento consolidado será con corte junio de 2018."/>
    <s v="Se realiza ajuste frente a lo publicao el 31/07/2018, para precisar en la redacción de la actividad, indicador, fórmula y descripción del indicador, que se realiza monitreo desde el área de planeación a los proyectos internos, y el seguimiento correponde a cada área ejecutora, se cambia en la redacción las palabra &quot;seguimiento&quot; por &quot;monitoreo&quot;."/>
    <m/>
    <b v="1"/>
    <m/>
    <s v="corte julio"/>
    <s v="corte agosto"/>
    <m/>
    <m/>
    <m/>
    <m/>
    <m/>
    <m/>
    <b v="1"/>
    <n v="0"/>
    <n v="0"/>
    <b v="0"/>
    <b v="0"/>
    <b v="0"/>
    <x v="1"/>
  </r>
  <r>
    <x v="5"/>
    <s v="Planeación"/>
    <s v="Eficiencia Administrativa "/>
    <s v="Contar con una entidad innovadora, flexible y con capacidad de adaptarse al cambio."/>
    <s v="C-2106-1900-1 DESARROLLO DE LA EVALUACIÓN DEL POTENCIAL DE HIDROCARBUROS DEL PAÍS"/>
    <s v="Gestión de Proyectos"/>
    <s v="Plan Estratégico Institucional"/>
    <s v="Gestión de la información en el sector minero energético"/>
    <s v="Aprendizaje e innovación"/>
    <s v="Gestión de estratégica de Proyectos "/>
    <n v="71"/>
    <s v="Realizar procesos de capacitación en temas relacionados con la  gestión de proyectos."/>
    <d v="2018-08-01T00:00:00"/>
    <d v="2018-12-31T00:00:00"/>
    <s v="Procesos de capacitación en temas relacionados con la  gestión de proyectos realizados."/>
    <s v="Procesos de capacitación en temas relacionados con la  gestión de proyectos realizados."/>
    <n v="1"/>
    <s v="Unidad"/>
    <s v="Semestral"/>
    <s v="Corresponde a procesos de capacitación realizados a funcionarios y contratistas, relacionados con temas de gestión de proyectos."/>
    <n v="0"/>
    <m/>
    <m/>
    <m/>
    <m/>
    <m/>
    <m/>
    <m/>
    <n v="1"/>
    <n v="1"/>
    <n v="1"/>
    <n v="1"/>
    <n v="1"/>
    <s v="NO PROGRAMADO"/>
    <s v="NO PROGRAMADO"/>
    <m/>
    <m/>
    <m/>
    <m/>
    <m/>
    <s v="NO PROGRAMADO"/>
    <s v="NO PROGRAMADO"/>
    <m/>
    <m/>
    <m/>
    <m/>
    <m/>
    <m/>
    <m/>
    <e v="#DIV/0!"/>
    <m/>
    <n v="152"/>
    <n v="-1"/>
    <n v="153"/>
    <n v="1.006578947368421"/>
    <s v="Los procesos de capacitación se desarrollarán en el marco del convenio con Colciencias, y constará de 2 módulos, uno en cada semestre."/>
    <s v="La meta se cumple en agosto y  se reporta solo 1 vez. "/>
    <m/>
    <b v="1"/>
    <m/>
    <m/>
    <s v="corte agosto"/>
    <m/>
    <m/>
    <m/>
    <m/>
    <m/>
    <m/>
    <b v="1"/>
    <n v="0"/>
    <n v="0"/>
    <m/>
    <b v="0"/>
    <b v="1"/>
    <x v="3"/>
  </r>
  <r>
    <x v="5"/>
    <s v="Planeación"/>
    <s v="Eficiencia Administrativa "/>
    <s v="Contar con una entidad innovadora, flexible y con capacidad de adaptarse al cambio."/>
    <s v="FUNCIONAMIENTO"/>
    <s v="Gestión Integral"/>
    <s v="Plan Estratégico Institucional"/>
    <s v="Funcionamiento general"/>
    <s v="Aprendizaje e innovación"/>
    <s v="Implementación del Sistema Integrado de Gestión y Control - SIGC"/>
    <n v="72"/>
    <s v="Realizar la auditoría de certificación al SIGC de la Agencia Nacional de Hidrocarburos - ANH."/>
    <d v="2018-07-27T00:00:00"/>
    <d v="2018-09-17T00:00:00"/>
    <s v="Informe de auditoría obtenido"/>
    <s v="Informe de auditoría obtenido"/>
    <n v="1"/>
    <s v="Unidad"/>
    <s v="Semestral"/>
    <s v="Corresponde al informe de auditoría para el otorgamiento de las certificaciones internacionales ISO 9001:2015; ISO 14001:2015 y OHSAS 108001:2007."/>
    <n v="20635552"/>
    <m/>
    <m/>
    <m/>
    <m/>
    <m/>
    <m/>
    <m/>
    <m/>
    <n v="1"/>
    <n v="1"/>
    <n v="1"/>
    <n v="1"/>
    <s v="NO PROGRAMADO"/>
    <s v="NO PROGRAMADO"/>
    <s v="NO PROGRAMADO"/>
    <m/>
    <m/>
    <m/>
    <m/>
    <s v="NO PROGRAMADO"/>
    <s v="NO PROGRAMADO"/>
    <m/>
    <m/>
    <m/>
    <m/>
    <m/>
    <m/>
    <m/>
    <s v="SIN RECURSO EJECUTADO"/>
    <m/>
    <n v="52"/>
    <n v="4"/>
    <n v="48"/>
    <n v="2.9423076923076925"/>
    <m/>
    <s v="Se cumple en septiembre y se reporta 1 sola vez."/>
    <m/>
    <b v="1"/>
    <m/>
    <m/>
    <m/>
    <m/>
    <m/>
    <m/>
    <m/>
    <m/>
    <m/>
    <b v="1"/>
    <n v="20635552"/>
    <n v="20635552"/>
    <m/>
    <b v="0"/>
    <b v="1"/>
    <x v="3"/>
  </r>
  <r>
    <x v="5"/>
    <s v="Planeación"/>
    <s v="Eficiencia Administrativa "/>
    <s v="Contar con una entidad innovadora, flexible y con capacidad de adaptarse al cambio."/>
    <s v="FUNCIONAMIENTO"/>
    <s v="Gestión Contractual"/>
    <s v="Plan Anual de Adquisiciones"/>
    <s v="Funcionamiento general"/>
    <s v="Aprendizaje e innovación"/>
    <s v="Seguimiento al Plan Anual de Adquisiciones"/>
    <n v="73"/>
    <s v="Realizar seguimiento a la ejecución del Plan Anual de Adquisiciones - PAA."/>
    <d v="2018-02-01T00:00:00"/>
    <d v="2018-12-31T00:00:00"/>
    <s v="Informes de seguimiento al PAA"/>
    <s v="Informes de seguimiento al PAA"/>
    <n v="12"/>
    <s v="Número"/>
    <s v="Mensual"/>
    <s v="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
    <n v="0"/>
    <n v="1"/>
    <n v="2"/>
    <n v="3"/>
    <n v="4"/>
    <n v="5"/>
    <n v="6"/>
    <n v="7"/>
    <n v="8"/>
    <n v="9"/>
    <n v="10"/>
    <n v="11"/>
    <n v="12"/>
    <n v="6"/>
    <n v="7"/>
    <m/>
    <m/>
    <m/>
    <m/>
    <m/>
    <n v="7"/>
    <n v="1"/>
    <m/>
    <m/>
    <m/>
    <m/>
    <m/>
    <m/>
    <m/>
    <e v="#DIV/0!"/>
    <s v="Vínculo publicación: _x000a_http://intranet/administrativa/planeacion/Seguimiento%20a%20la%20Gestin/Plan-Anual-de-Adquisiciones-2018.pdf_x000a__x000a_Carpeta conmpartida del grupo de Planeación: -&gt; PLANES DE ACCIÓN -&gt; PLAN DE ACCIÓN 2018 -&gt; SEGUIMIENTOS PLANEACIÓN -&gt; Seguimiento Plan Anual de Adquisiciones"/>
    <n v="333"/>
    <n v="180"/>
    <n v="153"/>
    <n v="0.45945945945945948"/>
    <s v="Se realizará reunión con Jurídica para determinar el alcance de la actividad a cargo del Grupo de Planeación. El seguimiento al mes de diciembre se reportará en enero de 2019."/>
    <m/>
    <m/>
    <b v="1"/>
    <s v="Corte junio"/>
    <s v="corte julio"/>
    <s v="corte agosto"/>
    <m/>
    <m/>
    <m/>
    <m/>
    <m/>
    <m/>
    <b v="1"/>
    <n v="0"/>
    <n v="0"/>
    <b v="0"/>
    <b v="0"/>
    <b v="0"/>
    <x v="1"/>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Modelo de gestión de proyectos especiales de tecnología"/>
    <n v="74"/>
    <s v="Implantar una solución tecnológica de EnterPrise Resource Plannig -ERP, el Customer Relationship Management - CRM, Gestión de Proyectos y tablero de control para la ANH"/>
    <d v="2018-07-01T00:00:00"/>
    <d v="2018-12-31T00:00:00"/>
    <s v="Gestión de Proyectos, ERP, CRM y tablero de control implantados"/>
    <s v="Sumatoria de Gestión de proyectos, ERP y CRM y tablero de control implantados"/>
    <n v="4"/>
    <s v="Número"/>
    <s v="Semestral"/>
    <s v="Implantación de un CRM, ERP, TABLERO DE CONTRO, GP, como herramientas que soportaran la gestión administrativa y financiera."/>
    <n v="3551785526"/>
    <m/>
    <m/>
    <m/>
    <m/>
    <m/>
    <m/>
    <m/>
    <m/>
    <n v="1"/>
    <n v="2"/>
    <n v="3"/>
    <n v="4"/>
    <s v="NO PROGRAMADO"/>
    <s v="NO PROGRAMADO"/>
    <s v="NO PROGRAMADO"/>
    <m/>
    <m/>
    <m/>
    <m/>
    <s v="NO PROGRAMADO"/>
    <s v="NO PROGRAMADO"/>
    <m/>
    <m/>
    <m/>
    <m/>
    <m/>
    <m/>
    <m/>
    <s v="SIN RECURSO EJECUTADO"/>
    <m/>
    <n v="183"/>
    <n v="30"/>
    <n v="153"/>
    <n v="0.83606557377049184"/>
    <m/>
    <m/>
    <m/>
    <b v="1"/>
    <m/>
    <m/>
    <m/>
    <m/>
    <m/>
    <m/>
    <m/>
    <m/>
    <m/>
    <b v="1"/>
    <n v="3551785526"/>
    <n v="3551785526"/>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Arquitectura Service Oriented Architecture -  SOA y Business Process Modeling - BPM."/>
    <n v="75"/>
    <s v="Articular los procesos y aplicaciones de la ANH adoptando los estilos de arquitectura SOA y BPMN. Fase 1."/>
    <d v="2018-09-01T00:00:00"/>
    <d v="2018-12-31T00:00:00"/>
    <s v="Servicios o procesos transversales, con arquitectura Service Oriented Architecture -  SOA y Business Process Modeling - BPM, implementados._x000a_"/>
    <s v="Sumatoria de servicios o procesos transversales, con arquitectura SOA y  BPM, implementados._x000a_"/>
    <n v="11"/>
    <s v="Número"/>
    <s v="Trimestral"/>
    <s v="El numero de servicios o procesos incluidos en la arquitectura y en el modelo bpm para avanzar en la integración de información con gobierno de datos"/>
    <n v="2621846500"/>
    <m/>
    <m/>
    <m/>
    <m/>
    <m/>
    <m/>
    <m/>
    <m/>
    <n v="4"/>
    <n v="4"/>
    <n v="4"/>
    <n v="11"/>
    <s v="NO PROGRAMADO"/>
    <s v="NO PROGRAMADO"/>
    <s v="NO PROGRAMADO"/>
    <m/>
    <s v="NO PERIODICIDAD"/>
    <s v="NO PERIODICIDAD"/>
    <m/>
    <s v="NO PROGRAMADO"/>
    <s v="NO PROGRAMADO"/>
    <m/>
    <m/>
    <m/>
    <m/>
    <m/>
    <m/>
    <m/>
    <s v="SIN RECURSO EJECUTADO"/>
    <m/>
    <n v="121"/>
    <n v="-32"/>
    <n v="153"/>
    <n v="1.2644628099173554"/>
    <m/>
    <m/>
    <m/>
    <b v="1"/>
    <m/>
    <m/>
    <m/>
    <m/>
    <m/>
    <m/>
    <m/>
    <m/>
    <m/>
    <b v="1"/>
    <n v="2621846500"/>
    <n v="26218465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Grupos de interés"/>
    <s v="Servicio de información en línea -  Ventanilla Virtual"/>
    <n v="76"/>
    <s v="Implementar herramientas tecnológicas para los  trámites de pago a proveedores._x000a_"/>
    <d v="2018-01-01T00:00:00"/>
    <d v="2018-09-30T00:00:00"/>
    <s v="Ventanilla virtual de pagos "/>
    <s v="ventanilla virtual de pago implementada"/>
    <n v="1"/>
    <s v="Unidad"/>
    <s v="Semestral"/>
    <s v="Implementación de la ventanilla virtual para el tramite de radicación de cuenta de cobro o factura de contratistas personas naturales hasta la autorización del pago. "/>
    <n v="0"/>
    <m/>
    <m/>
    <m/>
    <m/>
    <m/>
    <m/>
    <n v="1"/>
    <m/>
    <n v="1"/>
    <n v="1"/>
    <n v="1"/>
    <n v="1"/>
    <n v="0"/>
    <s v="NO PERIODICIDAD"/>
    <s v="NO PROGRAMADO"/>
    <m/>
    <m/>
    <m/>
    <m/>
    <n v="0"/>
    <n v="0"/>
    <m/>
    <m/>
    <m/>
    <m/>
    <m/>
    <m/>
    <m/>
    <e v="#DIV/0!"/>
    <m/>
    <n v="272"/>
    <n v="211"/>
    <n v="61"/>
    <n v="0.5625"/>
    <m/>
    <s v="Se debió cumplir en junio, se solicitó  mediante correo electónico a Jose Hector Martinez Mina &lt;jose.martinez@anh.gov.co&gt;, el mié 15/08/2018 04:37 p.m. , que la OTI valide el cambio en la porgramación según la descripción reportada donde se afirma que se pasa a septiembre."/>
    <s v="Este proyecto es una iniciativa hecha en casa por lo cual no se requiere fuente de recursos financieros, únicamente la capacidad del talento humano."/>
    <b v="1"/>
    <s v="Corte junio"/>
    <m/>
    <m/>
    <m/>
    <m/>
    <m/>
    <m/>
    <m/>
    <m/>
    <b v="1"/>
    <n v="0"/>
    <n v="0"/>
    <b v="0"/>
    <b v="1"/>
    <b v="0"/>
    <x v="2"/>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de la Infraestructura de Capacidad "/>
    <n v="77"/>
    <s v="Ampliar la capacidad en la librería de cintas SL3000 y bandeja de disco ZFS3."/>
    <d v="2018-06-01T00:00:00"/>
    <d v="2018-12-31T00:00:00"/>
    <s v="Solución para la ampliación de capacidad en librería implementada"/>
    <s v="Solución para la ampliación de capacidad en librería implementada"/>
    <n v="1"/>
    <s v="Unidad"/>
    <s v="Mensual"/>
    <s v="La solución incrementa la capacidad de almacenamiento y procesamiento de infraestructura "/>
    <n v="1102816638"/>
    <m/>
    <m/>
    <m/>
    <m/>
    <m/>
    <m/>
    <n v="1"/>
    <n v="1"/>
    <n v="1"/>
    <n v="1"/>
    <n v="1"/>
    <n v="1"/>
    <s v="NO PROGRAMADO"/>
    <n v="0"/>
    <m/>
    <m/>
    <m/>
    <m/>
    <m/>
    <n v="0"/>
    <n v="0"/>
    <m/>
    <m/>
    <m/>
    <m/>
    <m/>
    <m/>
    <m/>
    <s v="SIN RECURSO EJECUTADO"/>
    <m/>
    <n v="213"/>
    <n v="60"/>
    <n v="153"/>
    <n v="0.71830985915492962"/>
    <m/>
    <s v="Se cumple en julio y se reporta 1 sola vez."/>
    <m/>
    <b v="1"/>
    <m/>
    <s v="corte julio"/>
    <s v="corte agosto"/>
    <m/>
    <m/>
    <m/>
    <m/>
    <m/>
    <s v="Meta rezagada corte julio"/>
    <b v="1"/>
    <n v="1102816638"/>
    <n v="1102816638"/>
    <b v="0"/>
    <b v="1"/>
    <b v="0"/>
    <x v="2"/>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de infraestructura de contingencia"/>
    <n v="78"/>
    <s v="Ampliar la infraestructura para incrementar la contingencia de la plataforma de Virtualización y sus escritorios livianos."/>
    <d v="2018-07-01T00:00:00"/>
    <d v="2018-12-31T00:00:00"/>
    <s v="Infraestructura contingente de Virtualización implementada"/>
    <s v="Infraestructura contingente de Virtualización implementada"/>
    <n v="1"/>
    <s v="Unidad"/>
    <s v="Semestral"/>
    <s v="Solución de infraestructura incrementar el soporte de la contingencia de virtualización de escritorios livianos."/>
    <n v="1216000000"/>
    <m/>
    <m/>
    <m/>
    <m/>
    <m/>
    <m/>
    <m/>
    <m/>
    <m/>
    <n v="1"/>
    <n v="1"/>
    <n v="1"/>
    <s v="NO PROGRAMADO"/>
    <s v="NO PROGRAMADO"/>
    <s v="NO PROGRAMADO"/>
    <s v="NO PROGRAMADO"/>
    <m/>
    <m/>
    <m/>
    <s v="NO PROGRAMADO"/>
    <s v="NO PROGRAMADO"/>
    <m/>
    <m/>
    <m/>
    <m/>
    <m/>
    <m/>
    <m/>
    <s v="SIN RECURSO EJECUTADO"/>
    <m/>
    <n v="183"/>
    <n v="30"/>
    <n v="153"/>
    <n v="0.83606557377049184"/>
    <m/>
    <s v="Se cumple en octubre y se reporta 1 sola vez en el semestre."/>
    <m/>
    <b v="1"/>
    <m/>
    <m/>
    <m/>
    <m/>
    <m/>
    <m/>
    <m/>
    <m/>
    <m/>
    <b v="1"/>
    <n v="1216000000"/>
    <n v="1216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Solución de licenciamiento renovada de plataforma tecnológica de Cloud Computing para fortalecer el DRP de la ANH"/>
    <n v="79"/>
    <s v="Renovar la suscripción de la plataforma tecnológica en la nube de Microsoft para la implementación del DRP de la ANH."/>
    <d v="2018-06-01T00:00:00"/>
    <d v="2018-12-31T00:00:00"/>
    <s v="Cloud Computing para el DRP renovado"/>
    <s v="Cloud Computing para el DRP renovado"/>
    <n v="1"/>
    <s v="Unidad"/>
    <s v="Mensual"/>
    <s v="Corresponde a la renovación del licenciamiento de la solución"/>
    <n v="1000000000"/>
    <m/>
    <m/>
    <m/>
    <m/>
    <m/>
    <m/>
    <m/>
    <n v="1"/>
    <n v="1"/>
    <n v="1"/>
    <n v="1"/>
    <n v="1"/>
    <s v="NO PROGRAMADO"/>
    <s v="NO PROGRAMADO"/>
    <m/>
    <m/>
    <m/>
    <m/>
    <m/>
    <s v="NO PROGRAMADO"/>
    <s v="NO PROGRAMADO"/>
    <m/>
    <m/>
    <m/>
    <m/>
    <m/>
    <m/>
    <m/>
    <s v="SIN RECURSO EJECUTADO"/>
    <m/>
    <n v="213"/>
    <n v="60"/>
    <n v="153"/>
    <n v="0.71830985915492962"/>
    <s v="Atendiendo a lo identificado por la Oficina de Tecnologías, corresponde al rubro A-2-0-4 ADQUISICION DE BIENES Y SERVICIOS."/>
    <s v="Se cumple en agosto y se reporta por una única vez. "/>
    <m/>
    <b v="1"/>
    <m/>
    <m/>
    <s v="corte agosto"/>
    <m/>
    <m/>
    <m/>
    <m/>
    <m/>
    <m/>
    <b v="1"/>
    <n v="1000000000"/>
    <n v="10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Repositorio único de información de exploración de hidrocarburos_x000a_"/>
    <n v="80"/>
    <s v="Realizar consolidación en un repositorio único de información de exploración de Hidrocarburos a partir de los proyectos interactivos generados desde las aplicaciones petrotécnicas."/>
    <d v="2018-08-01T00:00:00"/>
    <d v="2018-12-31T00:00:00"/>
    <s v="Repositorio único de información implementado"/>
    <s v="(Número de fases del repositorio único de información, implementadas/ Total número de fases del repositorio único de información, programadas)*100"/>
    <n v="100"/>
    <s v="Porcentaje"/>
    <s v="Mensual"/>
    <s v="Corresponde al avance de fases implementadas del repositorio"/>
    <n v="6500000000"/>
    <m/>
    <m/>
    <m/>
    <m/>
    <m/>
    <m/>
    <m/>
    <n v="25"/>
    <n v="25"/>
    <n v="50"/>
    <n v="50"/>
    <n v="100"/>
    <s v="NO PROGRAMADO"/>
    <s v="NO PROGRAMADO"/>
    <m/>
    <m/>
    <m/>
    <m/>
    <m/>
    <s v="NO PROGRAMADO"/>
    <s v="NO PROGRAMADO"/>
    <m/>
    <m/>
    <m/>
    <m/>
    <m/>
    <m/>
    <m/>
    <s v="SIN RECURSO EJECUTADO"/>
    <m/>
    <n v="152"/>
    <n v="-1"/>
    <n v="153"/>
    <n v="1.006578947368421"/>
    <s v="Atendiendo a lo identificado por la Oficina de Tecnologías, corresponde al rubro A-2-0-4 ADQUISICION DE BIENES Y SERVICIOS."/>
    <m/>
    <m/>
    <b v="1"/>
    <m/>
    <m/>
    <s v="corte agosto"/>
    <m/>
    <m/>
    <m/>
    <m/>
    <m/>
    <m/>
    <b v="1"/>
    <n v="6500000000"/>
    <n v="65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Fortalecer el esquema de seguridad perimetral para la confianza digital "/>
    <n v="81"/>
    <s v="Mantener renovado los sistemas de seguridad perimetral de la ANH por el horizonte trianual"/>
    <d v="2018-06-01T00:00:00"/>
    <d v="2018-12-31T00:00:00"/>
    <s v="Sistema de seguridad perimetral renovado"/>
    <s v="Sistema de seguridad perimetral renovado"/>
    <n v="1"/>
    <s v="Unidad "/>
    <s v="Mensual"/>
    <s v="Corresponde a la renovación del licenciamiento de la solución"/>
    <n v="1600000000"/>
    <m/>
    <m/>
    <m/>
    <m/>
    <m/>
    <m/>
    <m/>
    <n v="1"/>
    <n v="1"/>
    <n v="1"/>
    <n v="1"/>
    <n v="1"/>
    <s v="NO PROGRAMADO"/>
    <s v="NO PROGRAMADO"/>
    <m/>
    <m/>
    <m/>
    <m/>
    <m/>
    <s v="NO PROGRAMADO"/>
    <s v="NO PROGRAMADO"/>
    <m/>
    <m/>
    <m/>
    <m/>
    <m/>
    <m/>
    <m/>
    <s v="SIN RECURSO EJECUTADO"/>
    <m/>
    <n v="213"/>
    <n v="60"/>
    <n v="153"/>
    <n v="0.71830985915492962"/>
    <s v="Atendiendo a lo identificado por la Oficina de Tecnologías, corresponde al rubro A-2-0-4 ADQUISICION DE BIENES Y SERVICIOS."/>
    <s v="Se cumple en agosto y se reporta por una única vez. "/>
    <m/>
    <b v="1"/>
    <m/>
    <m/>
    <s v="corte agosto"/>
    <m/>
    <m/>
    <m/>
    <m/>
    <m/>
    <m/>
    <b v="1"/>
    <n v="1600000000"/>
    <n v="1600000000"/>
    <m/>
    <b v="0"/>
    <b v="1"/>
    <x v="3"/>
  </r>
  <r>
    <x v="6"/>
    <s v="No Aplica"/>
    <s v="Eficiencia Administrativa "/>
    <s v="Contar con una entidad innovadora, flexible y con capacidad de adaptarse al cambio."/>
    <s v="FUNCIONAMIENTO"/>
    <s v="Gestión TICs"/>
    <s v="Plan Estratégico Tecnologías de la Información y las Comunicaciones - PETIC"/>
    <s v="Fortalecimiento de la gestión y dirección del sector minas y energía"/>
    <s v="Aprendizaje e innovación"/>
    <s v="Transición para la adopción del Protocolo IPV6 (Internet) en sus tres fases "/>
    <n v="82"/>
    <s v="Implementar la tecnología IPv6 en la infraestructura tecnológica de la ANH en fase 1, 2 y 3."/>
    <d v="2018-04-01T00:00:00"/>
    <d v="2018-12-31T00:00:00"/>
    <s v="IPV6 Implementado"/>
    <s v="(Número de fases IPV6 implementadas/ Total número de fases programadas)*100"/>
    <n v="100"/>
    <s v="Porcentaje"/>
    <s v="Trimestral"/>
    <s v="Cumplimiento a la Política de Gobierno Digital expedida por el MINTIC. "/>
    <n v="20000000"/>
    <m/>
    <m/>
    <m/>
    <m/>
    <m/>
    <n v="33"/>
    <n v="33"/>
    <n v="33"/>
    <n v="33"/>
    <n v="66"/>
    <n v="66"/>
    <n v="100"/>
    <n v="33"/>
    <s v="NO PERIODICIDAD"/>
    <s v="NO PERIODICIDAD"/>
    <m/>
    <s v="NO PERIODICIDAD"/>
    <s v="NO PERIODICIDAD"/>
    <m/>
    <n v="33"/>
    <n v="1"/>
    <m/>
    <m/>
    <m/>
    <m/>
    <m/>
    <m/>
    <m/>
    <s v="SIN RECURSO EJECUTADO"/>
    <s v="Documentos: _x000a_1,Plan IPv6 ANH v3_x000a_2, Plan Seguridad en IPv6_x000a_3, Presentación proyecto IPV6"/>
    <n v="274"/>
    <n v="121"/>
    <n v="153"/>
    <n v="0.55839416058394165"/>
    <m/>
    <m/>
    <m/>
    <b v="1"/>
    <s v="Corte junio"/>
    <m/>
    <m/>
    <m/>
    <m/>
    <m/>
    <m/>
    <m/>
    <m/>
    <b v="1"/>
    <n v="20000000"/>
    <n v="20000000"/>
    <b v="0"/>
    <b v="0"/>
    <b v="0"/>
    <x v="1"/>
  </r>
  <r>
    <x v="6"/>
    <s v="No Aplica"/>
    <s v="Eficiencia Administrativa "/>
    <s v="Contar con una entidad innovadora, flexible y con capacidad de adaptarse al cambio."/>
    <s v="C-2199-1900-1 GESTION DE TECNOLOGIAS DE INFORMACION Y COMUNICACIONES"/>
    <s v="Gestión TICs"/>
    <s v="Plan de Seguridad y Privacidad de la Información"/>
    <s v="Fortalecimiento de la gestión y dirección del sector minas y energía"/>
    <s v="Aprendizaje e innovación"/>
    <s v="Sistema de Gestión de Seguridad de la Información -SGSI_x000a_"/>
    <n v="83"/>
    <s v="Implementar el Sistema de Gestión de Seguridad de la Información - SGSI y licencia de solución tecnológica, alineados a la Estrategia de Gobierno en Línea."/>
    <d v="2018-06-01T00:00:00"/>
    <d v="2018-12-31T00:00:00"/>
    <s v="Sistema de Gestión de Seguridad de la Información - SGSI,  implementado"/>
    <s v="(Número de fases del SGSI , implementadas/ Total número de fases SGSI, programadas)*100"/>
    <n v="100"/>
    <s v="Porcentaje"/>
    <s v="Bimestral"/>
    <s v="Hace referencia a la implementación del Sistema de Gestión de Seguridad de Información soportada con herramienta tecnológica para su administración "/>
    <n v="1455000000"/>
    <m/>
    <m/>
    <m/>
    <m/>
    <m/>
    <m/>
    <m/>
    <m/>
    <n v="25"/>
    <n v="50"/>
    <n v="75"/>
    <n v="100"/>
    <s v="NO PROGRAMADO"/>
    <s v="NO PROGRAMADO"/>
    <s v="NO PROGRAMADO"/>
    <m/>
    <m/>
    <m/>
    <m/>
    <s v="NO PROGRAMADO"/>
    <s v="NO PROGRAMADO"/>
    <m/>
    <m/>
    <m/>
    <m/>
    <m/>
    <m/>
    <m/>
    <s v="SIN RECURSO EJECUTADO"/>
    <m/>
    <n v="213"/>
    <n v="60"/>
    <n v="153"/>
    <n v="0.71830985915492962"/>
    <m/>
    <m/>
    <m/>
    <b v="1"/>
    <m/>
    <m/>
    <m/>
    <m/>
    <m/>
    <m/>
    <m/>
    <m/>
    <m/>
    <b v="1"/>
    <n v="1455000000"/>
    <n v="1455000000"/>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Arquitectura Empresarial del horizonte 2019-2022 de la ANH _x000a_"/>
    <n v="84"/>
    <s v="Diseñar y formular la Arquitectura Empresarial del horizonte 2019-2022 de la ANH "/>
    <d v="2018-06-01T00:00:00"/>
    <d v="2018-12-31T00:00:00"/>
    <s v="Documento de Arquitectura Empresarial 2019-2022 definido y aprobado"/>
    <s v="Documento de Arquitectura Empresarial 2019-2022 definido y aprobado"/>
    <n v="1"/>
    <s v="Unidad"/>
    <s v="Semestral"/>
    <s v="Corresponde a la arquitectura empresarial que define la ruta de tecnología alineada a las metas del negocio corporativo para el cuatrienio 2019-2022"/>
    <n v="1424140748"/>
    <m/>
    <m/>
    <m/>
    <m/>
    <m/>
    <m/>
    <m/>
    <m/>
    <m/>
    <n v="1"/>
    <n v="1"/>
    <n v="1"/>
    <s v="NO PROGRAMADO"/>
    <s v="NO PROGRAMADO"/>
    <s v="NO PROGRAMADO"/>
    <s v="NO PROGRAMADO"/>
    <m/>
    <m/>
    <m/>
    <s v="NO PROGRAMADO"/>
    <s v="NO PROGRAMADO"/>
    <m/>
    <m/>
    <m/>
    <m/>
    <m/>
    <m/>
    <m/>
    <s v="SIN RECURSO EJECUTADO"/>
    <m/>
    <n v="213"/>
    <n v="60"/>
    <n v="153"/>
    <n v="0.71830985915492962"/>
    <m/>
    <s v="Se cumple en octubre  y se reporta una vez en el semestre."/>
    <m/>
    <b v="1"/>
    <m/>
    <m/>
    <m/>
    <m/>
    <m/>
    <m/>
    <m/>
    <m/>
    <m/>
    <b v="1"/>
    <n v="1424140748"/>
    <n v="1424140748"/>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Fortalecimiento Plan Estratégico de Tecnologías de la Información -PETI "/>
    <n v="85"/>
    <s v="Formular el Plan Estratégico de Tecnologías de la Información y las Comunicaciones - PETIC, para el horizonte 2019-2022, en el marco de la nueva Arquitectura Empresarial, y de la  Política de Gobierno Digital."/>
    <d v="2018-06-01T00:00:00"/>
    <d v="2018-12-31T00:00:00"/>
    <s v="Documento del Plan Estratégico de Tecnologías y las Comunicaciones 2019-2022 definido y aprobado "/>
    <s v="Documento del PETIC 2019-2022 Definido y aprobado "/>
    <n v="1"/>
    <s v="Unidad"/>
    <s v="Semestral"/>
    <s v="Corresponde al  Plan Estratégico de Tecnologías y las Comunicaciones que definirá las unidades de proyectos para el cuatrienio 2019-2022"/>
    <n v="403557726"/>
    <m/>
    <m/>
    <m/>
    <m/>
    <m/>
    <m/>
    <m/>
    <m/>
    <m/>
    <n v="1"/>
    <n v="1"/>
    <n v="1"/>
    <s v="NO PROGRAMADO"/>
    <s v="NO PROGRAMADO"/>
    <s v="NO PROGRAMADO"/>
    <s v="NO PROGRAMADO"/>
    <m/>
    <m/>
    <m/>
    <s v="NO PROGRAMADO"/>
    <s v="NO PROGRAMADO"/>
    <m/>
    <m/>
    <m/>
    <m/>
    <m/>
    <m/>
    <m/>
    <s v="SIN RECURSO EJECUTADO"/>
    <m/>
    <n v="213"/>
    <n v="60"/>
    <n v="153"/>
    <n v="0.71830985915492962"/>
    <m/>
    <s v="Se cumple en octubre y se reporta una vez en el semestre."/>
    <m/>
    <b v="1"/>
    <m/>
    <m/>
    <m/>
    <m/>
    <m/>
    <m/>
    <m/>
    <m/>
    <m/>
    <b v="1"/>
    <n v="403557726"/>
    <n v="403557726"/>
    <m/>
    <b v="0"/>
    <b v="1"/>
    <x v="3"/>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licencias Microsoft para infraestructura tecnológica de la ANH."/>
    <n v="86"/>
    <s v="Renovar e incrementar el licenciamiento por suscripción de la infraestructura de la ANH "/>
    <d v="2018-01-15T00:00:00"/>
    <d v="2018-02-15T00:00:00"/>
    <s v="Licenciamiento de infraestructura renovado "/>
    <s v="Sumatoria del Licenciamiento de infraestructura renovado "/>
    <n v="3886"/>
    <s v="Número"/>
    <s v="Anual"/>
    <s v="Corresponde al numero del Licenciamiento necesario para el funcionamiento y operación de la  infraestructura "/>
    <n v="1844356995"/>
    <m/>
    <n v="3886"/>
    <n v="3886"/>
    <n v="3886"/>
    <n v="3886"/>
    <n v="3886"/>
    <n v="3886"/>
    <n v="3886"/>
    <n v="3886"/>
    <n v="3886"/>
    <n v="3886"/>
    <n v="3886"/>
    <n v="3886"/>
    <n v="3886"/>
    <n v="3886"/>
    <n v="3886"/>
    <n v="3886"/>
    <n v="3886"/>
    <n v="3886"/>
    <n v="3886"/>
    <n v="1"/>
    <n v="1844356995.53"/>
    <n v="1844356995.53"/>
    <n v="1844356995.53"/>
    <n v="1844356995.53"/>
    <n v="1844356995.53"/>
    <n v="1844356995.53"/>
    <n v="1844356995.53"/>
    <n v="1.000000000287363"/>
    <s v="Orden de compra No. 24936 de 2018 "/>
    <n v="31"/>
    <n v="197"/>
    <n v="-166"/>
    <n v="4.935483870967742"/>
    <m/>
    <s v="Meta cumplida en febrero."/>
    <s v="Contratado en enero."/>
    <b v="1"/>
    <s v="Corte junio"/>
    <m/>
    <m/>
    <m/>
    <m/>
    <m/>
    <m/>
    <m/>
    <s v="Meta cumplida reporte Junio"/>
    <b v="1"/>
    <n v="-0.52999997138977051"/>
    <n v="-0.52999997138977051"/>
    <b v="0"/>
    <b v="0"/>
    <b v="1"/>
    <x v="1"/>
  </r>
  <r>
    <x v="6"/>
    <s v="No Aplica"/>
    <s v="Eficiencia Administrativa "/>
    <s v="Contar con una entidad innovadora, flexible y con capacidad de adaptarse al cambio."/>
    <s v="C-2199-1900-1 GESTION DE TECNOLOGIAS DE INFORMACION Y COMUNICACIONES"/>
    <s v="Gestión TICs"/>
    <s v="Plan Estratégico Tecnologías de la Información y las Comunicaciones - PETIC"/>
    <s v="Fortalecimiento de la gestión y dirección del sector minas y energía"/>
    <s v="Aprendizaje e innovación"/>
    <s v="Implementación de la Herramienta de búsqueda e indexación de información"/>
    <n v="87"/>
    <s v="Obtener e implementar una herramienta de búsqueda e indexación de información para el acceso eficiente a la información de la ANH."/>
    <d v="2018-07-01T00:00:00"/>
    <d v="2018-12-31T00:00:00"/>
    <s v="Herramienta de búsqueda e indexación de información implementada"/>
    <s v="Herramienta de búsqueda e indexación de información implementada"/>
    <n v="1"/>
    <s v="Unidad"/>
    <s v="Semestral"/>
    <s v="Corresponde a la herramienta que permita la búsqueda e indexación de información"/>
    <n v="498669500"/>
    <m/>
    <m/>
    <m/>
    <m/>
    <m/>
    <m/>
    <m/>
    <m/>
    <m/>
    <n v="1"/>
    <n v="1"/>
    <n v="1"/>
    <s v="NO PROGRAMADO"/>
    <s v="NO PROGRAMADO"/>
    <s v="NO PROGRAMADO"/>
    <s v="NO PROGRAMADO"/>
    <m/>
    <m/>
    <m/>
    <s v="NO PROGRAMADO"/>
    <s v="NO PROGRAMADO"/>
    <m/>
    <m/>
    <m/>
    <m/>
    <m/>
    <m/>
    <m/>
    <s v="SIN RECURSO EJECUTADO"/>
    <m/>
    <n v="183"/>
    <n v="30"/>
    <n v="153"/>
    <n v="0.83606557377049184"/>
    <m/>
    <s v="Se cumple en octubre y se reporta una vez en el semestre."/>
    <m/>
    <b v="1"/>
    <m/>
    <m/>
    <m/>
    <m/>
    <m/>
    <m/>
    <m/>
    <m/>
    <m/>
    <b v="1"/>
    <n v="498669500"/>
    <n v="498669500"/>
    <m/>
    <b v="0"/>
    <b v="1"/>
    <x v="3"/>
  </r>
  <r>
    <x v="6"/>
    <s v="No Aplica"/>
    <s v="Eficiencia Administrativa "/>
    <s v="Contar con una entidad innovadora, flexible y con capacidad de adaptarse al cambio."/>
    <s v="FUNCIONAMIENTO"/>
    <s v="Gestión TICs"/>
    <s v="Plan de Tratamiento de Riesgos de Seguridad y Privacidad de la Información"/>
    <s v="Fortalecimiento de la gestión y dirección del sector minas y energía"/>
    <s v="Aprendizaje e innovación"/>
    <s v="Metodología para la gestión de riesgos de TI."/>
    <n v="88"/>
    <s v="Definir e implementar Plan de tratamiento de Riesgos de Seguridad y Privacidad de la Información en la ANH. "/>
    <d v="2018-06-01T00:00:00"/>
    <d v="2018-12-31T00:00:00"/>
    <s v="Plan de tratamiento de Riesgos de Seguridad y Privacidad de la Información implementado"/>
    <s v="(actividades ejecutadas / actividades formuladas)*100"/>
    <n v="100"/>
    <s v="Porcentaje"/>
    <s v="Semestral"/>
    <s v="Corresponde al seguimiento de las actividades ejecutadas en el marco del Plan de tratamiento de Riesgos de Seguridad y Privacidad de la Información"/>
    <n v="0"/>
    <m/>
    <m/>
    <m/>
    <m/>
    <m/>
    <n v="25"/>
    <n v="25"/>
    <n v="25"/>
    <n v="25"/>
    <n v="25"/>
    <n v="25"/>
    <n v="100"/>
    <n v="25"/>
    <s v="NO PERIODICIDAD"/>
    <s v="NO PERIODICIDAD"/>
    <s v="NO PERIODICIDAD"/>
    <s v="NO PERIODICIDAD"/>
    <s v="NO PERIODICIDAD"/>
    <m/>
    <n v="25"/>
    <n v="1"/>
    <m/>
    <m/>
    <m/>
    <m/>
    <m/>
    <m/>
    <m/>
    <e v="#DIV/0!"/>
    <s v="Documento versión borrador."/>
    <n v="213"/>
    <n v="60"/>
    <n v="153"/>
    <n v="0.71830985915492962"/>
    <m/>
    <m/>
    <m/>
    <b v="1"/>
    <s v="Corte junio"/>
    <m/>
    <m/>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Aprendizaje e innovación"/>
    <s v="Gestión del Riesgo de Corrupción - Mapa de Riesgos de Corrupción - MRC"/>
    <n v="89"/>
    <s v="Realizar monitoreo a las actividades contempladas en el Componente  Gestión del Riesgo de Corrupción, del Plan Anticorrupción y de Atención al Ciudadano "/>
    <d v="2018-05-30T00:00:00"/>
    <d v="2018-12-30T00:00:00"/>
    <s v="Avance promedio en la implementación de actividades del Componente  Gestión del Riesgo de Corrupción, del Plan Anticorrupción y de Atención al Ciudadano _x000a_"/>
    <s v="Promedio del avance de las actividades del Componente Gestión del Riesgo de Corrupción, del Plan Anticorrupción y de Atención al Ciudadano   _x000a_"/>
    <n v="100"/>
    <s v="Porcentaje"/>
    <s v="Cuatrimestral"/>
    <s v="Mide el avance promedio sobre las actividades ejecutadas en el marco del   Componente Gestión del Riesgo de Corrupción, del Plan Anticorrupción y de Atención al Ciudadano. "/>
    <n v="0"/>
    <m/>
    <m/>
    <m/>
    <n v="42"/>
    <n v="42"/>
    <n v="42"/>
    <n v="42"/>
    <n v="93"/>
    <n v="93"/>
    <n v="93"/>
    <n v="93"/>
    <n v="100"/>
    <n v="42"/>
    <s v="NO PERIODICIDAD"/>
    <m/>
    <s v="NO PERIODICIDAD"/>
    <s v="NO PERIODICIDAD"/>
    <s v="NO PERIODICIDAD"/>
    <m/>
    <n v="42"/>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214"/>
    <n v="62"/>
    <n v="152"/>
    <n v="0.71495327102803741"/>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Aprendizaje e innovación"/>
    <s v="Planeación de la Estrategia de Racionalización"/>
    <n v="90"/>
    <s v="Realizar monitoreo a las actividades contempladas en el Componente Planeación de la Estrategia de Racionalización, del Plan Anticorrupción y de Atención al Ciudadano "/>
    <d v="2018-01-01T00:00:00"/>
    <d v="2018-12-31T00:00:00"/>
    <s v="Avance promedio en la implementación de actividades del Componente  Planeación de la Estrategia de Racionalización, del Plan Anticorrupción y de Atención al Ciudadano _x000a_"/>
    <s v="Promedio del avance de las actividades del Componente Planeación de la Estrategia de Racionalización, del Plan Anticorrupción y de Atención al Ciudadano   _x000a_"/>
    <n v="100"/>
    <s v="Porcentaje"/>
    <s v="Cuatrimestral"/>
    <s v="Mide el avance promedio sobre las actividades ejecutadas en el marco del   Componente Planeación de la Estrategia de Racionalización, del Plan Anticorrupción y de Atención al Ciudadano. "/>
    <n v="0"/>
    <m/>
    <m/>
    <m/>
    <n v="55"/>
    <n v="55"/>
    <n v="55"/>
    <n v="55"/>
    <n v="100"/>
    <n v="100"/>
    <n v="100"/>
    <n v="100"/>
    <n v="100"/>
    <n v="55"/>
    <s v="NO PERIODICIDAD"/>
    <m/>
    <s v="NO PERIODICIDAD"/>
    <s v="NO PERIODICIDAD"/>
    <s v="NO PERIODICIDAD"/>
    <m/>
    <n v="55"/>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64"/>
    <n v="211"/>
    <n v="153"/>
    <n v="0.42032967032967034"/>
    <s v="Se de acuerdo a lo revisado con Javier Morales se extiende el plazo a diciembre, estaba en abril."/>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Mecanismos para Mejorar la Atención al Ciudadano"/>
    <n v="91"/>
    <s v="Realizar monitoreo a las actividades contempladas en el Componente Mecanismos para Mejorar la Atención al Ciudadano, del Plan Anticorrupción y de Atención al Ciudadano "/>
    <d v="2018-01-31T00:00:00"/>
    <d v="2018-12-31T00:00:00"/>
    <s v="Avance promedio en la implementación de actividades del Componente Mecanismos para Mejorar la Atención al Ciudadano, del Plan Anticorrupción y de Atención al Ciudadano _x000a_"/>
    <s v="Promedio del avance de las actividades del Componente Mecanismos para Mejorar la Atención al Ciudadano, del Plan Anticorrupción y de Atención al Ciudadano   _x000a_"/>
    <n v="100"/>
    <s v="Porcentaje"/>
    <s v="Cuatrimestral"/>
    <s v="Mide el avance promedio sobre las actividades ejecutadas en el marco del   Componente Mecanismos para Mejorar la Atención al Ciudadano, del Plan Anticorrupción y de Atención al Ciudadano. "/>
    <n v="0"/>
    <m/>
    <m/>
    <m/>
    <n v="48"/>
    <n v="48"/>
    <n v="48"/>
    <n v="48"/>
    <n v="57"/>
    <n v="57"/>
    <n v="57"/>
    <n v="57"/>
    <n v="100"/>
    <n v="48"/>
    <s v="NO PERIODICIDAD"/>
    <m/>
    <s v="NO PERIODICIDAD"/>
    <s v="NO PERIODICIDAD"/>
    <s v="NO PERIODICIDAD"/>
    <m/>
    <n v="48"/>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34"/>
    <n v="181"/>
    <n v="153"/>
    <n v="0.45808383233532934"/>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Rendición de Cuentas"/>
    <n v="92"/>
    <s v="Realizar monitoreo a las actividades contempladas en el Componente Rendición de Cuentas, del Plan Anticorrupción y de Atención al Ciudadano "/>
    <d v="2018-01-02T00:00:00"/>
    <d v="2018-12-31T00:00:00"/>
    <s v="Avance promedio en la implementación de actividades del Componente Rendición de Cuentas, del Plan Anticorrupción y de Atención al Ciudadano _x000a_"/>
    <s v="Promedio del avance de las actividades del Componente Rendición de Cuentas, del Plan Anticorrupción y de Atención al Ciudadano   _x000a_"/>
    <n v="100"/>
    <s v="Porcentaje"/>
    <s v="Cuatrimestral"/>
    <s v="Mide el avance promedio sobre las actividades ejecutadas en el marco del   Componente Rendición de Cuentas, del Plan Anticorrupción y de Atención al Ciudadano. "/>
    <n v="0"/>
    <m/>
    <m/>
    <m/>
    <n v="66"/>
    <n v="66"/>
    <n v="66"/>
    <n v="66"/>
    <n v="77"/>
    <n v="77"/>
    <n v="77"/>
    <n v="77"/>
    <n v="100"/>
    <n v="66"/>
    <s v="NO PERIODICIDAD"/>
    <m/>
    <s v="NO PERIODICIDAD"/>
    <s v="NO PERIODICIDAD"/>
    <s v="NO PERIODICIDAD"/>
    <m/>
    <n v="66"/>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63"/>
    <n v="210"/>
    <n v="153"/>
    <n v="0.42148760330578511"/>
    <m/>
    <m/>
    <m/>
    <b v="1"/>
    <s v="Corte junio"/>
    <m/>
    <s v="corte agosto"/>
    <m/>
    <m/>
    <m/>
    <m/>
    <m/>
    <m/>
    <b v="1"/>
    <n v="0"/>
    <n v="0"/>
    <b v="0"/>
    <b v="0"/>
    <b v="0"/>
    <x v="1"/>
  </r>
  <r>
    <x v="5"/>
    <s v="Planeación"/>
    <s v="Eficiencia Administrativa "/>
    <s v="Contar con una entidad innovadora, flexible y con capacidad de adaptarse al cambio."/>
    <s v="FUNCIONAMIENTO"/>
    <s v="Gestión Estratégica"/>
    <s v="Plan Anticorrupción y de Atención al Ciudadano "/>
    <s v="Funcionamiento general"/>
    <s v="Grupos de interés"/>
    <s v="Iniciativas Adicionales del Plan Anticorrupción y de Atención al Ciudadano "/>
    <n v="93"/>
    <s v="Realizar monitoreo a las actividades contempladas en el Componente Iniciativas Adicionales, del Plan Anticorrupción y de Atención al Ciudadano "/>
    <d v="2018-02-02T00:00:00"/>
    <d v="2018-12-31T00:00:00"/>
    <s v="Avance promedio en la implementación de actividades del Componente Iniciativas Adicionales, del Plan Anticorrupción y de Atención al Ciudadano _x000a_"/>
    <s v="Promedio del avance de las actividades del Componente  Iniciativas Adicionales, del Plan Anticorrupción y de Atención al Ciudadano   _x000a_"/>
    <n v="100"/>
    <s v="Porcentaje"/>
    <s v="Cuatrimestral"/>
    <s v="Mide el avance promedio sobre las actividades ejecutadas en el marco del   Componente  Iniciativas Adicionales, del Plan Anticorrupción y de Atención al Ciudadano. "/>
    <n v="0"/>
    <m/>
    <m/>
    <m/>
    <n v="18"/>
    <n v="18"/>
    <n v="18"/>
    <n v="18"/>
    <n v="88"/>
    <n v="88"/>
    <n v="88"/>
    <n v="88"/>
    <n v="100"/>
    <n v="18"/>
    <s v="NO PERIODICIDAD"/>
    <m/>
    <s v="NO PERIODICIDAD"/>
    <s v="NO PERIODICIDAD"/>
    <s v="NO PERIODICIDAD"/>
    <m/>
    <n v="18"/>
    <n v="1"/>
    <m/>
    <m/>
    <m/>
    <m/>
    <m/>
    <m/>
    <m/>
    <e v="#DIV/0!"/>
    <s v="Avance registrado en el Seguimiento al Plan Anticorrupción y Atención al Ciudadano el cual se encuentra publicado en la Pagina Web de la ANH: http://www.anh.gov.co/la-anh/Control-y-Rendicion/Informes%20Control%20Interno/Seguimiento%20al%20Plan%20Anticorrupci%C3%B3n%20y%20Atenci%C3%B3n%20al%20Ciudadano%20(Ene%20-%20Abr%202018).pdf#search=ANTICORRUPCI%C3%93N"/>
    <n v="332"/>
    <n v="179"/>
    <n v="153"/>
    <n v="0.46084337349397592"/>
    <m/>
    <m/>
    <m/>
    <b v="1"/>
    <s v="Corte junio"/>
    <m/>
    <s v="corte agosto"/>
    <m/>
    <m/>
    <m/>
    <m/>
    <m/>
    <m/>
    <b v="1"/>
    <n v="0"/>
    <n v="0"/>
    <b v="0"/>
    <b v="0"/>
    <b v="0"/>
    <x v="1"/>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Teletrabajo"/>
    <n v="94"/>
    <s v="Adelantar acciones para promover el Teletrabajo en la entidad."/>
    <d v="2018-01-01T00:00:00"/>
    <d v="2018-12-31T00:00:00"/>
    <s v="Servidores públicos vinculados al teletrabajo"/>
    <s v="sumatoria de servidores públicos con funciones teletrabajables vinculados formalmente al teletrabajo."/>
    <n v="20"/>
    <s v="Número"/>
    <s v="Mensual"/>
    <s v="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
    <n v="100000000"/>
    <m/>
    <m/>
    <m/>
    <m/>
    <m/>
    <m/>
    <m/>
    <m/>
    <n v="10"/>
    <n v="10"/>
    <n v="15"/>
    <n v="20"/>
    <s v="NO PROGRAMADO"/>
    <s v="NO PROGRAMADO"/>
    <s v="NO PROGRAMADO"/>
    <m/>
    <m/>
    <m/>
    <m/>
    <s v="NO PROGRAMADO"/>
    <s v="NO PROGRAMADO"/>
    <m/>
    <m/>
    <m/>
    <m/>
    <m/>
    <m/>
    <m/>
    <s v="SIN RECURSO EJECUTADO"/>
    <m/>
    <n v="364"/>
    <n v="211"/>
    <n v="153"/>
    <n v="0.42032967032967034"/>
    <s v="Se realizan ajustes de redacción (en rojo) en la fórmula del indicador, para que el avance se refleje los teletrabajadores formalizados, falta la descripción del indicador para que se entienda a qué hace referencia el Teletrabajo y lo que se quiere interpretar con el indicador, y si se hace en cumplimiento de alguna norma. En la columna de meta se registraba un 1, pero atendiendo a la fórmula y unidad de medida se tendría que validar si corresponde a 100 (texto en rojo). No cuenta con la programación acumulada de la meta, tener en cuenta que si va a incrementar gradualmente la programación es acumulada (suma lo programado en el mes previo) hasta completar el 100% a diciembre."/>
    <m/>
    <s v="Este proyecto se inicia el 15 de junio del 2016 con la prueba piloto, en su desarrollo a través de las anteriores vigencias se ejecutaron las 5 etapas estipuladas por la norma. Para el 2018 se procedió a la adopción y la formalización  inició a partir del segundo semestre para la vinculación de los favorecidos "/>
    <b v="1"/>
    <m/>
    <m/>
    <m/>
    <m/>
    <m/>
    <m/>
    <m/>
    <m/>
    <m/>
    <b v="1"/>
    <n v="100000000"/>
    <n v="100000000"/>
    <m/>
    <b v="0"/>
    <b v="1"/>
    <x v="3"/>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Fortalecimiento planta global ANH"/>
    <n v="95"/>
    <s v="Realizar acciones para modernizar la planta de personal e implementar la planta temporal."/>
    <d v="2018-01-01T00:00:00"/>
    <d v="2018-10-31T00:00:00"/>
    <s v="Ajustes al Estudio técnico para la creación de empleo de carácter temporal elaborados y presentados a la cabeza de Sector (Ministerio de Minas y Energía - MME)."/>
    <s v="Estudio técnico con ajustes y remitido al MME."/>
    <n v="1"/>
    <s v="Unidad"/>
    <s v="Trimestral"/>
    <s v="Estudio técnico y anexos elaborados bajo los requerimientos del Departamento Administrativo de la Función Pública - DAFP."/>
    <n v="0"/>
    <m/>
    <m/>
    <m/>
    <m/>
    <m/>
    <m/>
    <m/>
    <m/>
    <m/>
    <n v="1"/>
    <n v="1"/>
    <n v="1"/>
    <s v="NO PROGRAMADO"/>
    <s v="NO PROGRAMADO"/>
    <s v="NO PROGRAMADO"/>
    <s v="NO PROGRAMADO"/>
    <m/>
    <m/>
    <m/>
    <s v="NO PROGRAMADO"/>
    <s v="NO PROGRAMADO"/>
    <m/>
    <m/>
    <m/>
    <m/>
    <m/>
    <m/>
    <m/>
    <e v="#DIV/0!"/>
    <m/>
    <n v="303"/>
    <n v="211"/>
    <n v="92"/>
    <n v="0.50495049504950495"/>
    <s v="Validado con Edwin Ruiz, ya se presentó al Ministerio y se encuentra en ajustes por parte del Grupo de Regalías de la ANH, y será remitido en el mes de octubre nuevamente al Ministerio. Se cumplirá en el último trimestre del año."/>
    <s v="Se cumple en octubre  y se reporta una vez en el semestre."/>
    <s v="Este proyecto se viene trabajando desde el año 2017 y continúa en esta vigencia."/>
    <b v="1"/>
    <m/>
    <m/>
    <m/>
    <m/>
    <m/>
    <m/>
    <m/>
    <m/>
    <m/>
    <b v="1"/>
    <n v="0"/>
    <n v="0"/>
    <m/>
    <b v="0"/>
    <b v="1"/>
    <x v="3"/>
  </r>
  <r>
    <x v="5"/>
    <s v="Talento Humano"/>
    <s v="Gestión del Talento Humano"/>
    <s v="Contar con una entidad innovadora, flexible y con capacidad de adaptarse al cambio."/>
    <s v="FUNCIONAMIENTO"/>
    <s v="Desarrollo del Talento Humano"/>
    <s v="Plan Estratégico de Talento Humano"/>
    <s v="Funcionamiento general"/>
    <s v="Aprendizaje e innovación"/>
    <s v="Fortalecimiento planta global ANH"/>
    <n v="96"/>
    <s v="Realizar acciones para modernizar la planta de personal e implementar la planta temporal."/>
    <d v="2018-01-01T00:00:00"/>
    <d v="2018-12-31T00:00:00"/>
    <s v="Estudio técnico para la modernización institucional de la ANH elaborado y presentado a la Presidencia de la ANH."/>
    <s v="Estudio técnico elaborado y presentado a la Presidencia de la ANH."/>
    <n v="1"/>
    <s v="Unidad"/>
    <s v="Anual"/>
    <s v="Estudio técnico y anexos elaborados bajo los requerimientos del Departamento Administrativo de la Función Pública - DAFP."/>
    <n v="0"/>
    <m/>
    <m/>
    <m/>
    <m/>
    <m/>
    <m/>
    <m/>
    <m/>
    <m/>
    <m/>
    <m/>
    <n v="1"/>
    <s v="NO PROGRAMADO"/>
    <s v="NO PROGRAMADO"/>
    <s v="NO PROGRAMADO"/>
    <s v="NO PROGRAMADO"/>
    <s v="NO PROGRAMADO"/>
    <s v="NO PROGRAMADO"/>
    <m/>
    <s v="NO PROGRAMADO"/>
    <s v="NO PROGRAMADO"/>
    <m/>
    <m/>
    <m/>
    <m/>
    <m/>
    <m/>
    <m/>
    <e v="#DIV/0!"/>
    <m/>
    <n v="364"/>
    <n v="211"/>
    <n v="153"/>
    <n v="0.42032967032967034"/>
    <s v="Validado con Edwin Ruiz, hay una propuesta de estructura para revisión de la VAF."/>
    <m/>
    <m/>
    <b v="1"/>
    <m/>
    <m/>
    <m/>
    <m/>
    <m/>
    <m/>
    <m/>
    <m/>
    <m/>
    <b v="1"/>
    <n v="0"/>
    <n v="0"/>
    <m/>
    <b v="0"/>
    <b v="1"/>
    <x v="3"/>
  </r>
  <r>
    <x v="5"/>
    <s v="Talento Humano"/>
    <s v="Gestión del Talento Humano"/>
    <s v="Asegurar y mejorar las condiciones de seguridad y salud de los servidores públicos y la protección del ambiente."/>
    <s v="FUNCIONAMIENTO"/>
    <s v="Desarrollo del Talento Humano"/>
    <s v="Plan Anual en Seguridad y Salud en el Trabajo SST."/>
    <s v="Funcionamiento general"/>
    <s v="Aprendizaje e innovación"/>
    <s v="Plan de promoción y prevención de Salud"/>
    <n v="97"/>
    <s v="Adelantar acciones para promover hábitos de vida saludable en la entidad."/>
    <d v="2018-01-01T00:00:00"/>
    <d v="2018-12-31T00:00:00"/>
    <s v="Actividades para promover la salud y prevenir las enfermedades laborales de los servidores de la Agencia"/>
    <s v="Sumatoria de actividades realizadas para promover la salud y prevenir las enfermedades laborales de los servidores de la Agencia."/>
    <n v="10"/>
    <s v="Número"/>
    <s v="Trimestral"/>
    <s v="Corresponde a actividades de Seguridad y Salud en el Trabajo - SST  que impacten positivamente en la calidad de vida y  la salud de los servidores de la ANH. Estas actividades se realizan especialmente en cumplimiento del Decreto 1072 de 2015."/>
    <n v="0"/>
    <m/>
    <m/>
    <n v="2"/>
    <n v="2"/>
    <n v="2"/>
    <n v="6"/>
    <n v="6"/>
    <n v="6"/>
    <n v="8"/>
    <n v="8"/>
    <n v="8"/>
    <n v="10"/>
    <n v="6"/>
    <s v="NO PERIODICIDAD"/>
    <s v="NO PERIODICIDAD"/>
    <m/>
    <s v="NO PERIODICIDAD"/>
    <s v="NO PERIODICIDAD"/>
    <m/>
    <n v="6"/>
    <n v="1"/>
    <m/>
    <m/>
    <m/>
    <m/>
    <m/>
    <m/>
    <m/>
    <e v="#DIV/0!"/>
    <s v="Planillas de asistencia, invitaciones a las actividades por medios electronicos y regsitros fotograficos del desarrollo de las actividades."/>
    <n v="364"/>
    <n v="211"/>
    <n v="153"/>
    <n v="0.42032967032967034"/>
    <s v="Se asocia el objetivo estratégico sobre SST que fue incluido en la Resolución 316 del 26 de julio de 2018. Se realizan ajustes de redacción (en rojo) en la fórmula del indicador y descripción para que se validen. Al observar la programación acumulada de la meta, se sugiere que el periodo de medición sea mensual y no semestral, de lo contrario la variación en la programación debería ser cada 6 meses. En la descripción del indicador se puede mencionar si se hace en cumplimiento de alguna norma. Se sugiere asociar al Plan Anual en Seguridad y Salud en el Trabajo, antes estaba Plan Estratégico de Talento Humano (texto en rojo). "/>
    <m/>
    <m/>
    <b v="1"/>
    <s v="Corte junio"/>
    <m/>
    <m/>
    <m/>
    <m/>
    <m/>
    <m/>
    <m/>
    <m/>
    <b v="1"/>
    <n v="0"/>
    <n v="0"/>
    <b v="0"/>
    <b v="0"/>
    <b v="0"/>
    <x v="1"/>
  </r>
  <r>
    <x v="5"/>
    <s v="Talento Humano"/>
    <s v="Gestión del Talento Humano"/>
    <s v="Contar con una entidad innovadora, flexible y con capacidad de adaptarse al cambio."/>
    <s v="FUNCIONAMIENTO"/>
    <s v="Desarrollo del Talento Humano"/>
    <s v="Plan Institucional de Formación y Capacitación"/>
    <s v="Funcionamiento general"/>
    <s v="Aprendizaje e innovación"/>
    <s v="Capacitación y Desarrollo"/>
    <n v="98"/>
    <s v="Fortalecer las competencias laborales, conocimientos, habilidades y destrezas a través de procesos continuos de capacitación para contribuir al crecimiento individual, al mejoramiento de la gestión institucional y a la satisfacción del ciudadano. "/>
    <d v="2018-01-01T00:00:00"/>
    <d v="2018-12-31T00:00:00"/>
    <s v="Nivel de Ejecución del Plan de Capacitación de la ANH."/>
    <s v="(Número de Actividades de capacitación ejecutadas en el trimestre/ No. de actividades programadas para realizar en durante el trimestre en el PIC)*100"/>
    <n v="100"/>
    <s v="Porcentaje"/>
    <s v="Trimestral"/>
    <s v="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
    <n v="351271398"/>
    <m/>
    <m/>
    <n v="100"/>
    <n v="100"/>
    <n v="100"/>
    <n v="100"/>
    <n v="100"/>
    <n v="100"/>
    <n v="100"/>
    <n v="100"/>
    <n v="100"/>
    <n v="100"/>
    <n v="93"/>
    <s v="NO PERIODICIDAD"/>
    <s v="NO PERIODICIDAD"/>
    <m/>
    <s v="NO PERIODICIDAD"/>
    <s v="NO PERIODICIDAD"/>
    <m/>
    <n v="93"/>
    <n v="0.93"/>
    <n v="22199688"/>
    <n v="22199688"/>
    <m/>
    <m/>
    <m/>
    <m/>
    <m/>
    <n v="6.3198108717066687E-2"/>
    <s v="Correos enviados de invitación a las diversas actividades de capacitaciòn.  Mensajes enviadas a travès de Comunicaciones enviadas ( correo electronico y proyectadas en las pantallas y computadores de los servidores)  y listas de asistencias a las actividades."/>
    <n v="364"/>
    <n v="211"/>
    <n v="153"/>
    <n v="0.42032967032967034"/>
    <m/>
    <s v="Meta constante."/>
    <m/>
    <b v="1"/>
    <s v="Corte junio"/>
    <m/>
    <m/>
    <m/>
    <m/>
    <m/>
    <m/>
    <s v="Constante"/>
    <m/>
    <b v="1"/>
    <n v="329071710"/>
    <n v="329071710"/>
    <b v="0"/>
    <b v="1"/>
    <b v="0"/>
    <x v="0"/>
  </r>
  <r>
    <x v="5"/>
    <s v="Talento Humano"/>
    <s v="Gestión del Talento Humano"/>
    <s v="Contar con una entidad innovadora, flexible y con capacidad de adaptarse al cambio."/>
    <s v="FUNCIONAMIENTO"/>
    <s v="Desarrollo del Talento Humano"/>
    <s v="Plan de Bienestar Social e Incentivos"/>
    <s v="Funcionamiento general"/>
    <s v="Aprendizaje e innovación"/>
    <s v="Bienestar Social e Incentivos"/>
    <n v="99"/>
    <s v="Ejecutar acciones de bienestar para propender el desarrollo integral del servidor público dentro de la Agencia y promover actitudes favorables frente a la actividad laboral y el desarrollo personal."/>
    <d v="2018-01-01T00:00:00"/>
    <d v="2018-12-31T00:00:00"/>
    <s v="Cumplimiento del Plan de Bienestar Social e Incentivos."/>
    <s v="(Número. de Actividades ejecutadas en el trimestre/ Número. de actividades programadas para realizar en durante el trimestre en el Plan de Bienestar Social e Incentivos)*100"/>
    <n v="100"/>
    <s v="Porcentaje"/>
    <s v="Trimestral"/>
    <s v="Corresponde a las actividades de bienestar social realizadas durante el trimestre comparadas con las  planeadas en el cronograma de trabajo del plan de bienestar. El indicador es acumulativo"/>
    <n v="438156433"/>
    <m/>
    <m/>
    <n v="100"/>
    <n v="100"/>
    <n v="100"/>
    <n v="100"/>
    <n v="100"/>
    <n v="100"/>
    <n v="100"/>
    <n v="100"/>
    <n v="100"/>
    <n v="100"/>
    <n v="91"/>
    <s v="NO PERIODICIDAD"/>
    <s v="NO PERIODICIDAD"/>
    <m/>
    <s v="NO PERIODICIDAD"/>
    <s v="NO PERIODICIDAD"/>
    <m/>
    <n v="91"/>
    <n v="0.91"/>
    <n v="188671282"/>
    <n v="188671282"/>
    <m/>
    <m/>
    <m/>
    <m/>
    <m/>
    <n v="0.43060256061560553"/>
    <s v="Correos de invitación a las diversas actividades de bienestar,  las listas de asistencias y mensajes enviados a través de comunicaciones internas (correo electrónicos y pantallas). "/>
    <n v="364"/>
    <n v="211"/>
    <n v="153"/>
    <n v="0.42032967032967034"/>
    <m/>
    <s v="Meta constante."/>
    <m/>
    <b v="1"/>
    <s v="Corte junio"/>
    <m/>
    <m/>
    <m/>
    <m/>
    <m/>
    <m/>
    <s v="Constante"/>
    <m/>
    <b v="1"/>
    <n v="249485151"/>
    <n v="249485151"/>
    <b v="0"/>
    <b v="1"/>
    <b v="0"/>
    <x v="0"/>
  </r>
  <r>
    <x v="5"/>
    <s v="Talento Humano"/>
    <s v="Gestión del Talento Humano"/>
    <s v="Contar con una entidad innovadora, flexible y con capacidad de adaptarse al cambio."/>
    <s v="FUNCIONAMIENTO"/>
    <s v="Desarrollo del Talento Humano"/>
    <s v="Plan Anual de Vacantes y Plan de Previsión de Recursos Humanos"/>
    <s v="Funcionamiento general"/>
    <s v="Financiera"/>
    <s v="Provisión de los empleos Vacantes ANH"/>
    <n v="100"/>
    <s v="Informar durante cada vigencia el estado de la planta de personal autorizada, para que la alta dirección gestione su provisión y así garantizar la continuidad en la prestación de los servicios a cargo de la Agencia. "/>
    <d v="2018-01-01T00:00:00"/>
    <d v="2018-12-31T00:00:00"/>
    <s v="Porcentaje de empleos previstos"/>
    <s v="(Número de empleos previstos/ número de empleos total de la planta) * 100"/>
    <n v="90"/>
    <s v="Porcentaje"/>
    <s v="Trimestral"/>
    <s v="Corresponde a las actividades de bienestar social realizadas durante el trimestre comparadas con las  planeadas en el cronograma de trabajo del plan de bienestar. El indicador es acumulativo"/>
    <n v="0"/>
    <m/>
    <m/>
    <n v="90"/>
    <n v="90"/>
    <n v="90"/>
    <n v="90"/>
    <n v="90"/>
    <n v="90"/>
    <n v="90"/>
    <n v="90"/>
    <n v="90"/>
    <n v="90"/>
    <n v="89"/>
    <s v="NO PERIODICIDAD"/>
    <s v="NO PERIODICIDAD"/>
    <m/>
    <s v="NO PERIODICIDAD"/>
    <s v="NO PERIODICIDAD"/>
    <m/>
    <n v="89"/>
    <n v="0.98888888888888893"/>
    <m/>
    <m/>
    <m/>
    <m/>
    <m/>
    <m/>
    <m/>
    <e v="#DIV/0!"/>
    <s v="Actos de posesión y base de datos de seguimiento"/>
    <n v="364"/>
    <n v="211"/>
    <n v="153"/>
    <n v="0.42032967032967034"/>
    <m/>
    <s v="Meta constante."/>
    <s v="El indicador no se tiene al 100% debido a que los cargos de libre nombramiento y remoción son potestativo de la alta gerencia."/>
    <b v="1"/>
    <s v="Corte junio"/>
    <m/>
    <m/>
    <m/>
    <m/>
    <m/>
    <m/>
    <s v="Constante"/>
    <m/>
    <b v="1"/>
    <n v="0"/>
    <n v="0"/>
    <b v="0"/>
    <b v="1"/>
    <b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7" firstHeaderRow="1" firstDataRow="1" firstDataCol="1" rowPageCount="1" colPageCount="1"/>
  <pivotFields count="75">
    <pivotField axis="axisRow" showAll="0">
      <items count="8">
        <item x="4"/>
        <item x="6"/>
        <item x="5"/>
        <item x="0"/>
        <item x="3"/>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70" showAll="0"/>
    <pivotField showAll="0"/>
    <pivotField showAll="0"/>
    <pivotField showAll="0"/>
    <pivotField showAll="0"/>
    <pivotField showAll="0"/>
    <pivotField showAll="0"/>
    <pivotField showAll="0"/>
    <pivotField showAll="0"/>
    <pivotField showAll="0"/>
    <pivotField showAll="0"/>
    <pivotField showAll="0"/>
    <pivotField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numFmtId="3" showAll="0"/>
    <pivotField numFmtId="3"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70" showAll="0"/>
    <pivotField showAll="0"/>
    <pivotField showAll="0"/>
    <pivotField showAll="0"/>
    <pivotField axis="axisPage" dataField="1" showAll="0">
      <items count="5">
        <item x="0"/>
        <item x="2"/>
        <item x="1"/>
        <item x="3"/>
        <item t="default"/>
      </items>
    </pivotField>
  </pivotFields>
  <rowFields count="1">
    <field x="0"/>
  </rowFields>
  <rowItems count="4">
    <i>
      <x v="1"/>
    </i>
    <i>
      <x v="3"/>
    </i>
    <i>
      <x v="5"/>
    </i>
    <i t="grand">
      <x/>
    </i>
  </rowItems>
  <colItems count="1">
    <i/>
  </colItems>
  <pageFields count="1">
    <pageField fld="74" item="1" hier="-1"/>
  </pageFields>
  <dataFields count="1">
    <dataField name="Cuenta de Semaforo" fld="7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R129"/>
  <sheetViews>
    <sheetView tabSelected="1" topLeftCell="A7" zoomScale="80" zoomScaleNormal="80" workbookViewId="0">
      <selection activeCell="J12" sqref="J12"/>
    </sheetView>
  </sheetViews>
  <sheetFormatPr baseColWidth="10" defaultRowHeight="12.75" x14ac:dyDescent="0.25"/>
  <cols>
    <col min="1" max="1" width="26.85546875" style="3" customWidth="1"/>
    <col min="2" max="2" width="24.7109375" style="3" customWidth="1"/>
    <col min="3" max="9" width="24.7109375" style="3" hidden="1" customWidth="1"/>
    <col min="10" max="10" width="40.7109375" style="6" customWidth="1"/>
    <col min="11" max="11" width="12.28515625" style="3" customWidth="1"/>
    <col min="12" max="12" width="40.7109375" style="3" customWidth="1"/>
    <col min="13" max="13" width="18.5703125" style="4" customWidth="1"/>
    <col min="14" max="14" width="18.85546875" style="4" customWidth="1"/>
    <col min="15" max="15" width="33.85546875" style="5" customWidth="1"/>
    <col min="16" max="16" width="35" style="3" customWidth="1"/>
    <col min="17" max="17" width="11.7109375" style="4" customWidth="1"/>
    <col min="18" max="18" width="11.42578125" style="3" customWidth="1"/>
    <col min="19" max="19" width="14.85546875" style="4" customWidth="1"/>
    <col min="20" max="20" width="33.85546875" style="4" customWidth="1"/>
    <col min="21" max="21" width="22.140625" style="4" hidden="1" customWidth="1"/>
    <col min="22" max="28" width="11.42578125" style="4" hidden="1" customWidth="1"/>
    <col min="29" max="29" width="19.140625" style="4" hidden="1" customWidth="1"/>
    <col min="30" max="30" width="15.7109375" style="4" hidden="1" customWidth="1"/>
    <col min="31" max="31" width="17.7109375" style="4" hidden="1" customWidth="1"/>
    <col min="32" max="32" width="16" style="4" hidden="1" customWidth="1"/>
    <col min="33" max="33" width="17.28515625" style="4" hidden="1" customWidth="1"/>
    <col min="34" max="38" width="19.140625" style="4" hidden="1" customWidth="1"/>
    <col min="39" max="39" width="22.5703125" style="4" hidden="1" customWidth="1"/>
    <col min="40" max="40" width="24.42578125" style="4" hidden="1" customWidth="1"/>
    <col min="41" max="41" width="18.7109375" style="4" customWidth="1"/>
    <col min="42" max="42" width="27.7109375" style="4" customWidth="1"/>
    <col min="43" max="43" width="20" style="4" hidden="1" customWidth="1"/>
    <col min="44" max="44" width="44.42578125" style="4" hidden="1" customWidth="1"/>
    <col min="45" max="52" width="19.7109375" style="4" hidden="1" customWidth="1"/>
    <col min="53" max="53" width="45.7109375" style="4" hidden="1" customWidth="1"/>
    <col min="54" max="54" width="15.28515625" style="4" hidden="1" customWidth="1"/>
    <col min="55" max="55" width="15.42578125" style="4" hidden="1" customWidth="1"/>
    <col min="56" max="57" width="15.5703125" style="4" hidden="1" customWidth="1"/>
    <col min="58" max="58" width="58.85546875" style="3" hidden="1" customWidth="1"/>
    <col min="59" max="59" width="47" style="3" hidden="1" customWidth="1"/>
    <col min="60" max="60" width="14.28515625" style="4" hidden="1" customWidth="1"/>
    <col min="61" max="61" width="22" style="4" hidden="1" customWidth="1"/>
    <col min="62" max="62" width="23.28515625" style="4" hidden="1" customWidth="1"/>
    <col min="63" max="63" width="17.28515625" style="4" hidden="1" customWidth="1"/>
    <col min="64" max="64" width="20.5703125" style="4" hidden="1" customWidth="1"/>
    <col min="65" max="66" width="23.42578125" style="4" hidden="1" customWidth="1"/>
    <col min="67" max="67" width="15.7109375" style="4" hidden="1" customWidth="1"/>
    <col min="68" max="68" width="11.42578125" style="4" hidden="1" customWidth="1"/>
    <col min="69" max="69" width="25" style="4" hidden="1" customWidth="1"/>
    <col min="70" max="70" width="17.7109375" style="4" hidden="1" customWidth="1"/>
    <col min="71" max="16384" width="11.42578125" style="4"/>
  </cols>
  <sheetData>
    <row r="1" spans="1:70" x14ac:dyDescent="0.25">
      <c r="A1" s="1"/>
      <c r="B1" s="1"/>
      <c r="C1" s="1"/>
      <c r="D1" s="1"/>
      <c r="E1" s="1"/>
      <c r="F1" s="1"/>
      <c r="G1" s="1"/>
      <c r="H1" s="1"/>
      <c r="I1" s="1"/>
      <c r="J1" s="2"/>
      <c r="K1" s="1"/>
      <c r="L1" s="87"/>
      <c r="M1" s="85"/>
      <c r="N1" s="85"/>
      <c r="O1" s="92"/>
      <c r="P1" s="87"/>
      <c r="Q1" s="85"/>
      <c r="R1" s="87"/>
      <c r="S1" s="85"/>
      <c r="T1" s="85"/>
      <c r="U1" s="85"/>
      <c r="AA1" s="85"/>
      <c r="AB1" s="85"/>
      <c r="AC1" s="85"/>
      <c r="AD1" s="85"/>
      <c r="AE1" s="85"/>
      <c r="AF1" s="85"/>
      <c r="AG1" s="85"/>
      <c r="AH1" s="89"/>
      <c r="AI1" s="89"/>
      <c r="AJ1" s="89"/>
      <c r="AO1" s="89"/>
      <c r="AP1" s="85"/>
      <c r="AQ1" s="85"/>
      <c r="AR1" s="85"/>
      <c r="AS1" s="85"/>
      <c r="AT1" s="85"/>
      <c r="AU1" s="85"/>
      <c r="AZ1" s="85"/>
      <c r="BA1" s="85"/>
      <c r="BG1" s="87"/>
    </row>
    <row r="2" spans="1:70" s="85" customFormat="1" x14ac:dyDescent="0.25">
      <c r="A2" s="191"/>
      <c r="B2" s="191"/>
      <c r="C2" s="191"/>
      <c r="D2" s="191"/>
      <c r="E2" s="191"/>
      <c r="F2" s="191"/>
      <c r="G2" s="191"/>
      <c r="H2" s="191"/>
      <c r="I2" s="191"/>
      <c r="J2" s="192"/>
      <c r="K2" s="191"/>
      <c r="L2" s="87"/>
      <c r="O2" s="92"/>
      <c r="P2" s="87"/>
      <c r="R2" s="87"/>
      <c r="AH2" s="89"/>
      <c r="AI2" s="89"/>
      <c r="AJ2" s="89"/>
      <c r="AO2" s="89"/>
      <c r="AQ2" s="106"/>
      <c r="BF2" s="87"/>
      <c r="BG2" s="87"/>
    </row>
    <row r="3" spans="1:70" s="85" customFormat="1" x14ac:dyDescent="0.25">
      <c r="A3" s="191"/>
      <c r="B3" s="191"/>
      <c r="C3" s="191"/>
      <c r="D3" s="191"/>
      <c r="E3" s="191"/>
      <c r="F3" s="191"/>
      <c r="G3" s="191"/>
      <c r="H3" s="191"/>
      <c r="I3" s="191"/>
      <c r="J3" s="192"/>
      <c r="K3" s="191"/>
      <c r="L3" s="87"/>
      <c r="O3" s="92"/>
      <c r="P3" s="87"/>
      <c r="R3" s="8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8"/>
      <c r="BG3" s="168"/>
      <c r="BH3" s="167"/>
      <c r="BI3" s="167"/>
      <c r="BJ3" s="167"/>
      <c r="BK3" s="167"/>
      <c r="BL3" s="167"/>
      <c r="BM3" s="167"/>
      <c r="BN3" s="167"/>
      <c r="BO3" s="167"/>
      <c r="BP3" s="167"/>
      <c r="BQ3" s="167"/>
    </row>
    <row r="4" spans="1:70" s="85" customFormat="1" x14ac:dyDescent="0.25">
      <c r="A4" s="191"/>
      <c r="B4" s="191"/>
      <c r="C4" s="191"/>
      <c r="D4" s="191"/>
      <c r="E4" s="191"/>
      <c r="F4" s="191"/>
      <c r="G4" s="191"/>
      <c r="H4" s="191"/>
      <c r="I4" s="191"/>
      <c r="J4" s="192"/>
      <c r="K4" s="191"/>
      <c r="L4" s="87"/>
      <c r="O4" s="92"/>
      <c r="P4" s="87"/>
      <c r="R4" s="87"/>
      <c r="T4" s="167"/>
      <c r="U4" s="167"/>
      <c r="V4" s="167"/>
      <c r="W4" s="167"/>
      <c r="X4" s="167"/>
      <c r="Y4" s="167"/>
      <c r="Z4" s="167"/>
      <c r="AA4" s="167"/>
      <c r="AB4" s="167"/>
      <c r="AC4" s="167"/>
      <c r="AD4" s="167"/>
      <c r="AE4" s="167"/>
      <c r="AF4" s="167"/>
      <c r="AG4" s="150"/>
      <c r="AH4" s="150"/>
      <c r="AI4" s="150"/>
      <c r="AJ4" s="150"/>
      <c r="AK4" s="167"/>
      <c r="AL4" s="167"/>
      <c r="AM4" s="167"/>
      <c r="AN4" s="167"/>
      <c r="AO4" s="150"/>
      <c r="AP4" s="150"/>
      <c r="AQ4" s="150"/>
      <c r="AR4" s="150"/>
      <c r="AS4" s="150"/>
      <c r="AT4" s="150"/>
      <c r="AU4" s="150"/>
      <c r="AV4" s="167"/>
      <c r="AW4" s="167"/>
      <c r="AX4" s="167"/>
      <c r="AY4" s="167"/>
      <c r="AZ4" s="150"/>
      <c r="BA4" s="150"/>
      <c r="BB4" s="167"/>
      <c r="BC4" s="167"/>
      <c r="BD4" s="167"/>
      <c r="BE4" s="167"/>
      <c r="BF4" s="168"/>
      <c r="BG4" s="168"/>
      <c r="BH4" s="167"/>
      <c r="BI4" s="167"/>
      <c r="BJ4" s="167"/>
      <c r="BK4" s="167"/>
      <c r="BL4" s="167"/>
      <c r="BM4" s="167"/>
      <c r="BN4" s="167"/>
      <c r="BO4" s="167"/>
      <c r="BP4" s="167"/>
      <c r="BQ4" s="167"/>
    </row>
    <row r="5" spans="1:70" s="85" customFormat="1" ht="25.5" customHeight="1" x14ac:dyDescent="0.25">
      <c r="A5" s="87"/>
      <c r="B5" s="87"/>
      <c r="C5" s="87"/>
      <c r="D5" s="87"/>
      <c r="E5" s="87"/>
      <c r="F5" s="87"/>
      <c r="G5" s="87"/>
      <c r="H5" s="87"/>
      <c r="I5" s="87"/>
      <c r="J5" s="193"/>
      <c r="K5" s="87"/>
      <c r="L5" s="87"/>
      <c r="O5" s="92"/>
      <c r="P5" s="87"/>
      <c r="R5" s="87"/>
      <c r="T5" s="167"/>
      <c r="U5" s="167"/>
      <c r="V5" s="167"/>
      <c r="W5" s="167"/>
      <c r="X5" s="167"/>
      <c r="Y5" s="167"/>
      <c r="Z5" s="167"/>
      <c r="AA5" s="167"/>
      <c r="AB5" s="167"/>
      <c r="AC5" s="167"/>
      <c r="AD5" s="167"/>
      <c r="AE5" s="167"/>
      <c r="AF5" s="167"/>
      <c r="AG5" s="150"/>
      <c r="AH5" s="150"/>
      <c r="AI5" s="150"/>
      <c r="AJ5" s="150"/>
      <c r="AK5" s="167"/>
      <c r="AL5" s="167"/>
      <c r="AM5" s="167"/>
      <c r="AN5" s="167"/>
      <c r="AO5" s="150"/>
      <c r="AP5" s="150"/>
      <c r="AQ5" s="150"/>
      <c r="AR5" s="150"/>
      <c r="AS5" s="150"/>
      <c r="AT5" s="150"/>
      <c r="AU5" s="150"/>
      <c r="AV5" s="167"/>
      <c r="AW5" s="167"/>
      <c r="AX5" s="167"/>
      <c r="AY5" s="167"/>
      <c r="AZ5" s="150"/>
      <c r="BA5" s="150"/>
      <c r="BB5" s="167"/>
      <c r="BC5" s="167"/>
      <c r="BD5" s="167"/>
      <c r="BE5" s="167"/>
      <c r="BF5" s="168"/>
      <c r="BG5" s="168"/>
      <c r="BH5" s="167"/>
      <c r="BI5" s="167"/>
      <c r="BJ5" s="167"/>
      <c r="BK5" s="167"/>
      <c r="BL5" s="167"/>
      <c r="BM5" s="167"/>
      <c r="BN5" s="167"/>
      <c r="BO5" s="167"/>
      <c r="BP5" s="167"/>
      <c r="BQ5" s="167"/>
    </row>
    <row r="6" spans="1:70" s="85" customFormat="1" ht="69" customHeight="1" x14ac:dyDescent="0.25">
      <c r="A6" s="205" t="s">
        <v>0</v>
      </c>
      <c r="B6" s="205"/>
      <c r="C6" s="205"/>
      <c r="D6" s="205"/>
      <c r="E6" s="205"/>
      <c r="F6" s="205"/>
      <c r="G6" s="205"/>
      <c r="H6" s="205"/>
      <c r="I6" s="205"/>
      <c r="J6" s="205"/>
      <c r="K6" s="87"/>
      <c r="L6" s="87"/>
      <c r="O6" s="92"/>
      <c r="P6" s="87"/>
      <c r="R6" s="87"/>
      <c r="T6" s="167"/>
      <c r="U6" s="167"/>
      <c r="V6" s="167"/>
      <c r="W6" s="167"/>
      <c r="X6" s="167"/>
      <c r="Y6" s="167"/>
      <c r="Z6" s="167"/>
      <c r="AA6" s="167"/>
      <c r="AB6" s="167"/>
      <c r="AC6" s="167"/>
      <c r="AD6" s="167"/>
      <c r="AE6" s="167"/>
      <c r="AF6" s="167"/>
      <c r="AG6" s="150"/>
      <c r="AH6" s="150"/>
      <c r="AI6" s="150"/>
      <c r="AJ6" s="150"/>
      <c r="AK6" s="167"/>
      <c r="AL6" s="167"/>
      <c r="AM6" s="167"/>
      <c r="AN6" s="167"/>
      <c r="AO6" s="169" t="s">
        <v>534</v>
      </c>
      <c r="AP6" s="170" t="s">
        <v>593</v>
      </c>
      <c r="AQ6" s="175">
        <v>1</v>
      </c>
      <c r="AR6" s="175">
        <v>0.97</v>
      </c>
      <c r="AS6" s="150"/>
      <c r="AT6" s="150"/>
      <c r="AU6" s="150"/>
      <c r="AV6" s="167"/>
      <c r="AW6" s="167"/>
      <c r="AX6" s="169" t="s">
        <v>511</v>
      </c>
      <c r="AY6" s="194"/>
      <c r="AZ6" s="171">
        <v>43404</v>
      </c>
      <c r="BA6" s="150"/>
      <c r="BB6" s="167"/>
      <c r="BC6" s="167"/>
      <c r="BD6" s="167"/>
      <c r="BE6" s="167"/>
      <c r="BF6" s="168"/>
      <c r="BG6" s="168"/>
      <c r="BH6" s="167"/>
      <c r="BI6" s="167"/>
      <c r="BJ6" s="167"/>
      <c r="BK6" s="167"/>
      <c r="BL6" s="167"/>
      <c r="BM6" s="167"/>
      <c r="BN6" s="167"/>
      <c r="BO6" s="167"/>
      <c r="BP6" s="167"/>
      <c r="BQ6" s="167"/>
    </row>
    <row r="7" spans="1:70" s="85" customFormat="1" ht="27.75" customHeight="1" x14ac:dyDescent="0.25">
      <c r="A7" s="87"/>
      <c r="B7" s="87"/>
      <c r="C7" s="87"/>
      <c r="D7" s="87"/>
      <c r="E7" s="87"/>
      <c r="F7" s="87"/>
      <c r="G7" s="87"/>
      <c r="H7" s="87"/>
      <c r="I7" s="87"/>
      <c r="J7" s="193"/>
      <c r="K7" s="87"/>
      <c r="L7" s="87"/>
      <c r="O7" s="92"/>
      <c r="P7" s="87"/>
      <c r="R7" s="8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8"/>
      <c r="BG7" s="168"/>
      <c r="BH7" s="195"/>
      <c r="BI7" s="167"/>
      <c r="BJ7" s="167"/>
      <c r="BK7" s="167"/>
      <c r="BL7" s="167"/>
      <c r="BM7" s="167"/>
      <c r="BN7" s="167"/>
      <c r="BO7" s="167"/>
      <c r="BP7" s="167"/>
      <c r="BQ7" s="167"/>
    </row>
    <row r="8" spans="1:70" s="85" customFormat="1" ht="44.25" customHeight="1" x14ac:dyDescent="0.25">
      <c r="A8" s="156" t="s">
        <v>526</v>
      </c>
      <c r="B8" s="157">
        <v>43465</v>
      </c>
      <c r="C8" s="196"/>
      <c r="D8" s="196"/>
      <c r="E8" s="196"/>
      <c r="F8" s="87"/>
      <c r="G8" s="87"/>
      <c r="H8" s="87"/>
      <c r="I8" s="87"/>
      <c r="J8" s="193"/>
      <c r="K8" s="87"/>
      <c r="L8" s="87"/>
      <c r="O8" s="92"/>
      <c r="P8" s="87"/>
      <c r="R8" s="87"/>
      <c r="T8" s="167"/>
      <c r="U8" s="167"/>
      <c r="V8" s="167"/>
      <c r="W8" s="167"/>
      <c r="X8" s="167"/>
      <c r="Y8" s="167"/>
      <c r="Z8" s="167"/>
      <c r="AA8" s="172"/>
      <c r="AB8" s="167" t="s">
        <v>1</v>
      </c>
      <c r="AC8" s="167"/>
      <c r="AD8" s="167"/>
      <c r="AE8" s="167"/>
      <c r="AF8" s="167"/>
      <c r="AG8" s="150"/>
      <c r="AH8" s="150"/>
      <c r="AI8" s="150"/>
      <c r="AJ8" s="150"/>
      <c r="AK8" s="167"/>
      <c r="AL8" s="167"/>
      <c r="AM8" s="167"/>
      <c r="AN8" s="167"/>
      <c r="AO8" s="173"/>
      <c r="AP8" s="151"/>
      <c r="AQ8" s="151"/>
      <c r="AR8" s="151"/>
      <c r="AS8" s="150"/>
      <c r="AT8" s="150"/>
      <c r="AU8" s="150"/>
      <c r="AV8" s="167"/>
      <c r="AW8" s="167"/>
      <c r="AX8" s="167"/>
      <c r="AY8" s="167"/>
      <c r="AZ8" s="150"/>
      <c r="BA8" s="150"/>
      <c r="BB8" s="167"/>
      <c r="BC8" s="167"/>
      <c r="BD8" s="167"/>
      <c r="BE8" s="167"/>
      <c r="BF8" s="168"/>
      <c r="BG8" s="168"/>
      <c r="BH8" s="207"/>
      <c r="BI8" s="208"/>
      <c r="BJ8" s="167"/>
      <c r="BK8" s="167"/>
      <c r="BL8" s="167"/>
      <c r="BM8" s="197">
        <f>25/99</f>
        <v>0.25252525252525254</v>
      </c>
      <c r="BN8" s="197"/>
      <c r="BO8" s="167"/>
      <c r="BP8" s="167"/>
      <c r="BQ8" s="167"/>
    </row>
    <row r="9" spans="1:70" s="85" customFormat="1" ht="33.75" customHeight="1" x14ac:dyDescent="0.25">
      <c r="A9" s="87"/>
      <c r="B9" s="87"/>
      <c r="C9" s="87"/>
      <c r="D9" s="87"/>
      <c r="E9" s="87"/>
      <c r="F9" s="87"/>
      <c r="G9" s="87"/>
      <c r="H9" s="87"/>
      <c r="I9" s="87"/>
      <c r="J9" s="193"/>
      <c r="K9" s="87"/>
      <c r="L9" s="87"/>
      <c r="O9" s="92"/>
      <c r="P9" s="87"/>
      <c r="R9" s="87"/>
      <c r="AA9" s="91"/>
      <c r="AB9" s="85" t="s">
        <v>2</v>
      </c>
      <c r="AG9" s="86"/>
      <c r="AH9" s="86"/>
      <c r="AI9" s="88" t="s">
        <v>508</v>
      </c>
      <c r="AJ9" s="86"/>
      <c r="AO9" s="90"/>
      <c r="AP9" s="86"/>
      <c r="AQ9" s="150"/>
      <c r="AR9" s="150"/>
      <c r="AS9" s="150"/>
      <c r="AT9" s="150"/>
      <c r="AU9" s="150"/>
      <c r="AV9" s="167"/>
      <c r="AZ9" s="86"/>
      <c r="BA9" s="86"/>
      <c r="BD9" s="198"/>
      <c r="BF9" s="87"/>
      <c r="BG9" s="87"/>
      <c r="BH9" s="167"/>
    </row>
    <row r="10" spans="1:70" s="7" customFormat="1" ht="43.5" customHeight="1" x14ac:dyDescent="0.25">
      <c r="A10" s="216" t="s">
        <v>3</v>
      </c>
      <c r="B10" s="217"/>
      <c r="C10" s="217"/>
      <c r="D10" s="217"/>
      <c r="E10" s="217"/>
      <c r="F10" s="217"/>
      <c r="G10" s="217"/>
      <c r="H10" s="217"/>
      <c r="I10" s="217"/>
      <c r="J10" s="218"/>
      <c r="K10" s="206" t="s">
        <v>4</v>
      </c>
      <c r="L10" s="206"/>
      <c r="M10" s="206"/>
      <c r="N10" s="206"/>
      <c r="O10" s="206"/>
      <c r="P10" s="206"/>
      <c r="Q10" s="206"/>
      <c r="R10" s="206"/>
      <c r="S10" s="206"/>
      <c r="T10" s="206"/>
      <c r="U10" s="206"/>
      <c r="V10" s="178"/>
      <c r="W10" s="189"/>
      <c r="X10" s="189"/>
      <c r="Y10" s="189"/>
      <c r="Z10" s="189"/>
      <c r="AA10" s="189"/>
      <c r="AB10" s="189"/>
      <c r="AC10" s="189"/>
      <c r="AD10" s="189"/>
      <c r="AE10" s="189"/>
      <c r="AF10" s="189"/>
      <c r="AG10" s="190"/>
      <c r="AH10" s="204" t="s">
        <v>5</v>
      </c>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9" t="s">
        <v>580</v>
      </c>
      <c r="BJ10" s="209"/>
      <c r="BK10" s="209"/>
      <c r="BL10" s="209"/>
      <c r="BM10" s="209"/>
      <c r="BN10" s="209"/>
      <c r="BO10" s="209"/>
      <c r="BP10" s="209"/>
    </row>
    <row r="11" spans="1:70" s="8" customFormat="1" ht="74.25" customHeight="1" x14ac:dyDescent="0.25">
      <c r="A11" s="179" t="s">
        <v>6</v>
      </c>
      <c r="B11" s="179" t="s">
        <v>7</v>
      </c>
      <c r="C11" s="180" t="s">
        <v>8</v>
      </c>
      <c r="D11" s="181" t="s">
        <v>9</v>
      </c>
      <c r="E11" s="181" t="s">
        <v>10</v>
      </c>
      <c r="F11" s="181" t="s">
        <v>11</v>
      </c>
      <c r="G11" s="181" t="s">
        <v>12</v>
      </c>
      <c r="H11" s="181" t="s">
        <v>13</v>
      </c>
      <c r="I11" s="182" t="s">
        <v>14</v>
      </c>
      <c r="J11" s="179" t="s">
        <v>15</v>
      </c>
      <c r="K11" s="179" t="s">
        <v>16</v>
      </c>
      <c r="L11" s="179" t="s">
        <v>17</v>
      </c>
      <c r="M11" s="179" t="s">
        <v>18</v>
      </c>
      <c r="N11" s="179" t="s">
        <v>19</v>
      </c>
      <c r="O11" s="179" t="s">
        <v>20</v>
      </c>
      <c r="P11" s="179" t="s">
        <v>21</v>
      </c>
      <c r="Q11" s="179" t="s">
        <v>22</v>
      </c>
      <c r="R11" s="179" t="s">
        <v>23</v>
      </c>
      <c r="S11" s="179" t="s">
        <v>24</v>
      </c>
      <c r="T11" s="179" t="s">
        <v>25</v>
      </c>
      <c r="U11" s="179" t="s">
        <v>26</v>
      </c>
      <c r="V11" s="180" t="s">
        <v>27</v>
      </c>
      <c r="W11" s="181" t="s">
        <v>28</v>
      </c>
      <c r="X11" s="181" t="s">
        <v>29</v>
      </c>
      <c r="Y11" s="181" t="s">
        <v>30</v>
      </c>
      <c r="Z11" s="182" t="s">
        <v>31</v>
      </c>
      <c r="AA11" s="179" t="s">
        <v>32</v>
      </c>
      <c r="AB11" s="179" t="s">
        <v>33</v>
      </c>
      <c r="AC11" s="179" t="s">
        <v>561</v>
      </c>
      <c r="AD11" s="179" t="s">
        <v>569</v>
      </c>
      <c r="AE11" s="181" t="s">
        <v>585</v>
      </c>
      <c r="AF11" s="179" t="s">
        <v>586</v>
      </c>
      <c r="AG11" s="179" t="s">
        <v>707</v>
      </c>
      <c r="AH11" s="179" t="s">
        <v>34</v>
      </c>
      <c r="AI11" s="179" t="s">
        <v>493</v>
      </c>
      <c r="AJ11" s="179" t="s">
        <v>494</v>
      </c>
      <c r="AK11" s="179" t="s">
        <v>495</v>
      </c>
      <c r="AL11" s="179" t="s">
        <v>587</v>
      </c>
      <c r="AM11" s="179" t="s">
        <v>496</v>
      </c>
      <c r="AN11" s="183" t="s">
        <v>708</v>
      </c>
      <c r="AO11" s="183" t="s">
        <v>706</v>
      </c>
      <c r="AP11" s="183" t="s">
        <v>714</v>
      </c>
      <c r="AQ11" s="183" t="s">
        <v>531</v>
      </c>
      <c r="AR11" s="179" t="s">
        <v>529</v>
      </c>
      <c r="AS11" s="179" t="s">
        <v>497</v>
      </c>
      <c r="AT11" s="179" t="s">
        <v>498</v>
      </c>
      <c r="AU11" s="179" t="s">
        <v>499</v>
      </c>
      <c r="AV11" s="179" t="s">
        <v>500</v>
      </c>
      <c r="AW11" s="179" t="s">
        <v>501</v>
      </c>
      <c r="AX11" s="179" t="s">
        <v>502</v>
      </c>
      <c r="AY11" s="179" t="s">
        <v>503</v>
      </c>
      <c r="AZ11" s="179" t="s">
        <v>584</v>
      </c>
      <c r="BA11" s="179" t="s">
        <v>35</v>
      </c>
      <c r="BB11" s="184" t="s">
        <v>36</v>
      </c>
      <c r="BC11" s="182" t="s">
        <v>37</v>
      </c>
      <c r="BD11" s="183" t="s">
        <v>38</v>
      </c>
      <c r="BE11" s="182" t="s">
        <v>512</v>
      </c>
      <c r="BF11" s="182" t="s">
        <v>590</v>
      </c>
      <c r="BG11" s="179" t="s">
        <v>566</v>
      </c>
      <c r="BH11" s="179" t="s">
        <v>504</v>
      </c>
      <c r="BI11" s="153" t="s">
        <v>568</v>
      </c>
      <c r="BJ11" s="153" t="s">
        <v>563</v>
      </c>
      <c r="BK11" s="153" t="s">
        <v>510</v>
      </c>
      <c r="BL11" s="59" t="s">
        <v>513</v>
      </c>
      <c r="BM11" s="105" t="s">
        <v>535</v>
      </c>
      <c r="BN11" s="147" t="s">
        <v>579</v>
      </c>
      <c r="BO11" s="174" t="s">
        <v>592</v>
      </c>
      <c r="BP11" s="8" t="s">
        <v>516</v>
      </c>
      <c r="BQ11" s="158" t="s">
        <v>589</v>
      </c>
    </row>
    <row r="12" spans="1:70" ht="116.25" customHeight="1" x14ac:dyDescent="0.25">
      <c r="A12" s="95" t="s">
        <v>39</v>
      </c>
      <c r="B12" s="95" t="s">
        <v>40</v>
      </c>
      <c r="C12" s="9" t="s">
        <v>41</v>
      </c>
      <c r="D12" s="9" t="s">
        <v>42</v>
      </c>
      <c r="E12" s="9" t="s">
        <v>43</v>
      </c>
      <c r="F12" s="9" t="s">
        <v>44</v>
      </c>
      <c r="G12" s="9" t="s">
        <v>45</v>
      </c>
      <c r="H12" s="9" t="s">
        <v>46</v>
      </c>
      <c r="I12" s="9" t="s">
        <v>47</v>
      </c>
      <c r="J12" s="96" t="s">
        <v>48</v>
      </c>
      <c r="K12" s="94">
        <v>1</v>
      </c>
      <c r="L12" s="96" t="s">
        <v>49</v>
      </c>
      <c r="M12" s="97">
        <v>43101</v>
      </c>
      <c r="N12" s="97">
        <v>43465</v>
      </c>
      <c r="O12" s="96" t="s">
        <v>50</v>
      </c>
      <c r="P12" s="96" t="s">
        <v>564</v>
      </c>
      <c r="Q12" s="177">
        <v>90</v>
      </c>
      <c r="R12" s="94" t="s">
        <v>51</v>
      </c>
      <c r="S12" s="98" t="s">
        <v>52</v>
      </c>
      <c r="T12" s="96" t="s">
        <v>53</v>
      </c>
      <c r="U12" s="99">
        <v>3979035013</v>
      </c>
      <c r="V12" s="176">
        <v>20</v>
      </c>
      <c r="W12" s="176">
        <v>60</v>
      </c>
      <c r="X12" s="176">
        <v>70</v>
      </c>
      <c r="Y12" s="176">
        <v>75</v>
      </c>
      <c r="Z12" s="176">
        <v>75</v>
      </c>
      <c r="AA12" s="177">
        <v>75</v>
      </c>
      <c r="AB12" s="177">
        <v>80</v>
      </c>
      <c r="AC12" s="177">
        <v>80</v>
      </c>
      <c r="AD12" s="177">
        <v>85</v>
      </c>
      <c r="AE12" s="177">
        <v>85</v>
      </c>
      <c r="AF12" s="177">
        <v>90</v>
      </c>
      <c r="AG12" s="177">
        <v>90</v>
      </c>
      <c r="AH12" s="148">
        <v>68</v>
      </c>
      <c r="AI12" s="148">
        <v>77</v>
      </c>
      <c r="AJ12" s="148">
        <v>81</v>
      </c>
      <c r="AK12" s="176">
        <v>82</v>
      </c>
      <c r="AL12" s="155">
        <v>83</v>
      </c>
      <c r="AM12" s="155">
        <v>86</v>
      </c>
      <c r="AN12" s="176">
        <v>90</v>
      </c>
      <c r="AO12" s="177">
        <f>IF((AN12= "NO PERIODICIDAD"), AL12, AN12)</f>
        <v>90</v>
      </c>
      <c r="AP12" s="100">
        <f>IF(AG12="NO PROGRAMADO", "NO PROGRAMADO", (AO12/AG12))</f>
        <v>1</v>
      </c>
      <c r="AQ12" s="100">
        <f>+AO12/Q12</f>
        <v>1</v>
      </c>
      <c r="AR12" s="96" t="s">
        <v>659</v>
      </c>
      <c r="AS12" s="101">
        <v>3660712211</v>
      </c>
      <c r="AT12" s="101">
        <v>3660712211</v>
      </c>
      <c r="AU12" s="101">
        <v>3660712211</v>
      </c>
      <c r="AV12" s="101">
        <v>3942151503</v>
      </c>
      <c r="AW12" s="101">
        <v>3942151503</v>
      </c>
      <c r="AX12" s="56"/>
      <c r="AY12" s="56"/>
      <c r="AZ12" s="102">
        <f>IF(AV12/U12=0,"SIN RECURSO EJECUTADO",(AV12/U12))</f>
        <v>0.99073053896748908</v>
      </c>
      <c r="BA12" s="11" t="s">
        <v>629</v>
      </c>
      <c r="BB12" s="66">
        <f>IF(N12-M12=0,1,N12-M12)</f>
        <v>364</v>
      </c>
      <c r="BC12" s="67">
        <f>IF($B$8-M12=0,1,$B$8-M12)</f>
        <v>364</v>
      </c>
      <c r="BD12" s="68">
        <f>+BB12-BC12</f>
        <v>0</v>
      </c>
      <c r="BE12" s="69">
        <f>(BB12-BC12)/BB12</f>
        <v>0</v>
      </c>
      <c r="BF12" s="10" t="s">
        <v>591</v>
      </c>
      <c r="BG12" s="96"/>
      <c r="BH12" s="103" t="s">
        <v>565</v>
      </c>
      <c r="BI12" s="159" t="b">
        <f>AV12&gt;=AU12</f>
        <v>1</v>
      </c>
      <c r="BJ12" s="160">
        <f>+U12-AV12</f>
        <v>36883510</v>
      </c>
      <c r="BK12" s="103" t="b">
        <f>AQ12 &gt; 100%</f>
        <v>0</v>
      </c>
      <c r="BL12" s="85" t="b">
        <f>+AO12&lt;AG12</f>
        <v>0</v>
      </c>
      <c r="BM12" s="85" t="b">
        <f>+AO12&gt;AG12</f>
        <v>0</v>
      </c>
      <c r="BN12" s="85" t="b">
        <f>+AO12&gt;Q12</f>
        <v>0</v>
      </c>
      <c r="BO12" s="85" t="b">
        <f>+AN12&gt;=AM12</f>
        <v>1</v>
      </c>
      <c r="BP12" s="161"/>
      <c r="BQ12" s="71"/>
      <c r="BR12" s="4" t="b">
        <f>+AP12=AQ12</f>
        <v>1</v>
      </c>
    </row>
    <row r="13" spans="1:70" ht="111" customHeight="1" x14ac:dyDescent="0.25">
      <c r="A13" s="9" t="s">
        <v>39</v>
      </c>
      <c r="B13" s="9" t="s">
        <v>54</v>
      </c>
      <c r="C13" s="9" t="s">
        <v>41</v>
      </c>
      <c r="D13" s="9" t="s">
        <v>42</v>
      </c>
      <c r="E13" s="9" t="s">
        <v>43</v>
      </c>
      <c r="F13" s="9" t="s">
        <v>54</v>
      </c>
      <c r="G13" s="9" t="s">
        <v>45</v>
      </c>
      <c r="H13" s="9" t="s">
        <v>46</v>
      </c>
      <c r="I13" s="9" t="s">
        <v>47</v>
      </c>
      <c r="J13" s="10" t="s">
        <v>48</v>
      </c>
      <c r="K13" s="11">
        <v>2</v>
      </c>
      <c r="L13" s="10" t="s">
        <v>55</v>
      </c>
      <c r="M13" s="12">
        <v>43101</v>
      </c>
      <c r="N13" s="12">
        <v>43465</v>
      </c>
      <c r="O13" s="10" t="s">
        <v>56</v>
      </c>
      <c r="P13" s="10" t="s">
        <v>57</v>
      </c>
      <c r="Q13" s="176">
        <v>80</v>
      </c>
      <c r="R13" s="11" t="s">
        <v>51</v>
      </c>
      <c r="S13" s="13" t="s">
        <v>58</v>
      </c>
      <c r="T13" s="10" t="s">
        <v>59</v>
      </c>
      <c r="U13" s="65">
        <v>3242439983</v>
      </c>
      <c r="V13" s="176">
        <v>50</v>
      </c>
      <c r="W13" s="176">
        <v>50</v>
      </c>
      <c r="X13" s="14">
        <v>50</v>
      </c>
      <c r="Y13" s="15">
        <v>50</v>
      </c>
      <c r="Z13" s="15">
        <v>50</v>
      </c>
      <c r="AA13" s="14">
        <v>60</v>
      </c>
      <c r="AB13" s="15">
        <v>60</v>
      </c>
      <c r="AC13" s="15">
        <v>60</v>
      </c>
      <c r="AD13" s="15">
        <v>75</v>
      </c>
      <c r="AE13" s="15">
        <v>75</v>
      </c>
      <c r="AF13" s="15">
        <v>75</v>
      </c>
      <c r="AG13" s="15">
        <v>80</v>
      </c>
      <c r="AH13" s="149">
        <v>65</v>
      </c>
      <c r="AI13" s="149" t="s">
        <v>507</v>
      </c>
      <c r="AJ13" s="149" t="s">
        <v>507</v>
      </c>
      <c r="AK13" s="176">
        <v>90</v>
      </c>
      <c r="AL13" s="176" t="s">
        <v>507</v>
      </c>
      <c r="AM13" s="155">
        <v>90</v>
      </c>
      <c r="AN13" s="176">
        <v>77</v>
      </c>
      <c r="AO13" s="177">
        <f>IF((AN13= "NO PERIODICIDAD"), AL13, AN13)</f>
        <v>77</v>
      </c>
      <c r="AP13" s="100">
        <f>IF(AG13="NO PROGRAMADO", "NO PROGRAMADO", (AO13/AG13))</f>
        <v>0.96250000000000002</v>
      </c>
      <c r="AQ13" s="100">
        <f>+AO13/Q13</f>
        <v>0.96250000000000002</v>
      </c>
      <c r="AR13" s="185" t="s">
        <v>660</v>
      </c>
      <c r="AS13" s="56">
        <v>3047893584</v>
      </c>
      <c r="AT13" s="56">
        <v>3047893584</v>
      </c>
      <c r="AU13" s="56">
        <v>3047893584</v>
      </c>
      <c r="AV13" s="56">
        <v>3341198089</v>
      </c>
      <c r="AW13" s="56">
        <v>3341198089</v>
      </c>
      <c r="AX13" s="56"/>
      <c r="AY13" s="56"/>
      <c r="AZ13" s="154">
        <f>IF(AW13/U13=0,"SIN RECURSO EJECUTADO",(AW13/U13))</f>
        <v>1.0304579595976442</v>
      </c>
      <c r="BA13" s="11"/>
      <c r="BB13" s="66">
        <f t="shared" ref="BB13:BB43" si="0">IF(N13-M13=0,1,N13-M13)</f>
        <v>364</v>
      </c>
      <c r="BC13" s="67">
        <f t="shared" ref="BC13:BC76" si="1">IF($B$8-M13=0,1,$B$8-M13)</f>
        <v>364</v>
      </c>
      <c r="BD13" s="68">
        <f t="shared" ref="BD13:BD76" si="2">+BB13-BC13</f>
        <v>0</v>
      </c>
      <c r="BE13" s="69">
        <f t="shared" ref="BE13:BE76" si="3">(BB13-BC13)/BB13</f>
        <v>0</v>
      </c>
      <c r="BF13" s="10"/>
      <c r="BG13" s="10"/>
      <c r="BH13" s="103" t="s">
        <v>562</v>
      </c>
      <c r="BI13" s="159" t="b">
        <f t="shared" ref="BI13:BI76" si="4">AV13&gt;=AU13</f>
        <v>1</v>
      </c>
      <c r="BJ13" s="160">
        <f t="shared" ref="BJ13:BJ76" si="5">+U13-AV13</f>
        <v>-98758106</v>
      </c>
      <c r="BK13" s="103" t="b">
        <f t="shared" ref="BK13:BK76" si="6">AQ13 &gt; 100%</f>
        <v>0</v>
      </c>
      <c r="BL13" s="85" t="b">
        <f t="shared" ref="BL13:BL76" si="7">+AO13&lt;AG13</f>
        <v>1</v>
      </c>
      <c r="BM13" s="85" t="b">
        <f t="shared" ref="BM13:BM76" si="8">+AO13&gt;AG13</f>
        <v>0</v>
      </c>
      <c r="BN13" s="85" t="b">
        <f t="shared" ref="BN13:BN76" si="9">+AO13&gt;Q13</f>
        <v>0</v>
      </c>
      <c r="BO13" s="85" t="b">
        <f t="shared" ref="BO13:BO76" si="10">+AN13&gt;=AM13</f>
        <v>0</v>
      </c>
      <c r="BP13" s="161"/>
      <c r="BQ13" s="71"/>
      <c r="BR13" s="4" t="b">
        <f t="shared" ref="BR13:BR76" si="11">+AP13=AQ13</f>
        <v>1</v>
      </c>
    </row>
    <row r="14" spans="1:70" ht="149.25" customHeight="1" x14ac:dyDescent="0.25">
      <c r="A14" s="9" t="s">
        <v>39</v>
      </c>
      <c r="B14" s="9" t="s">
        <v>60</v>
      </c>
      <c r="C14" s="9" t="s">
        <v>41</v>
      </c>
      <c r="D14" s="9" t="s">
        <v>42</v>
      </c>
      <c r="E14" s="9" t="s">
        <v>43</v>
      </c>
      <c r="F14" s="9" t="s">
        <v>61</v>
      </c>
      <c r="G14" s="9" t="s">
        <v>45</v>
      </c>
      <c r="H14" s="9" t="s">
        <v>46</v>
      </c>
      <c r="I14" s="9" t="s">
        <v>47</v>
      </c>
      <c r="J14" s="10" t="s">
        <v>48</v>
      </c>
      <c r="K14" s="11">
        <v>3</v>
      </c>
      <c r="L14" s="10" t="s">
        <v>62</v>
      </c>
      <c r="M14" s="12">
        <v>43101</v>
      </c>
      <c r="N14" s="12">
        <v>43465</v>
      </c>
      <c r="O14" s="10" t="s">
        <v>50</v>
      </c>
      <c r="P14" s="10" t="s">
        <v>564</v>
      </c>
      <c r="Q14" s="176">
        <v>90</v>
      </c>
      <c r="R14" s="11" t="s">
        <v>51</v>
      </c>
      <c r="S14" s="13" t="s">
        <v>52</v>
      </c>
      <c r="T14" s="10" t="s">
        <v>53</v>
      </c>
      <c r="U14" s="65">
        <v>3506782526</v>
      </c>
      <c r="V14" s="176">
        <v>10</v>
      </c>
      <c r="W14" s="176">
        <v>70</v>
      </c>
      <c r="X14" s="176">
        <v>70</v>
      </c>
      <c r="Y14" s="176">
        <v>75</v>
      </c>
      <c r="Z14" s="176">
        <v>75</v>
      </c>
      <c r="AA14" s="176">
        <v>75</v>
      </c>
      <c r="AB14" s="176">
        <v>75</v>
      </c>
      <c r="AC14" s="176">
        <v>75</v>
      </c>
      <c r="AD14" s="176">
        <v>80</v>
      </c>
      <c r="AE14" s="176">
        <v>80</v>
      </c>
      <c r="AF14" s="176">
        <v>80</v>
      </c>
      <c r="AG14" s="176">
        <v>90</v>
      </c>
      <c r="AH14" s="149">
        <v>69</v>
      </c>
      <c r="AI14" s="149">
        <v>73</v>
      </c>
      <c r="AJ14" s="149">
        <v>75</v>
      </c>
      <c r="AK14" s="176">
        <v>77</v>
      </c>
      <c r="AL14" s="155">
        <v>79.900000000000006</v>
      </c>
      <c r="AM14" s="155">
        <v>81</v>
      </c>
      <c r="AN14" s="176">
        <v>90</v>
      </c>
      <c r="AO14" s="177">
        <f>IF((AN14= "NO PERIODICIDAD"), AN14, AN14)</f>
        <v>90</v>
      </c>
      <c r="AP14" s="100">
        <f>IF(AG14="NO PROGRAMADO", "NO PROGRAMADO", (AO14/AG14))</f>
        <v>1</v>
      </c>
      <c r="AQ14" s="100">
        <f>+AO14/Q14</f>
        <v>1</v>
      </c>
      <c r="AR14" s="96" t="s">
        <v>661</v>
      </c>
      <c r="AS14" s="56">
        <v>3050900798</v>
      </c>
      <c r="AT14" s="56">
        <v>3050900798</v>
      </c>
      <c r="AU14" s="56">
        <v>3050900798</v>
      </c>
      <c r="AV14" s="56">
        <v>3436646875</v>
      </c>
      <c r="AW14" s="56">
        <v>3436646875</v>
      </c>
      <c r="AX14" s="56"/>
      <c r="AY14" s="56"/>
      <c r="AZ14" s="102">
        <f>IF(AV14/U14=0,"SIN RECURSO EJECUTADO",(AV14/U14))</f>
        <v>0.97999999986312236</v>
      </c>
      <c r="BA14" s="11" t="s">
        <v>629</v>
      </c>
      <c r="BB14" s="66">
        <f t="shared" si="0"/>
        <v>364</v>
      </c>
      <c r="BC14" s="67">
        <f t="shared" si="1"/>
        <v>364</v>
      </c>
      <c r="BD14" s="68">
        <f t="shared" si="2"/>
        <v>0</v>
      </c>
      <c r="BE14" s="69">
        <f t="shared" si="3"/>
        <v>0</v>
      </c>
      <c r="BF14" s="10"/>
      <c r="BG14" s="10"/>
      <c r="BH14" s="103" t="s">
        <v>565</v>
      </c>
      <c r="BI14" s="159" t="b">
        <f t="shared" si="4"/>
        <v>1</v>
      </c>
      <c r="BJ14" s="160">
        <f t="shared" si="5"/>
        <v>70135651</v>
      </c>
      <c r="BK14" s="103" t="b">
        <f t="shared" si="6"/>
        <v>0</v>
      </c>
      <c r="BL14" s="85" t="b">
        <f t="shared" si="7"/>
        <v>0</v>
      </c>
      <c r="BM14" s="85" t="b">
        <f t="shared" si="8"/>
        <v>0</v>
      </c>
      <c r="BN14" s="85" t="b">
        <f t="shared" si="9"/>
        <v>0</v>
      </c>
      <c r="BO14" s="85" t="b">
        <f t="shared" si="10"/>
        <v>1</v>
      </c>
      <c r="BP14" s="161"/>
      <c r="BQ14" s="71"/>
      <c r="BR14" s="4" t="b">
        <f t="shared" si="11"/>
        <v>1</v>
      </c>
    </row>
    <row r="15" spans="1:70" s="17" customFormat="1" ht="255" customHeight="1" x14ac:dyDescent="0.25">
      <c r="A15" s="9" t="s">
        <v>39</v>
      </c>
      <c r="B15" s="9" t="s">
        <v>60</v>
      </c>
      <c r="C15" s="9" t="s">
        <v>41</v>
      </c>
      <c r="D15" s="9" t="s">
        <v>63</v>
      </c>
      <c r="E15" s="9" t="s">
        <v>64</v>
      </c>
      <c r="F15" s="9" t="s">
        <v>61</v>
      </c>
      <c r="G15" s="9" t="s">
        <v>45</v>
      </c>
      <c r="H15" s="9" t="s">
        <v>65</v>
      </c>
      <c r="I15" s="9" t="s">
        <v>47</v>
      </c>
      <c r="J15" s="10" t="s">
        <v>66</v>
      </c>
      <c r="K15" s="11">
        <v>5</v>
      </c>
      <c r="L15" s="10" t="s">
        <v>67</v>
      </c>
      <c r="M15" s="12">
        <v>43138</v>
      </c>
      <c r="N15" s="12">
        <v>43465</v>
      </c>
      <c r="O15" s="10" t="s">
        <v>68</v>
      </c>
      <c r="P15" s="10" t="s">
        <v>69</v>
      </c>
      <c r="Q15" s="176">
        <v>100</v>
      </c>
      <c r="R15" s="11" t="s">
        <v>51</v>
      </c>
      <c r="S15" s="13" t="s">
        <v>58</v>
      </c>
      <c r="T15" s="10" t="s">
        <v>70</v>
      </c>
      <c r="U15" s="65">
        <v>2000000000</v>
      </c>
      <c r="V15" s="176"/>
      <c r="W15" s="176"/>
      <c r="X15" s="176"/>
      <c r="Y15" s="176">
        <v>10</v>
      </c>
      <c r="Z15" s="176">
        <v>10</v>
      </c>
      <c r="AA15" s="16">
        <v>10</v>
      </c>
      <c r="AB15" s="176">
        <v>60</v>
      </c>
      <c r="AC15" s="176">
        <v>60</v>
      </c>
      <c r="AD15" s="176">
        <v>60</v>
      </c>
      <c r="AE15" s="176">
        <v>80</v>
      </c>
      <c r="AF15" s="176">
        <v>80</v>
      </c>
      <c r="AG15" s="176">
        <v>100</v>
      </c>
      <c r="AH15" s="149">
        <v>4</v>
      </c>
      <c r="AI15" s="149" t="s">
        <v>507</v>
      </c>
      <c r="AJ15" s="149" t="s">
        <v>507</v>
      </c>
      <c r="AK15" s="176">
        <v>60</v>
      </c>
      <c r="AL15" s="176" t="s">
        <v>507</v>
      </c>
      <c r="AM15" s="155">
        <v>60</v>
      </c>
      <c r="AN15" s="176">
        <v>100</v>
      </c>
      <c r="AO15" s="177">
        <f t="shared" ref="AO15:AO20" si="12">IF((AN15= "NO PERIODICIDAD"), AL15, AN15)</f>
        <v>100</v>
      </c>
      <c r="AP15" s="100">
        <f t="shared" ref="AP15:AP76" si="13">IF(AG15="NO PROGRAMADO", "NO PROGRAMADO", (AO15/AG15))</f>
        <v>1</v>
      </c>
      <c r="AQ15" s="100">
        <f t="shared" ref="AQ15:AQ76" si="14">+AO15/Q15</f>
        <v>1</v>
      </c>
      <c r="AR15" s="10" t="s">
        <v>662</v>
      </c>
      <c r="AS15" s="56">
        <v>2000000000</v>
      </c>
      <c r="AT15" s="56">
        <v>2000000000</v>
      </c>
      <c r="AU15" s="56">
        <v>2000000000</v>
      </c>
      <c r="AV15" s="56">
        <v>2000000000</v>
      </c>
      <c r="AW15" s="56">
        <v>2000000000</v>
      </c>
      <c r="AX15" s="56">
        <v>2000000000</v>
      </c>
      <c r="AY15" s="56">
        <v>2000000000</v>
      </c>
      <c r="AZ15" s="102">
        <f t="shared" ref="AZ15:AZ58" si="15">IF(AW15/U15=0,"SIN RECURSO EJECUTADO",(AW15/U15))</f>
        <v>1</v>
      </c>
      <c r="BA15" s="10" t="s">
        <v>663</v>
      </c>
      <c r="BB15" s="66">
        <f t="shared" si="0"/>
        <v>327</v>
      </c>
      <c r="BC15" s="67">
        <f t="shared" si="1"/>
        <v>327</v>
      </c>
      <c r="BD15" s="68">
        <f t="shared" si="2"/>
        <v>0</v>
      </c>
      <c r="BE15" s="69">
        <f t="shared" si="3"/>
        <v>0</v>
      </c>
      <c r="BF15" s="72"/>
      <c r="BG15" s="10"/>
      <c r="BH15" s="103" t="s">
        <v>562</v>
      </c>
      <c r="BI15" s="159" t="b">
        <f t="shared" si="4"/>
        <v>1</v>
      </c>
      <c r="BJ15" s="160">
        <f t="shared" si="5"/>
        <v>0</v>
      </c>
      <c r="BK15" s="103" t="b">
        <f t="shared" si="6"/>
        <v>0</v>
      </c>
      <c r="BL15" s="85" t="b">
        <f t="shared" si="7"/>
        <v>0</v>
      </c>
      <c r="BM15" s="85" t="b">
        <f t="shared" si="8"/>
        <v>0</v>
      </c>
      <c r="BN15" s="85" t="b">
        <f t="shared" si="9"/>
        <v>0</v>
      </c>
      <c r="BO15" s="85" t="b">
        <f t="shared" si="10"/>
        <v>1</v>
      </c>
      <c r="BP15" s="162"/>
      <c r="BQ15" s="163"/>
      <c r="BR15" s="4" t="b">
        <f t="shared" si="11"/>
        <v>1</v>
      </c>
    </row>
    <row r="16" spans="1:70" s="17" customFormat="1" ht="409.5" customHeight="1" x14ac:dyDescent="0.25">
      <c r="A16" s="9" t="s">
        <v>39</v>
      </c>
      <c r="B16" s="9" t="s">
        <v>60</v>
      </c>
      <c r="C16" s="9" t="s">
        <v>41</v>
      </c>
      <c r="D16" s="9" t="s">
        <v>63</v>
      </c>
      <c r="E16" s="9" t="s">
        <v>64</v>
      </c>
      <c r="F16" s="9" t="s">
        <v>61</v>
      </c>
      <c r="G16" s="9" t="s">
        <v>45</v>
      </c>
      <c r="H16" s="9" t="s">
        <v>65</v>
      </c>
      <c r="I16" s="9" t="s">
        <v>47</v>
      </c>
      <c r="J16" s="10" t="s">
        <v>66</v>
      </c>
      <c r="K16" s="11">
        <v>6</v>
      </c>
      <c r="L16" s="10" t="s">
        <v>71</v>
      </c>
      <c r="M16" s="12">
        <v>43138</v>
      </c>
      <c r="N16" s="12">
        <v>43465</v>
      </c>
      <c r="O16" s="10" t="s">
        <v>72</v>
      </c>
      <c r="P16" s="10" t="s">
        <v>73</v>
      </c>
      <c r="Q16" s="176">
        <v>100</v>
      </c>
      <c r="R16" s="11" t="s">
        <v>51</v>
      </c>
      <c r="S16" s="13" t="s">
        <v>58</v>
      </c>
      <c r="T16" s="10" t="s">
        <v>74</v>
      </c>
      <c r="U16" s="65">
        <v>7700000000</v>
      </c>
      <c r="V16" s="176"/>
      <c r="W16" s="176"/>
      <c r="X16" s="176"/>
      <c r="Y16" s="176">
        <v>10</v>
      </c>
      <c r="Z16" s="176">
        <v>10</v>
      </c>
      <c r="AA16" s="16">
        <v>10</v>
      </c>
      <c r="AB16" s="176">
        <v>10</v>
      </c>
      <c r="AC16" s="176">
        <v>40</v>
      </c>
      <c r="AD16" s="176">
        <v>40</v>
      </c>
      <c r="AE16" s="176">
        <v>40</v>
      </c>
      <c r="AF16" s="176">
        <v>40</v>
      </c>
      <c r="AG16" s="176">
        <v>100</v>
      </c>
      <c r="AH16" s="149">
        <v>40</v>
      </c>
      <c r="AI16" s="149" t="s">
        <v>507</v>
      </c>
      <c r="AJ16" s="149" t="s">
        <v>507</v>
      </c>
      <c r="AK16" s="176">
        <v>40</v>
      </c>
      <c r="AL16" s="176" t="s">
        <v>507</v>
      </c>
      <c r="AM16" s="155">
        <v>40</v>
      </c>
      <c r="AN16" s="176">
        <v>100</v>
      </c>
      <c r="AO16" s="177">
        <f t="shared" si="12"/>
        <v>100</v>
      </c>
      <c r="AP16" s="100">
        <f t="shared" si="13"/>
        <v>1</v>
      </c>
      <c r="AQ16" s="100">
        <f t="shared" si="14"/>
        <v>1</v>
      </c>
      <c r="AR16" s="10" t="s">
        <v>664</v>
      </c>
      <c r="AS16" s="56">
        <v>7700000000</v>
      </c>
      <c r="AT16" s="56">
        <v>7700000000</v>
      </c>
      <c r="AU16" s="56">
        <v>7700000000</v>
      </c>
      <c r="AV16" s="56">
        <v>7700000000</v>
      </c>
      <c r="AW16" s="56">
        <v>7700000000</v>
      </c>
      <c r="AX16" s="56">
        <v>7700000000</v>
      </c>
      <c r="AY16" s="56">
        <v>7700000000</v>
      </c>
      <c r="AZ16" s="102">
        <f t="shared" si="15"/>
        <v>1</v>
      </c>
      <c r="BA16" s="10" t="s">
        <v>668</v>
      </c>
      <c r="BB16" s="66">
        <f t="shared" si="0"/>
        <v>327</v>
      </c>
      <c r="BC16" s="67">
        <f t="shared" si="1"/>
        <v>327</v>
      </c>
      <c r="BD16" s="68">
        <f t="shared" si="2"/>
        <v>0</v>
      </c>
      <c r="BE16" s="69">
        <f t="shared" si="3"/>
        <v>0</v>
      </c>
      <c r="BF16" s="72"/>
      <c r="BG16" s="10"/>
      <c r="BH16" s="103" t="s">
        <v>562</v>
      </c>
      <c r="BI16" s="159" t="b">
        <f t="shared" si="4"/>
        <v>1</v>
      </c>
      <c r="BJ16" s="160">
        <f t="shared" si="5"/>
        <v>0</v>
      </c>
      <c r="BK16" s="103" t="b">
        <f t="shared" si="6"/>
        <v>0</v>
      </c>
      <c r="BL16" s="85" t="b">
        <f t="shared" si="7"/>
        <v>0</v>
      </c>
      <c r="BM16" s="85" t="b">
        <f t="shared" si="8"/>
        <v>0</v>
      </c>
      <c r="BN16" s="85" t="b">
        <f t="shared" si="9"/>
        <v>0</v>
      </c>
      <c r="BO16" s="85" t="b">
        <f t="shared" si="10"/>
        <v>1</v>
      </c>
      <c r="BP16" s="161"/>
      <c r="BQ16" s="163"/>
      <c r="BR16" s="4" t="b">
        <f t="shared" si="11"/>
        <v>1</v>
      </c>
    </row>
    <row r="17" spans="1:70" s="17" customFormat="1" ht="409.5" customHeight="1" x14ac:dyDescent="0.25">
      <c r="A17" s="9" t="s">
        <v>39</v>
      </c>
      <c r="B17" s="9" t="s">
        <v>60</v>
      </c>
      <c r="C17" s="9" t="s">
        <v>41</v>
      </c>
      <c r="D17" s="9" t="s">
        <v>63</v>
      </c>
      <c r="E17" s="9" t="s">
        <v>64</v>
      </c>
      <c r="F17" s="9" t="s">
        <v>61</v>
      </c>
      <c r="G17" s="9" t="s">
        <v>45</v>
      </c>
      <c r="H17" s="9" t="s">
        <v>65</v>
      </c>
      <c r="I17" s="9" t="s">
        <v>47</v>
      </c>
      <c r="J17" s="10" t="s">
        <v>66</v>
      </c>
      <c r="K17" s="11">
        <v>7</v>
      </c>
      <c r="L17" s="10" t="s">
        <v>75</v>
      </c>
      <c r="M17" s="12">
        <v>43138</v>
      </c>
      <c r="N17" s="12">
        <v>43465</v>
      </c>
      <c r="O17" s="10" t="s">
        <v>76</v>
      </c>
      <c r="P17" s="10" t="s">
        <v>77</v>
      </c>
      <c r="Q17" s="176">
        <v>9</v>
      </c>
      <c r="R17" s="11" t="s">
        <v>78</v>
      </c>
      <c r="S17" s="13" t="s">
        <v>52</v>
      </c>
      <c r="T17" s="10" t="s">
        <v>79</v>
      </c>
      <c r="U17" s="65">
        <v>15000000000</v>
      </c>
      <c r="V17" s="176"/>
      <c r="W17" s="176"/>
      <c r="X17" s="176"/>
      <c r="Y17" s="176">
        <v>3</v>
      </c>
      <c r="Z17" s="176">
        <v>3</v>
      </c>
      <c r="AA17" s="176">
        <v>4</v>
      </c>
      <c r="AB17" s="176">
        <v>5</v>
      </c>
      <c r="AC17" s="176">
        <v>5</v>
      </c>
      <c r="AD17" s="176">
        <v>5</v>
      </c>
      <c r="AE17" s="176">
        <v>5</v>
      </c>
      <c r="AF17" s="176">
        <v>5</v>
      </c>
      <c r="AG17" s="176">
        <v>9</v>
      </c>
      <c r="AH17" s="149">
        <v>2</v>
      </c>
      <c r="AI17" s="149">
        <v>4</v>
      </c>
      <c r="AJ17" s="149">
        <v>4</v>
      </c>
      <c r="AK17" s="176">
        <v>5</v>
      </c>
      <c r="AL17" s="155">
        <v>5</v>
      </c>
      <c r="AM17" s="155">
        <v>5</v>
      </c>
      <c r="AN17" s="176">
        <v>9</v>
      </c>
      <c r="AO17" s="177">
        <f>IF((AN17= "NO PERIODICIDAD"), AN17, AN17)</f>
        <v>9</v>
      </c>
      <c r="AP17" s="100">
        <f t="shared" si="13"/>
        <v>1</v>
      </c>
      <c r="AQ17" s="100">
        <f t="shared" si="14"/>
        <v>1</v>
      </c>
      <c r="AR17" s="10" t="s">
        <v>665</v>
      </c>
      <c r="AS17" s="57">
        <v>15000000000</v>
      </c>
      <c r="AT17" s="57">
        <v>15000000000</v>
      </c>
      <c r="AU17" s="57">
        <v>15000000000</v>
      </c>
      <c r="AV17" s="57">
        <v>15000000000</v>
      </c>
      <c r="AW17" s="57">
        <v>15000000000</v>
      </c>
      <c r="AX17" s="57">
        <v>15000000000</v>
      </c>
      <c r="AY17" s="57">
        <v>15000000000</v>
      </c>
      <c r="AZ17" s="102">
        <f t="shared" si="15"/>
        <v>1</v>
      </c>
      <c r="BA17" s="10" t="s">
        <v>669</v>
      </c>
      <c r="BB17" s="66">
        <f>IF(N17-M17=0,1,N17-M17)</f>
        <v>327</v>
      </c>
      <c r="BC17" s="67">
        <f t="shared" si="1"/>
        <v>327</v>
      </c>
      <c r="BD17" s="68">
        <f t="shared" si="2"/>
        <v>0</v>
      </c>
      <c r="BE17" s="69">
        <f t="shared" si="3"/>
        <v>0</v>
      </c>
      <c r="BF17" s="72"/>
      <c r="BG17" s="10"/>
      <c r="BH17" s="103" t="s">
        <v>562</v>
      </c>
      <c r="BI17" s="159" t="b">
        <f t="shared" si="4"/>
        <v>1</v>
      </c>
      <c r="BJ17" s="160">
        <f t="shared" si="5"/>
        <v>0</v>
      </c>
      <c r="BK17" s="103" t="b">
        <f t="shared" si="6"/>
        <v>0</v>
      </c>
      <c r="BL17" s="85" t="b">
        <f t="shared" si="7"/>
        <v>0</v>
      </c>
      <c r="BM17" s="85" t="b">
        <f t="shared" si="8"/>
        <v>0</v>
      </c>
      <c r="BN17" s="85" t="b">
        <f t="shared" si="9"/>
        <v>0</v>
      </c>
      <c r="BO17" s="85" t="b">
        <f t="shared" si="10"/>
        <v>1</v>
      </c>
      <c r="BP17" s="162"/>
      <c r="BQ17" s="163"/>
      <c r="BR17" s="4" t="b">
        <f t="shared" si="11"/>
        <v>1</v>
      </c>
    </row>
    <row r="18" spans="1:70" s="17" customFormat="1" ht="165.75" customHeight="1" x14ac:dyDescent="0.25">
      <c r="A18" s="9" t="s">
        <v>39</v>
      </c>
      <c r="B18" s="9" t="s">
        <v>60</v>
      </c>
      <c r="C18" s="9" t="s">
        <v>41</v>
      </c>
      <c r="D18" s="9" t="s">
        <v>63</v>
      </c>
      <c r="E18" s="9" t="s">
        <v>64</v>
      </c>
      <c r="F18" s="9" t="s">
        <v>61</v>
      </c>
      <c r="G18" s="9" t="s">
        <v>45</v>
      </c>
      <c r="H18" s="9" t="s">
        <v>65</v>
      </c>
      <c r="I18" s="9" t="s">
        <v>47</v>
      </c>
      <c r="J18" s="10" t="s">
        <v>66</v>
      </c>
      <c r="K18" s="11">
        <v>8</v>
      </c>
      <c r="L18" s="10" t="s">
        <v>80</v>
      </c>
      <c r="M18" s="12">
        <v>43138</v>
      </c>
      <c r="N18" s="12">
        <v>43465</v>
      </c>
      <c r="O18" s="10" t="s">
        <v>81</v>
      </c>
      <c r="P18" s="10" t="s">
        <v>82</v>
      </c>
      <c r="Q18" s="176">
        <v>10</v>
      </c>
      <c r="R18" s="11" t="s">
        <v>78</v>
      </c>
      <c r="S18" s="13" t="s">
        <v>58</v>
      </c>
      <c r="T18" s="10" t="s">
        <v>83</v>
      </c>
      <c r="U18" s="65">
        <v>6400000000</v>
      </c>
      <c r="V18" s="176"/>
      <c r="W18" s="176"/>
      <c r="X18" s="176"/>
      <c r="Y18" s="176"/>
      <c r="Z18" s="176"/>
      <c r="AA18" s="16">
        <v>2</v>
      </c>
      <c r="AB18" s="176">
        <v>2</v>
      </c>
      <c r="AC18" s="176">
        <v>2</v>
      </c>
      <c r="AD18" s="176">
        <v>4</v>
      </c>
      <c r="AE18" s="176">
        <v>4</v>
      </c>
      <c r="AF18" s="176">
        <v>4</v>
      </c>
      <c r="AG18" s="176">
        <v>10</v>
      </c>
      <c r="AH18" s="149">
        <v>1</v>
      </c>
      <c r="AI18" s="149" t="s">
        <v>507</v>
      </c>
      <c r="AJ18" s="149" t="s">
        <v>507</v>
      </c>
      <c r="AK18" s="176">
        <v>6</v>
      </c>
      <c r="AL18" s="176" t="s">
        <v>507</v>
      </c>
      <c r="AM18" s="155">
        <v>6</v>
      </c>
      <c r="AN18" s="176">
        <v>6</v>
      </c>
      <c r="AO18" s="177">
        <f t="shared" si="12"/>
        <v>6</v>
      </c>
      <c r="AP18" s="100">
        <f t="shared" si="13"/>
        <v>0.6</v>
      </c>
      <c r="AQ18" s="100">
        <f t="shared" si="14"/>
        <v>0.6</v>
      </c>
      <c r="AR18" s="10" t="s">
        <v>666</v>
      </c>
      <c r="AS18" s="57">
        <v>6400000000</v>
      </c>
      <c r="AT18" s="57">
        <v>6400000000</v>
      </c>
      <c r="AU18" s="57">
        <v>6400000000</v>
      </c>
      <c r="AV18" s="57">
        <v>6400000000</v>
      </c>
      <c r="AW18" s="57">
        <v>6400000000</v>
      </c>
      <c r="AX18" s="57">
        <v>6400000000</v>
      </c>
      <c r="AY18" s="57">
        <v>6400000000</v>
      </c>
      <c r="AZ18" s="102">
        <f t="shared" si="15"/>
        <v>1</v>
      </c>
      <c r="BA18" s="10" t="s">
        <v>670</v>
      </c>
      <c r="BB18" s="66">
        <f t="shared" si="0"/>
        <v>327</v>
      </c>
      <c r="BC18" s="67">
        <f t="shared" si="1"/>
        <v>327</v>
      </c>
      <c r="BD18" s="68">
        <f t="shared" si="2"/>
        <v>0</v>
      </c>
      <c r="BE18" s="69">
        <f t="shared" si="3"/>
        <v>0</v>
      </c>
      <c r="BF18" s="72"/>
      <c r="BG18" s="10"/>
      <c r="BH18" s="103" t="s">
        <v>562</v>
      </c>
      <c r="BI18" s="159" t="b">
        <f t="shared" si="4"/>
        <v>1</v>
      </c>
      <c r="BJ18" s="160">
        <f t="shared" si="5"/>
        <v>0</v>
      </c>
      <c r="BK18" s="103" t="b">
        <f t="shared" si="6"/>
        <v>0</v>
      </c>
      <c r="BL18" s="85" t="b">
        <f t="shared" si="7"/>
        <v>1</v>
      </c>
      <c r="BM18" s="85" t="b">
        <f t="shared" si="8"/>
        <v>0</v>
      </c>
      <c r="BN18" s="85" t="b">
        <f t="shared" si="9"/>
        <v>0</v>
      </c>
      <c r="BO18" s="85" t="b">
        <f t="shared" si="10"/>
        <v>1</v>
      </c>
      <c r="BP18" s="162"/>
      <c r="BQ18" s="163"/>
      <c r="BR18" s="4" t="b">
        <f t="shared" si="11"/>
        <v>1</v>
      </c>
    </row>
    <row r="19" spans="1:70" s="17" customFormat="1" ht="229.5" customHeight="1" x14ac:dyDescent="0.25">
      <c r="A19" s="9" t="s">
        <v>39</v>
      </c>
      <c r="B19" s="9" t="s">
        <v>60</v>
      </c>
      <c r="C19" s="9" t="s">
        <v>41</v>
      </c>
      <c r="D19" s="9" t="s">
        <v>63</v>
      </c>
      <c r="E19" s="9" t="s">
        <v>64</v>
      </c>
      <c r="F19" s="9" t="s">
        <v>61</v>
      </c>
      <c r="G19" s="9" t="s">
        <v>45</v>
      </c>
      <c r="H19" s="9" t="s">
        <v>65</v>
      </c>
      <c r="I19" s="9" t="s">
        <v>47</v>
      </c>
      <c r="J19" s="10" t="s">
        <v>66</v>
      </c>
      <c r="K19" s="11">
        <v>9</v>
      </c>
      <c r="L19" s="10" t="s">
        <v>84</v>
      </c>
      <c r="M19" s="12">
        <v>43221</v>
      </c>
      <c r="N19" s="12">
        <v>43465</v>
      </c>
      <c r="O19" s="10" t="s">
        <v>85</v>
      </c>
      <c r="P19" s="10" t="s">
        <v>86</v>
      </c>
      <c r="Q19" s="176">
        <v>100</v>
      </c>
      <c r="R19" s="11" t="s">
        <v>51</v>
      </c>
      <c r="S19" s="13" t="s">
        <v>58</v>
      </c>
      <c r="T19" s="10" t="s">
        <v>87</v>
      </c>
      <c r="U19" s="65">
        <v>540000000</v>
      </c>
      <c r="V19" s="176"/>
      <c r="W19" s="176"/>
      <c r="X19" s="176"/>
      <c r="Y19" s="176"/>
      <c r="Z19" s="176"/>
      <c r="AA19" s="176"/>
      <c r="AB19" s="176">
        <v>10</v>
      </c>
      <c r="AC19" s="176">
        <v>10</v>
      </c>
      <c r="AD19" s="176">
        <v>10</v>
      </c>
      <c r="AE19" s="176">
        <v>70</v>
      </c>
      <c r="AF19" s="176">
        <v>70</v>
      </c>
      <c r="AG19" s="176">
        <v>100</v>
      </c>
      <c r="AH19" s="149" t="s">
        <v>506</v>
      </c>
      <c r="AI19" s="149" t="s">
        <v>507</v>
      </c>
      <c r="AJ19" s="149" t="s">
        <v>507</v>
      </c>
      <c r="AK19" s="176">
        <v>8</v>
      </c>
      <c r="AL19" s="176" t="s">
        <v>507</v>
      </c>
      <c r="AM19" s="155">
        <v>8</v>
      </c>
      <c r="AN19" s="177">
        <v>80</v>
      </c>
      <c r="AO19" s="177">
        <f t="shared" si="12"/>
        <v>80</v>
      </c>
      <c r="AP19" s="100">
        <f t="shared" si="13"/>
        <v>0.8</v>
      </c>
      <c r="AQ19" s="100">
        <f t="shared" si="14"/>
        <v>0.8</v>
      </c>
      <c r="AR19" s="10" t="s">
        <v>667</v>
      </c>
      <c r="AS19" s="58"/>
      <c r="AT19" s="58"/>
      <c r="AU19" s="56"/>
      <c r="AV19" s="56">
        <v>537840000000</v>
      </c>
      <c r="AW19" s="56"/>
      <c r="AX19" s="56"/>
      <c r="AY19" s="56"/>
      <c r="AZ19" s="102" t="str">
        <f t="shared" si="15"/>
        <v>SIN RECURSO EJECUTADO</v>
      </c>
      <c r="BA19" s="10" t="s">
        <v>671</v>
      </c>
      <c r="BB19" s="66">
        <f t="shared" si="0"/>
        <v>244</v>
      </c>
      <c r="BC19" s="67">
        <f t="shared" si="1"/>
        <v>244</v>
      </c>
      <c r="BD19" s="68">
        <f t="shared" si="2"/>
        <v>0</v>
      </c>
      <c r="BE19" s="69">
        <f t="shared" si="3"/>
        <v>0</v>
      </c>
      <c r="BF19" s="72"/>
      <c r="BG19" s="10"/>
      <c r="BH19" s="103" t="s">
        <v>562</v>
      </c>
      <c r="BI19" s="159" t="b">
        <f t="shared" si="4"/>
        <v>1</v>
      </c>
      <c r="BJ19" s="160">
        <f t="shared" si="5"/>
        <v>-537300000000</v>
      </c>
      <c r="BK19" s="103" t="b">
        <f t="shared" si="6"/>
        <v>0</v>
      </c>
      <c r="BL19" s="85" t="b">
        <f t="shared" si="7"/>
        <v>1</v>
      </c>
      <c r="BM19" s="85" t="b">
        <f t="shared" si="8"/>
        <v>0</v>
      </c>
      <c r="BN19" s="85" t="b">
        <f t="shared" si="9"/>
        <v>0</v>
      </c>
      <c r="BO19" s="85" t="b">
        <f t="shared" si="10"/>
        <v>1</v>
      </c>
      <c r="BP19" s="162"/>
      <c r="BQ19" s="163"/>
      <c r="BR19" s="4" t="b">
        <f t="shared" si="11"/>
        <v>1</v>
      </c>
    </row>
    <row r="20" spans="1:70" s="17" customFormat="1" ht="61.5" customHeight="1" x14ac:dyDescent="0.25">
      <c r="A20" s="9" t="s">
        <v>39</v>
      </c>
      <c r="B20" s="9" t="s">
        <v>60</v>
      </c>
      <c r="C20" s="9" t="s">
        <v>41</v>
      </c>
      <c r="D20" s="9" t="s">
        <v>63</v>
      </c>
      <c r="E20" s="9" t="s">
        <v>64</v>
      </c>
      <c r="F20" s="9" t="s">
        <v>61</v>
      </c>
      <c r="G20" s="9" t="s">
        <v>45</v>
      </c>
      <c r="H20" s="9" t="s">
        <v>65</v>
      </c>
      <c r="I20" s="9" t="s">
        <v>47</v>
      </c>
      <c r="J20" s="10" t="s">
        <v>66</v>
      </c>
      <c r="K20" s="11">
        <v>10</v>
      </c>
      <c r="L20" s="10" t="s">
        <v>88</v>
      </c>
      <c r="M20" s="12">
        <v>43221</v>
      </c>
      <c r="N20" s="12">
        <v>43465</v>
      </c>
      <c r="O20" s="10" t="s">
        <v>89</v>
      </c>
      <c r="P20" s="10" t="s">
        <v>90</v>
      </c>
      <c r="Q20" s="176">
        <v>100</v>
      </c>
      <c r="R20" s="11" t="s">
        <v>51</v>
      </c>
      <c r="S20" s="13" t="s">
        <v>58</v>
      </c>
      <c r="T20" s="10" t="s">
        <v>91</v>
      </c>
      <c r="U20" s="65">
        <v>304000000</v>
      </c>
      <c r="V20" s="176"/>
      <c r="W20" s="176"/>
      <c r="X20" s="176"/>
      <c r="Y20" s="176"/>
      <c r="Z20" s="176"/>
      <c r="AA20" s="176"/>
      <c r="AB20" s="176">
        <v>10</v>
      </c>
      <c r="AC20" s="176">
        <v>20</v>
      </c>
      <c r="AD20" s="176">
        <v>40</v>
      </c>
      <c r="AE20" s="176">
        <v>60</v>
      </c>
      <c r="AF20" s="176">
        <v>80</v>
      </c>
      <c r="AG20" s="176">
        <v>100</v>
      </c>
      <c r="AH20" s="149">
        <v>0</v>
      </c>
      <c r="AI20" s="149" t="s">
        <v>507</v>
      </c>
      <c r="AJ20" s="149" t="s">
        <v>507</v>
      </c>
      <c r="AK20" s="176">
        <v>0</v>
      </c>
      <c r="AL20" s="176" t="s">
        <v>507</v>
      </c>
      <c r="AM20" s="155" t="s">
        <v>507</v>
      </c>
      <c r="AN20" s="177">
        <v>80</v>
      </c>
      <c r="AO20" s="177">
        <f t="shared" si="12"/>
        <v>80</v>
      </c>
      <c r="AP20" s="100">
        <f t="shared" si="13"/>
        <v>0.8</v>
      </c>
      <c r="AQ20" s="100">
        <f t="shared" si="14"/>
        <v>0.8</v>
      </c>
      <c r="AR20" s="10" t="s">
        <v>712</v>
      </c>
      <c r="AS20" s="56"/>
      <c r="AT20" s="56"/>
      <c r="AU20" s="56"/>
      <c r="AV20" s="56"/>
      <c r="AW20" s="56"/>
      <c r="AX20" s="56"/>
      <c r="AY20" s="56"/>
      <c r="AZ20" s="102" t="str">
        <f t="shared" si="15"/>
        <v>SIN RECURSO EJECUTADO</v>
      </c>
      <c r="BA20" s="10" t="s">
        <v>713</v>
      </c>
      <c r="BB20" s="66">
        <f t="shared" si="0"/>
        <v>244</v>
      </c>
      <c r="BC20" s="67">
        <f t="shared" si="1"/>
        <v>244</v>
      </c>
      <c r="BD20" s="68">
        <f t="shared" si="2"/>
        <v>0</v>
      </c>
      <c r="BE20" s="69">
        <f t="shared" si="3"/>
        <v>0</v>
      </c>
      <c r="BF20" s="72"/>
      <c r="BG20" s="10" t="s">
        <v>92</v>
      </c>
      <c r="BH20" s="103" t="s">
        <v>562</v>
      </c>
      <c r="BI20" s="159" t="b">
        <f t="shared" si="4"/>
        <v>1</v>
      </c>
      <c r="BJ20" s="160">
        <f t="shared" si="5"/>
        <v>304000000</v>
      </c>
      <c r="BK20" s="103" t="b">
        <f t="shared" si="6"/>
        <v>0</v>
      </c>
      <c r="BL20" s="85" t="b">
        <f t="shared" si="7"/>
        <v>1</v>
      </c>
      <c r="BM20" s="85" t="b">
        <f t="shared" si="8"/>
        <v>0</v>
      </c>
      <c r="BN20" s="85" t="b">
        <f t="shared" si="9"/>
        <v>0</v>
      </c>
      <c r="BO20" s="85" t="b">
        <f t="shared" si="10"/>
        <v>0</v>
      </c>
      <c r="BP20" s="162"/>
      <c r="BQ20" s="163"/>
      <c r="BR20" s="4" t="b">
        <f t="shared" si="11"/>
        <v>1</v>
      </c>
    </row>
    <row r="21" spans="1:70" s="17" customFormat="1" ht="165.75" customHeight="1" x14ac:dyDescent="0.25">
      <c r="A21" s="9" t="s">
        <v>39</v>
      </c>
      <c r="B21" s="9" t="s">
        <v>60</v>
      </c>
      <c r="C21" s="9" t="s">
        <v>41</v>
      </c>
      <c r="D21" s="9" t="s">
        <v>63</v>
      </c>
      <c r="E21" s="9" t="s">
        <v>64</v>
      </c>
      <c r="F21" s="9" t="s">
        <v>61</v>
      </c>
      <c r="G21" s="9" t="s">
        <v>45</v>
      </c>
      <c r="H21" s="9" t="s">
        <v>65</v>
      </c>
      <c r="I21" s="9" t="s">
        <v>47</v>
      </c>
      <c r="J21" s="10" t="s">
        <v>93</v>
      </c>
      <c r="K21" s="11">
        <v>11</v>
      </c>
      <c r="L21" s="10" t="s">
        <v>94</v>
      </c>
      <c r="M21" s="12">
        <v>43132</v>
      </c>
      <c r="N21" s="12">
        <v>43448</v>
      </c>
      <c r="O21" s="10" t="s">
        <v>95</v>
      </c>
      <c r="P21" s="10" t="s">
        <v>96</v>
      </c>
      <c r="Q21" s="176">
        <v>100</v>
      </c>
      <c r="R21" s="11" t="s">
        <v>51</v>
      </c>
      <c r="S21" s="13" t="s">
        <v>58</v>
      </c>
      <c r="T21" s="10" t="s">
        <v>97</v>
      </c>
      <c r="U21" s="65">
        <v>3100000000</v>
      </c>
      <c r="V21" s="176"/>
      <c r="W21" s="176"/>
      <c r="X21" s="176"/>
      <c r="Y21" s="176"/>
      <c r="Z21" s="176">
        <v>30</v>
      </c>
      <c r="AA21" s="16">
        <v>30</v>
      </c>
      <c r="AB21" s="176">
        <v>30</v>
      </c>
      <c r="AC21" s="176">
        <v>60</v>
      </c>
      <c r="AD21" s="176">
        <v>60</v>
      </c>
      <c r="AE21" s="176">
        <v>80</v>
      </c>
      <c r="AF21" s="176">
        <v>80</v>
      </c>
      <c r="AG21" s="176">
        <v>100</v>
      </c>
      <c r="AH21" s="149">
        <v>60</v>
      </c>
      <c r="AI21" s="149" t="s">
        <v>507</v>
      </c>
      <c r="AJ21" s="149" t="s">
        <v>507</v>
      </c>
      <c r="AK21" s="176">
        <v>60</v>
      </c>
      <c r="AL21" s="176" t="s">
        <v>507</v>
      </c>
      <c r="AM21" s="155">
        <v>60</v>
      </c>
      <c r="AN21" s="176">
        <v>100</v>
      </c>
      <c r="AO21" s="177">
        <f>IF((AN21= "NO PERIODICIDAD"), AJ21, AN21)</f>
        <v>100</v>
      </c>
      <c r="AP21" s="100">
        <f t="shared" si="13"/>
        <v>1</v>
      </c>
      <c r="AQ21" s="100">
        <f t="shared" si="14"/>
        <v>1</v>
      </c>
      <c r="AR21" s="10" t="s">
        <v>672</v>
      </c>
      <c r="AS21" s="56"/>
      <c r="AT21" s="56"/>
      <c r="AU21" s="56"/>
      <c r="AV21" s="56"/>
      <c r="AW21" s="56"/>
      <c r="AX21" s="56"/>
      <c r="AY21" s="56"/>
      <c r="AZ21" s="102" t="str">
        <f t="shared" si="15"/>
        <v>SIN RECURSO EJECUTADO</v>
      </c>
      <c r="BA21" s="10" t="s">
        <v>676</v>
      </c>
      <c r="BB21" s="66">
        <f t="shared" si="0"/>
        <v>316</v>
      </c>
      <c r="BC21" s="67">
        <f t="shared" si="1"/>
        <v>333</v>
      </c>
      <c r="BD21" s="68">
        <f t="shared" si="2"/>
        <v>-17</v>
      </c>
      <c r="BE21" s="69">
        <f t="shared" si="3"/>
        <v>-5.3797468354430382E-2</v>
      </c>
      <c r="BF21" s="72"/>
      <c r="BG21" s="10"/>
      <c r="BH21" s="103" t="s">
        <v>562</v>
      </c>
      <c r="BI21" s="159" t="b">
        <f t="shared" si="4"/>
        <v>1</v>
      </c>
      <c r="BJ21" s="160">
        <f t="shared" si="5"/>
        <v>3100000000</v>
      </c>
      <c r="BK21" s="103" t="b">
        <f t="shared" si="6"/>
        <v>0</v>
      </c>
      <c r="BL21" s="85" t="b">
        <f t="shared" si="7"/>
        <v>0</v>
      </c>
      <c r="BM21" s="85" t="b">
        <f t="shared" si="8"/>
        <v>0</v>
      </c>
      <c r="BN21" s="85" t="b">
        <f t="shared" si="9"/>
        <v>0</v>
      </c>
      <c r="BO21" s="85" t="b">
        <f t="shared" si="10"/>
        <v>1</v>
      </c>
      <c r="BP21" s="161"/>
      <c r="BQ21" s="163"/>
      <c r="BR21" s="4" t="b">
        <f t="shared" si="11"/>
        <v>1</v>
      </c>
    </row>
    <row r="22" spans="1:70" s="19" customFormat="1" ht="84.75" customHeight="1" x14ac:dyDescent="0.25">
      <c r="A22" s="9" t="s">
        <v>39</v>
      </c>
      <c r="B22" s="9" t="s">
        <v>60</v>
      </c>
      <c r="C22" s="9" t="s">
        <v>41</v>
      </c>
      <c r="D22" s="9" t="s">
        <v>63</v>
      </c>
      <c r="E22" s="9" t="s">
        <v>64</v>
      </c>
      <c r="F22" s="9" t="s">
        <v>61</v>
      </c>
      <c r="G22" s="9" t="s">
        <v>45</v>
      </c>
      <c r="H22" s="9" t="s">
        <v>65</v>
      </c>
      <c r="I22" s="9" t="s">
        <v>47</v>
      </c>
      <c r="J22" s="10" t="s">
        <v>98</v>
      </c>
      <c r="K22" s="11">
        <v>12</v>
      </c>
      <c r="L22" s="10" t="s">
        <v>99</v>
      </c>
      <c r="M22" s="12">
        <v>43175</v>
      </c>
      <c r="N22" s="12">
        <v>43465</v>
      </c>
      <c r="O22" s="10" t="s">
        <v>100</v>
      </c>
      <c r="P22" s="10" t="s">
        <v>101</v>
      </c>
      <c r="Q22" s="176">
        <v>174</v>
      </c>
      <c r="R22" s="11" t="s">
        <v>78</v>
      </c>
      <c r="S22" s="13" t="s">
        <v>52</v>
      </c>
      <c r="T22" s="10" t="s">
        <v>102</v>
      </c>
      <c r="U22" s="65">
        <v>2200000000</v>
      </c>
      <c r="V22" s="176"/>
      <c r="W22" s="176"/>
      <c r="X22" s="176"/>
      <c r="Y22" s="176"/>
      <c r="Z22" s="176">
        <v>2</v>
      </c>
      <c r="AA22" s="176">
        <v>6</v>
      </c>
      <c r="AB22" s="176">
        <v>9</v>
      </c>
      <c r="AC22" s="176">
        <v>13</v>
      </c>
      <c r="AD22" s="176">
        <v>68</v>
      </c>
      <c r="AE22" s="176">
        <v>103</v>
      </c>
      <c r="AF22" s="176">
        <v>138</v>
      </c>
      <c r="AG22" s="176">
        <v>174</v>
      </c>
      <c r="AH22" s="149">
        <v>6</v>
      </c>
      <c r="AI22" s="149">
        <v>9</v>
      </c>
      <c r="AJ22" s="149">
        <v>9</v>
      </c>
      <c r="AK22" s="176">
        <v>58</v>
      </c>
      <c r="AL22" s="155">
        <v>97</v>
      </c>
      <c r="AM22" s="155">
        <v>144</v>
      </c>
      <c r="AN22" s="176">
        <v>174</v>
      </c>
      <c r="AO22" s="177">
        <f t="shared" ref="AO22:AO32" si="16">IF((AN22= "NO PERIODICIDAD"), AL22, AN22)</f>
        <v>174</v>
      </c>
      <c r="AP22" s="100">
        <f t="shared" si="13"/>
        <v>1</v>
      </c>
      <c r="AQ22" s="100">
        <f>+AO22/Q22</f>
        <v>1</v>
      </c>
      <c r="AR22" s="10" t="s">
        <v>673</v>
      </c>
      <c r="AS22" s="56"/>
      <c r="AT22" s="56"/>
      <c r="AU22" s="56"/>
      <c r="AV22" s="56">
        <v>1669712120</v>
      </c>
      <c r="AW22" s="56">
        <v>1669712120</v>
      </c>
      <c r="AX22" s="56"/>
      <c r="AY22" s="56"/>
      <c r="AZ22" s="102">
        <f t="shared" si="15"/>
        <v>0.75896005454545457</v>
      </c>
      <c r="BA22" s="11" t="s">
        <v>677</v>
      </c>
      <c r="BB22" s="66">
        <f t="shared" si="0"/>
        <v>290</v>
      </c>
      <c r="BC22" s="67">
        <f t="shared" si="1"/>
        <v>290</v>
      </c>
      <c r="BD22" s="68">
        <f t="shared" si="2"/>
        <v>0</v>
      </c>
      <c r="BE22" s="69">
        <f t="shared" si="3"/>
        <v>0</v>
      </c>
      <c r="BF22" s="72"/>
      <c r="BG22" s="10" t="s">
        <v>103</v>
      </c>
      <c r="BH22" s="103" t="s">
        <v>562</v>
      </c>
      <c r="BI22" s="159" t="b">
        <f t="shared" si="4"/>
        <v>1</v>
      </c>
      <c r="BJ22" s="160">
        <f t="shared" si="5"/>
        <v>530287880</v>
      </c>
      <c r="BK22" s="103" t="b">
        <f t="shared" si="6"/>
        <v>0</v>
      </c>
      <c r="BL22" s="85" t="b">
        <f t="shared" si="7"/>
        <v>0</v>
      </c>
      <c r="BM22" s="85" t="b">
        <f t="shared" si="8"/>
        <v>0</v>
      </c>
      <c r="BN22" s="85" t="b">
        <f t="shared" si="9"/>
        <v>0</v>
      </c>
      <c r="BO22" s="85" t="b">
        <f t="shared" si="10"/>
        <v>1</v>
      </c>
      <c r="BP22" s="162"/>
      <c r="BQ22" s="164"/>
      <c r="BR22" s="4" t="b">
        <f t="shared" si="11"/>
        <v>1</v>
      </c>
    </row>
    <row r="23" spans="1:70" s="19" customFormat="1" ht="96" customHeight="1" x14ac:dyDescent="0.25">
      <c r="A23" s="9" t="s">
        <v>39</v>
      </c>
      <c r="B23" s="9" t="s">
        <v>60</v>
      </c>
      <c r="C23" s="9" t="s">
        <v>41</v>
      </c>
      <c r="D23" s="9" t="s">
        <v>63</v>
      </c>
      <c r="E23" s="9" t="s">
        <v>64</v>
      </c>
      <c r="F23" s="9" t="s">
        <v>61</v>
      </c>
      <c r="G23" s="9" t="s">
        <v>45</v>
      </c>
      <c r="H23" s="9" t="s">
        <v>65</v>
      </c>
      <c r="I23" s="9" t="s">
        <v>47</v>
      </c>
      <c r="J23" s="10" t="s">
        <v>98</v>
      </c>
      <c r="K23" s="11">
        <v>13</v>
      </c>
      <c r="L23" s="10" t="s">
        <v>104</v>
      </c>
      <c r="M23" s="12">
        <v>43282</v>
      </c>
      <c r="N23" s="12">
        <v>43465</v>
      </c>
      <c r="O23" s="10" t="s">
        <v>105</v>
      </c>
      <c r="P23" s="10" t="s">
        <v>106</v>
      </c>
      <c r="Q23" s="176">
        <v>109</v>
      </c>
      <c r="R23" s="11" t="s">
        <v>78</v>
      </c>
      <c r="S23" s="13" t="s">
        <v>52</v>
      </c>
      <c r="T23" s="10" t="s">
        <v>107</v>
      </c>
      <c r="U23" s="65">
        <v>2615000000</v>
      </c>
      <c r="V23" s="176"/>
      <c r="W23" s="176"/>
      <c r="X23" s="176"/>
      <c r="Y23" s="176"/>
      <c r="Z23" s="176"/>
      <c r="AA23" s="176"/>
      <c r="AB23" s="176">
        <v>20</v>
      </c>
      <c r="AC23" s="176">
        <v>50</v>
      </c>
      <c r="AD23" s="176">
        <v>81</v>
      </c>
      <c r="AE23" s="176">
        <v>90</v>
      </c>
      <c r="AF23" s="176">
        <v>100</v>
      </c>
      <c r="AG23" s="176">
        <v>109</v>
      </c>
      <c r="AH23" s="149" t="s">
        <v>506</v>
      </c>
      <c r="AI23" s="149">
        <v>28</v>
      </c>
      <c r="AJ23" s="149">
        <v>28</v>
      </c>
      <c r="AK23" s="176">
        <v>62</v>
      </c>
      <c r="AL23" s="155">
        <v>79</v>
      </c>
      <c r="AM23" s="155">
        <v>96</v>
      </c>
      <c r="AN23" s="176">
        <v>109</v>
      </c>
      <c r="AO23" s="177">
        <f>IF((AN23= "NO PERIODICIDAD"), AN23, AN23)</f>
        <v>109</v>
      </c>
      <c r="AP23" s="100">
        <f t="shared" si="13"/>
        <v>1</v>
      </c>
      <c r="AQ23" s="100">
        <f t="shared" si="14"/>
        <v>1</v>
      </c>
      <c r="AR23" s="28" t="s">
        <v>674</v>
      </c>
      <c r="AS23" s="58"/>
      <c r="AT23" s="58"/>
      <c r="AU23" s="56"/>
      <c r="AV23" s="56">
        <v>1984960112</v>
      </c>
      <c r="AW23" s="56"/>
      <c r="AX23" s="56"/>
      <c r="AY23" s="56"/>
      <c r="AZ23" s="102" t="str">
        <f t="shared" si="15"/>
        <v>SIN RECURSO EJECUTADO</v>
      </c>
      <c r="BA23" s="11" t="s">
        <v>677</v>
      </c>
      <c r="BB23" s="66">
        <f t="shared" si="0"/>
        <v>183</v>
      </c>
      <c r="BC23" s="67">
        <f t="shared" si="1"/>
        <v>183</v>
      </c>
      <c r="BD23" s="68">
        <f t="shared" si="2"/>
        <v>0</v>
      </c>
      <c r="BE23" s="69">
        <f t="shared" si="3"/>
        <v>0</v>
      </c>
      <c r="BF23" s="72"/>
      <c r="BG23" s="10"/>
      <c r="BH23" s="103" t="s">
        <v>562</v>
      </c>
      <c r="BI23" s="159" t="b">
        <f t="shared" si="4"/>
        <v>1</v>
      </c>
      <c r="BJ23" s="160">
        <f t="shared" si="5"/>
        <v>630039888</v>
      </c>
      <c r="BK23" s="103" t="b">
        <f t="shared" si="6"/>
        <v>0</v>
      </c>
      <c r="BL23" s="85" t="b">
        <f t="shared" si="7"/>
        <v>0</v>
      </c>
      <c r="BM23" s="85" t="b">
        <f t="shared" si="8"/>
        <v>0</v>
      </c>
      <c r="BN23" s="85" t="b">
        <f t="shared" si="9"/>
        <v>0</v>
      </c>
      <c r="BO23" s="85" t="b">
        <f t="shared" si="10"/>
        <v>1</v>
      </c>
      <c r="BP23" s="162"/>
      <c r="BQ23" s="164"/>
      <c r="BR23" s="4" t="b">
        <f t="shared" si="11"/>
        <v>1</v>
      </c>
    </row>
    <row r="24" spans="1:70" s="19" customFormat="1" ht="91.5" customHeight="1" x14ac:dyDescent="0.25">
      <c r="A24" s="9" t="s">
        <v>39</v>
      </c>
      <c r="B24" s="9" t="s">
        <v>60</v>
      </c>
      <c r="C24" s="9" t="s">
        <v>41</v>
      </c>
      <c r="D24" s="9" t="s">
        <v>63</v>
      </c>
      <c r="E24" s="9" t="s">
        <v>64</v>
      </c>
      <c r="F24" s="9" t="s">
        <v>61</v>
      </c>
      <c r="G24" s="9" t="s">
        <v>45</v>
      </c>
      <c r="H24" s="9" t="s">
        <v>65</v>
      </c>
      <c r="I24" s="9" t="s">
        <v>47</v>
      </c>
      <c r="J24" s="10" t="s">
        <v>98</v>
      </c>
      <c r="K24" s="11">
        <v>14</v>
      </c>
      <c r="L24" s="10" t="s">
        <v>108</v>
      </c>
      <c r="M24" s="12">
        <v>43126</v>
      </c>
      <c r="N24" s="12">
        <v>43465</v>
      </c>
      <c r="O24" s="10" t="s">
        <v>109</v>
      </c>
      <c r="P24" s="10" t="s">
        <v>110</v>
      </c>
      <c r="Q24" s="176">
        <v>126</v>
      </c>
      <c r="R24" s="11" t="s">
        <v>78</v>
      </c>
      <c r="S24" s="13" t="s">
        <v>52</v>
      </c>
      <c r="T24" s="10" t="s">
        <v>111</v>
      </c>
      <c r="U24" s="65">
        <v>2938000000</v>
      </c>
      <c r="V24" s="176"/>
      <c r="W24" s="176">
        <v>5</v>
      </c>
      <c r="X24" s="176">
        <v>9</v>
      </c>
      <c r="Y24" s="176">
        <v>15</v>
      </c>
      <c r="Z24" s="176">
        <v>19</v>
      </c>
      <c r="AA24" s="176">
        <v>25</v>
      </c>
      <c r="AB24" s="176">
        <v>31</v>
      </c>
      <c r="AC24" s="176">
        <v>36</v>
      </c>
      <c r="AD24" s="176">
        <v>97</v>
      </c>
      <c r="AE24" s="176">
        <v>102</v>
      </c>
      <c r="AF24" s="176">
        <v>104</v>
      </c>
      <c r="AG24" s="176">
        <v>126</v>
      </c>
      <c r="AH24" s="149">
        <v>6</v>
      </c>
      <c r="AI24" s="149">
        <v>6</v>
      </c>
      <c r="AJ24" s="149">
        <v>6</v>
      </c>
      <c r="AK24" s="176">
        <v>65</v>
      </c>
      <c r="AL24" s="155">
        <v>79</v>
      </c>
      <c r="AM24" s="155">
        <v>85</v>
      </c>
      <c r="AN24" s="176">
        <v>126</v>
      </c>
      <c r="AO24" s="177">
        <f>IF((AN24= "NO PERIODICIDAD"), AN24, AN24)</f>
        <v>126</v>
      </c>
      <c r="AP24" s="100">
        <f t="shared" si="13"/>
        <v>1</v>
      </c>
      <c r="AQ24" s="100">
        <f>+AO24/Q24</f>
        <v>1</v>
      </c>
      <c r="AR24" s="10" t="s">
        <v>675</v>
      </c>
      <c r="AS24" s="56"/>
      <c r="AT24" s="56"/>
      <c r="AU24" s="56"/>
      <c r="AV24" s="56">
        <v>2229915794</v>
      </c>
      <c r="AW24" s="56"/>
      <c r="AX24" s="56"/>
      <c r="AY24" s="56"/>
      <c r="AZ24" s="102" t="str">
        <f t="shared" si="15"/>
        <v>SIN RECURSO EJECUTADO</v>
      </c>
      <c r="BA24" s="11" t="s">
        <v>677</v>
      </c>
      <c r="BB24" s="66">
        <f t="shared" si="0"/>
        <v>339</v>
      </c>
      <c r="BC24" s="67">
        <f t="shared" si="1"/>
        <v>339</v>
      </c>
      <c r="BD24" s="68">
        <f t="shared" si="2"/>
        <v>0</v>
      </c>
      <c r="BE24" s="69">
        <f t="shared" si="3"/>
        <v>0</v>
      </c>
      <c r="BF24" s="72"/>
      <c r="BG24" s="10" t="s">
        <v>103</v>
      </c>
      <c r="BH24" s="103" t="s">
        <v>562</v>
      </c>
      <c r="BI24" s="159" t="b">
        <f t="shared" si="4"/>
        <v>1</v>
      </c>
      <c r="BJ24" s="160">
        <f t="shared" si="5"/>
        <v>708084206</v>
      </c>
      <c r="BK24" s="103" t="b">
        <f t="shared" si="6"/>
        <v>0</v>
      </c>
      <c r="BL24" s="85" t="b">
        <f t="shared" si="7"/>
        <v>0</v>
      </c>
      <c r="BM24" s="85" t="b">
        <f t="shared" si="8"/>
        <v>0</v>
      </c>
      <c r="BN24" s="85" t="b">
        <f t="shared" si="9"/>
        <v>0</v>
      </c>
      <c r="BO24" s="85" t="b">
        <f t="shared" si="10"/>
        <v>1</v>
      </c>
      <c r="BP24" s="162"/>
      <c r="BQ24" s="164"/>
      <c r="BR24" s="4" t="b">
        <f t="shared" si="11"/>
        <v>1</v>
      </c>
    </row>
    <row r="25" spans="1:70" s="19" customFormat="1" ht="83.25" customHeight="1" x14ac:dyDescent="0.25">
      <c r="A25" s="9" t="s">
        <v>39</v>
      </c>
      <c r="B25" s="9" t="s">
        <v>60</v>
      </c>
      <c r="C25" s="9" t="s">
        <v>41</v>
      </c>
      <c r="D25" s="9" t="s">
        <v>63</v>
      </c>
      <c r="E25" s="9" t="s">
        <v>64</v>
      </c>
      <c r="F25" s="9" t="s">
        <v>61</v>
      </c>
      <c r="G25" s="9" t="s">
        <v>45</v>
      </c>
      <c r="H25" s="9" t="s">
        <v>65</v>
      </c>
      <c r="I25" s="9" t="s">
        <v>47</v>
      </c>
      <c r="J25" s="10" t="s">
        <v>98</v>
      </c>
      <c r="K25" s="11">
        <v>15</v>
      </c>
      <c r="L25" s="10" t="s">
        <v>112</v>
      </c>
      <c r="M25" s="12">
        <v>43282</v>
      </c>
      <c r="N25" s="12">
        <v>43465</v>
      </c>
      <c r="O25" s="10" t="s">
        <v>113</v>
      </c>
      <c r="P25" s="10" t="s">
        <v>114</v>
      </c>
      <c r="Q25" s="176">
        <v>51</v>
      </c>
      <c r="R25" s="11" t="s">
        <v>78</v>
      </c>
      <c r="S25" s="13" t="s">
        <v>52</v>
      </c>
      <c r="T25" s="10" t="s">
        <v>115</v>
      </c>
      <c r="U25" s="65">
        <v>2970000000</v>
      </c>
      <c r="V25" s="176"/>
      <c r="W25" s="176"/>
      <c r="X25" s="176"/>
      <c r="Y25" s="176"/>
      <c r="Z25" s="176"/>
      <c r="AA25" s="176"/>
      <c r="AB25" s="176">
        <v>5</v>
      </c>
      <c r="AC25" s="176">
        <v>12</v>
      </c>
      <c r="AD25" s="176">
        <v>20</v>
      </c>
      <c r="AE25" s="176">
        <v>22</v>
      </c>
      <c r="AF25" s="176">
        <v>22</v>
      </c>
      <c r="AG25" s="176">
        <v>51</v>
      </c>
      <c r="AH25" s="149" t="s">
        <v>506</v>
      </c>
      <c r="AI25" s="149">
        <v>11</v>
      </c>
      <c r="AJ25" s="149">
        <v>11</v>
      </c>
      <c r="AK25" s="176">
        <v>12</v>
      </c>
      <c r="AL25" s="155">
        <v>24</v>
      </c>
      <c r="AM25" s="155">
        <v>31</v>
      </c>
      <c r="AN25" s="176">
        <v>51</v>
      </c>
      <c r="AO25" s="177">
        <f>IF((AN25= "NO PERIODICIDAD"), AN25, AN25)</f>
        <v>51</v>
      </c>
      <c r="AP25" s="100">
        <f t="shared" si="13"/>
        <v>1</v>
      </c>
      <c r="AQ25" s="100">
        <f>+AO25/Q25</f>
        <v>1</v>
      </c>
      <c r="AR25" s="10" t="s">
        <v>709</v>
      </c>
      <c r="AS25" s="58"/>
      <c r="AT25" s="58"/>
      <c r="AU25" s="56"/>
      <c r="AV25" s="56">
        <v>2254163047</v>
      </c>
      <c r="AW25" s="56"/>
      <c r="AX25" s="56"/>
      <c r="AY25" s="56"/>
      <c r="AZ25" s="102" t="str">
        <f t="shared" si="15"/>
        <v>SIN RECURSO EJECUTADO</v>
      </c>
      <c r="BA25" s="11" t="s">
        <v>677</v>
      </c>
      <c r="BB25" s="66">
        <f t="shared" si="0"/>
        <v>183</v>
      </c>
      <c r="BC25" s="67">
        <f t="shared" si="1"/>
        <v>183</v>
      </c>
      <c r="BD25" s="68">
        <f t="shared" si="2"/>
        <v>0</v>
      </c>
      <c r="BE25" s="69">
        <f t="shared" si="3"/>
        <v>0</v>
      </c>
      <c r="BF25" s="72"/>
      <c r="BG25" s="10"/>
      <c r="BH25" s="103" t="s">
        <v>562</v>
      </c>
      <c r="BI25" s="159" t="b">
        <f t="shared" si="4"/>
        <v>1</v>
      </c>
      <c r="BJ25" s="160">
        <f t="shared" si="5"/>
        <v>715836953</v>
      </c>
      <c r="BK25" s="103" t="b">
        <f t="shared" si="6"/>
        <v>0</v>
      </c>
      <c r="BL25" s="85" t="b">
        <f t="shared" si="7"/>
        <v>0</v>
      </c>
      <c r="BM25" s="85" t="b">
        <f t="shared" si="8"/>
        <v>0</v>
      </c>
      <c r="BN25" s="85" t="b">
        <f t="shared" si="9"/>
        <v>0</v>
      </c>
      <c r="BO25" s="85" t="b">
        <f t="shared" si="10"/>
        <v>1</v>
      </c>
      <c r="BP25" s="165"/>
      <c r="BQ25" s="164"/>
      <c r="BR25" s="4" t="b">
        <f t="shared" si="11"/>
        <v>1</v>
      </c>
    </row>
    <row r="26" spans="1:70" ht="76.5" customHeight="1" x14ac:dyDescent="0.25">
      <c r="A26" s="9" t="s">
        <v>116</v>
      </c>
      <c r="B26" s="9" t="s">
        <v>117</v>
      </c>
      <c r="C26" s="9" t="s">
        <v>41</v>
      </c>
      <c r="D26" s="9" t="s">
        <v>42</v>
      </c>
      <c r="E26" s="9" t="s">
        <v>118</v>
      </c>
      <c r="F26" s="9" t="s">
        <v>119</v>
      </c>
      <c r="G26" s="9" t="s">
        <v>45</v>
      </c>
      <c r="H26" s="9" t="s">
        <v>120</v>
      </c>
      <c r="I26" s="9" t="s">
        <v>47</v>
      </c>
      <c r="J26" s="10" t="s">
        <v>121</v>
      </c>
      <c r="K26" s="11">
        <v>16</v>
      </c>
      <c r="L26" s="10" t="s">
        <v>122</v>
      </c>
      <c r="M26" s="12">
        <v>43101</v>
      </c>
      <c r="N26" s="12">
        <v>43120</v>
      </c>
      <c r="O26" s="10" t="s">
        <v>123</v>
      </c>
      <c r="P26" s="10" t="s">
        <v>124</v>
      </c>
      <c r="Q26" s="176">
        <v>1</v>
      </c>
      <c r="R26" s="11" t="s">
        <v>125</v>
      </c>
      <c r="S26" s="13" t="s">
        <v>52</v>
      </c>
      <c r="T26" s="10" t="s">
        <v>126</v>
      </c>
      <c r="U26" s="73">
        <v>0</v>
      </c>
      <c r="V26" s="18">
        <v>1</v>
      </c>
      <c r="W26" s="176">
        <v>1</v>
      </c>
      <c r="X26" s="176">
        <v>1</v>
      </c>
      <c r="Y26" s="176">
        <v>1</v>
      </c>
      <c r="Z26" s="176">
        <v>1</v>
      </c>
      <c r="AA26" s="176">
        <v>1</v>
      </c>
      <c r="AB26" s="176">
        <v>1</v>
      </c>
      <c r="AC26" s="176">
        <v>1</v>
      </c>
      <c r="AD26" s="176">
        <v>1</v>
      </c>
      <c r="AE26" s="176">
        <v>1</v>
      </c>
      <c r="AF26" s="176">
        <v>1</v>
      </c>
      <c r="AG26" s="176">
        <v>1</v>
      </c>
      <c r="AH26" s="149">
        <v>1</v>
      </c>
      <c r="AI26" s="149">
        <v>1</v>
      </c>
      <c r="AJ26" s="149">
        <v>1</v>
      </c>
      <c r="AK26" s="176">
        <v>1</v>
      </c>
      <c r="AL26" s="176">
        <v>1</v>
      </c>
      <c r="AM26" s="155">
        <v>1</v>
      </c>
      <c r="AN26" s="176">
        <v>1</v>
      </c>
      <c r="AO26" s="177">
        <f t="shared" si="16"/>
        <v>1</v>
      </c>
      <c r="AP26" s="100">
        <f t="shared" si="13"/>
        <v>1</v>
      </c>
      <c r="AQ26" s="100">
        <f t="shared" si="14"/>
        <v>1</v>
      </c>
      <c r="AR26" s="10" t="s">
        <v>693</v>
      </c>
      <c r="AS26" s="56"/>
      <c r="AT26" s="56"/>
      <c r="AU26" s="56"/>
      <c r="AV26" s="56"/>
      <c r="AW26" s="56"/>
      <c r="AX26" s="56"/>
      <c r="AY26" s="56"/>
      <c r="AZ26" s="102" t="e">
        <f t="shared" si="15"/>
        <v>#DIV/0!</v>
      </c>
      <c r="BA26" s="10"/>
      <c r="BB26" s="66">
        <f t="shared" si="0"/>
        <v>19</v>
      </c>
      <c r="BC26" s="67">
        <f t="shared" si="1"/>
        <v>364</v>
      </c>
      <c r="BD26" s="68">
        <f t="shared" si="2"/>
        <v>-345</v>
      </c>
      <c r="BE26" s="69">
        <f t="shared" si="3"/>
        <v>-18.157894736842106</v>
      </c>
      <c r="BF26" s="9"/>
      <c r="BG26" s="10" t="s">
        <v>127</v>
      </c>
      <c r="BH26" s="103" t="s">
        <v>562</v>
      </c>
      <c r="BI26" s="159" t="b">
        <f t="shared" si="4"/>
        <v>1</v>
      </c>
      <c r="BJ26" s="160">
        <f t="shared" si="5"/>
        <v>0</v>
      </c>
      <c r="BK26" s="103" t="b">
        <f t="shared" si="6"/>
        <v>0</v>
      </c>
      <c r="BL26" s="85" t="b">
        <f t="shared" si="7"/>
        <v>0</v>
      </c>
      <c r="BM26" s="85" t="b">
        <f t="shared" si="8"/>
        <v>0</v>
      </c>
      <c r="BN26" s="85" t="b">
        <f t="shared" si="9"/>
        <v>0</v>
      </c>
      <c r="BO26" s="85" t="b">
        <f t="shared" si="10"/>
        <v>1</v>
      </c>
      <c r="BP26" s="161"/>
      <c r="BQ26" s="71"/>
      <c r="BR26" s="4" t="b">
        <f t="shared" si="11"/>
        <v>1</v>
      </c>
    </row>
    <row r="27" spans="1:70" ht="76.5" customHeight="1" x14ac:dyDescent="0.25">
      <c r="A27" s="9" t="s">
        <v>116</v>
      </c>
      <c r="B27" s="9" t="s">
        <v>117</v>
      </c>
      <c r="C27" s="9" t="s">
        <v>41</v>
      </c>
      <c r="D27" s="9" t="s">
        <v>42</v>
      </c>
      <c r="E27" s="9" t="s">
        <v>118</v>
      </c>
      <c r="F27" s="9" t="s">
        <v>119</v>
      </c>
      <c r="G27" s="9" t="s">
        <v>45</v>
      </c>
      <c r="H27" s="9" t="s">
        <v>120</v>
      </c>
      <c r="I27" s="9" t="s">
        <v>47</v>
      </c>
      <c r="J27" s="10" t="s">
        <v>121</v>
      </c>
      <c r="K27" s="11">
        <v>17</v>
      </c>
      <c r="L27" s="10" t="s">
        <v>128</v>
      </c>
      <c r="M27" s="12">
        <v>43120</v>
      </c>
      <c r="N27" s="12">
        <v>43125</v>
      </c>
      <c r="O27" s="10" t="s">
        <v>129</v>
      </c>
      <c r="P27" s="10" t="s">
        <v>129</v>
      </c>
      <c r="Q27" s="176">
        <v>1</v>
      </c>
      <c r="R27" s="11" t="s">
        <v>125</v>
      </c>
      <c r="S27" s="13" t="s">
        <v>52</v>
      </c>
      <c r="T27" s="10" t="s">
        <v>130</v>
      </c>
      <c r="U27" s="73">
        <v>0</v>
      </c>
      <c r="V27" s="18">
        <v>1</v>
      </c>
      <c r="W27" s="176">
        <v>1</v>
      </c>
      <c r="X27" s="176">
        <v>1</v>
      </c>
      <c r="Y27" s="176">
        <v>1</v>
      </c>
      <c r="Z27" s="176">
        <v>1</v>
      </c>
      <c r="AA27" s="176">
        <v>1</v>
      </c>
      <c r="AB27" s="176">
        <v>1</v>
      </c>
      <c r="AC27" s="176">
        <v>1</v>
      </c>
      <c r="AD27" s="176">
        <v>1</v>
      </c>
      <c r="AE27" s="176">
        <v>1</v>
      </c>
      <c r="AF27" s="176">
        <v>1</v>
      </c>
      <c r="AG27" s="176">
        <v>1</v>
      </c>
      <c r="AH27" s="149">
        <v>1</v>
      </c>
      <c r="AI27" s="149">
        <v>1</v>
      </c>
      <c r="AJ27" s="149">
        <v>1</v>
      </c>
      <c r="AK27" s="176">
        <v>1</v>
      </c>
      <c r="AL27" s="176">
        <v>1</v>
      </c>
      <c r="AM27" s="155">
        <v>1</v>
      </c>
      <c r="AN27" s="176">
        <v>1</v>
      </c>
      <c r="AO27" s="177">
        <f t="shared" si="16"/>
        <v>1</v>
      </c>
      <c r="AP27" s="100">
        <f t="shared" si="13"/>
        <v>1</v>
      </c>
      <c r="AQ27" s="100">
        <f t="shared" si="14"/>
        <v>1</v>
      </c>
      <c r="AR27" s="10" t="s">
        <v>693</v>
      </c>
      <c r="AS27" s="56"/>
      <c r="AT27" s="56"/>
      <c r="AU27" s="56"/>
      <c r="AV27" s="56"/>
      <c r="AW27" s="56"/>
      <c r="AX27" s="56"/>
      <c r="AY27" s="56"/>
      <c r="AZ27" s="102" t="e">
        <f t="shared" si="15"/>
        <v>#DIV/0!</v>
      </c>
      <c r="BA27" s="10"/>
      <c r="BB27" s="66">
        <f t="shared" si="0"/>
        <v>5</v>
      </c>
      <c r="BC27" s="67">
        <f t="shared" si="1"/>
        <v>345</v>
      </c>
      <c r="BD27" s="68">
        <f t="shared" si="2"/>
        <v>-340</v>
      </c>
      <c r="BE27" s="69">
        <f t="shared" si="3"/>
        <v>-68</v>
      </c>
      <c r="BF27" s="9"/>
      <c r="BG27" s="10" t="s">
        <v>127</v>
      </c>
      <c r="BH27" s="103" t="s">
        <v>562</v>
      </c>
      <c r="BI27" s="159" t="b">
        <f t="shared" si="4"/>
        <v>1</v>
      </c>
      <c r="BJ27" s="160">
        <f t="shared" si="5"/>
        <v>0</v>
      </c>
      <c r="BK27" s="103" t="b">
        <f t="shared" si="6"/>
        <v>0</v>
      </c>
      <c r="BL27" s="85" t="b">
        <f t="shared" si="7"/>
        <v>0</v>
      </c>
      <c r="BM27" s="85" t="b">
        <f t="shared" si="8"/>
        <v>0</v>
      </c>
      <c r="BN27" s="85" t="b">
        <f t="shared" si="9"/>
        <v>0</v>
      </c>
      <c r="BO27" s="85" t="b">
        <f t="shared" si="10"/>
        <v>1</v>
      </c>
      <c r="BP27" s="161"/>
      <c r="BQ27" s="71"/>
      <c r="BR27" s="4" t="b">
        <f t="shared" si="11"/>
        <v>1</v>
      </c>
    </row>
    <row r="28" spans="1:70" ht="76.5" customHeight="1" x14ac:dyDescent="0.25">
      <c r="A28" s="9" t="s">
        <v>116</v>
      </c>
      <c r="B28" s="9" t="s">
        <v>117</v>
      </c>
      <c r="C28" s="9" t="s">
        <v>41</v>
      </c>
      <c r="D28" s="9" t="s">
        <v>42</v>
      </c>
      <c r="E28" s="9" t="s">
        <v>118</v>
      </c>
      <c r="F28" s="9" t="s">
        <v>119</v>
      </c>
      <c r="G28" s="9" t="s">
        <v>45</v>
      </c>
      <c r="H28" s="9" t="s">
        <v>120</v>
      </c>
      <c r="I28" s="9" t="s">
        <v>47</v>
      </c>
      <c r="J28" s="10" t="s">
        <v>121</v>
      </c>
      <c r="K28" s="11">
        <v>18</v>
      </c>
      <c r="L28" s="10" t="s">
        <v>131</v>
      </c>
      <c r="M28" s="12">
        <v>43125</v>
      </c>
      <c r="N28" s="12">
        <v>43465</v>
      </c>
      <c r="O28" s="10" t="s">
        <v>132</v>
      </c>
      <c r="P28" s="10" t="s">
        <v>133</v>
      </c>
      <c r="Q28" s="176">
        <v>100000</v>
      </c>
      <c r="R28" s="11" t="s">
        <v>134</v>
      </c>
      <c r="S28" s="13" t="s">
        <v>52</v>
      </c>
      <c r="T28" s="10" t="s">
        <v>135</v>
      </c>
      <c r="U28" s="73">
        <v>27057227000</v>
      </c>
      <c r="V28" s="20"/>
      <c r="W28" s="20"/>
      <c r="X28" s="20"/>
      <c r="Y28" s="20">
        <v>20000</v>
      </c>
      <c r="Z28" s="20">
        <v>40000</v>
      </c>
      <c r="AA28" s="20">
        <v>40000</v>
      </c>
      <c r="AB28" s="20">
        <v>60000</v>
      </c>
      <c r="AC28" s="20">
        <v>80000</v>
      </c>
      <c r="AD28" s="20">
        <v>100000</v>
      </c>
      <c r="AE28" s="20">
        <v>100000</v>
      </c>
      <c r="AF28" s="20">
        <v>100000</v>
      </c>
      <c r="AG28" s="20">
        <v>100000</v>
      </c>
      <c r="AH28" s="149">
        <v>77947</v>
      </c>
      <c r="AI28" s="149">
        <v>77947</v>
      </c>
      <c r="AJ28" s="149">
        <v>77947</v>
      </c>
      <c r="AK28" s="176">
        <v>92210</v>
      </c>
      <c r="AL28" s="155">
        <v>92210</v>
      </c>
      <c r="AM28" s="155">
        <v>92210</v>
      </c>
      <c r="AN28" s="176">
        <v>100000</v>
      </c>
      <c r="AO28" s="177">
        <f t="shared" si="16"/>
        <v>100000</v>
      </c>
      <c r="AP28" s="100">
        <f t="shared" si="13"/>
        <v>1</v>
      </c>
      <c r="AQ28" s="100">
        <f t="shared" si="14"/>
        <v>1</v>
      </c>
      <c r="AR28" s="10" t="s">
        <v>710</v>
      </c>
      <c r="AS28" s="57">
        <v>27057227000</v>
      </c>
      <c r="AT28" s="57">
        <v>27057227000</v>
      </c>
      <c r="AU28" s="57">
        <v>27057227000</v>
      </c>
      <c r="AV28" s="57">
        <v>27057227000</v>
      </c>
      <c r="AW28" s="57">
        <v>27057227000</v>
      </c>
      <c r="AX28" s="57">
        <v>27057227000</v>
      </c>
      <c r="AY28" s="57">
        <v>27057227000</v>
      </c>
      <c r="AZ28" s="102">
        <f t="shared" si="15"/>
        <v>1</v>
      </c>
      <c r="BA28" s="10" t="s">
        <v>711</v>
      </c>
      <c r="BB28" s="66">
        <f t="shared" si="0"/>
        <v>340</v>
      </c>
      <c r="BC28" s="67">
        <f t="shared" si="1"/>
        <v>340</v>
      </c>
      <c r="BD28" s="68">
        <f t="shared" si="2"/>
        <v>0</v>
      </c>
      <c r="BE28" s="69">
        <f t="shared" si="3"/>
        <v>0</v>
      </c>
      <c r="BF28" s="72"/>
      <c r="BG28" s="10" t="s">
        <v>520</v>
      </c>
      <c r="BH28" s="103" t="s">
        <v>562</v>
      </c>
      <c r="BI28" s="159" t="b">
        <f t="shared" si="4"/>
        <v>1</v>
      </c>
      <c r="BJ28" s="160">
        <f t="shared" si="5"/>
        <v>0</v>
      </c>
      <c r="BK28" s="103" t="b">
        <f t="shared" si="6"/>
        <v>0</v>
      </c>
      <c r="BL28" s="85" t="b">
        <f t="shared" si="7"/>
        <v>0</v>
      </c>
      <c r="BM28" s="85" t="b">
        <f t="shared" si="8"/>
        <v>0</v>
      </c>
      <c r="BN28" s="85" t="b">
        <f t="shared" si="9"/>
        <v>0</v>
      </c>
      <c r="BO28" s="85" t="b">
        <f t="shared" si="10"/>
        <v>1</v>
      </c>
      <c r="BP28" s="165"/>
      <c r="BQ28" s="71"/>
      <c r="BR28" s="4" t="b">
        <f t="shared" si="11"/>
        <v>1</v>
      </c>
    </row>
    <row r="29" spans="1:70" ht="89.25" customHeight="1" x14ac:dyDescent="0.25">
      <c r="A29" s="9" t="s">
        <v>116</v>
      </c>
      <c r="B29" s="9" t="s">
        <v>117</v>
      </c>
      <c r="C29" s="9" t="s">
        <v>41</v>
      </c>
      <c r="D29" s="9" t="s">
        <v>42</v>
      </c>
      <c r="E29" s="9" t="s">
        <v>64</v>
      </c>
      <c r="F29" s="9" t="s">
        <v>119</v>
      </c>
      <c r="G29" s="9" t="s">
        <v>45</v>
      </c>
      <c r="H29" s="9" t="s">
        <v>120</v>
      </c>
      <c r="I29" s="9" t="s">
        <v>47</v>
      </c>
      <c r="J29" s="10" t="s">
        <v>121</v>
      </c>
      <c r="K29" s="11">
        <v>19</v>
      </c>
      <c r="L29" s="10" t="s">
        <v>136</v>
      </c>
      <c r="M29" s="12">
        <v>43125</v>
      </c>
      <c r="N29" s="12">
        <v>43465</v>
      </c>
      <c r="O29" s="10" t="s">
        <v>132</v>
      </c>
      <c r="P29" s="10" t="s">
        <v>133</v>
      </c>
      <c r="Q29" s="176">
        <v>100000</v>
      </c>
      <c r="R29" s="11" t="s">
        <v>134</v>
      </c>
      <c r="S29" s="13" t="s">
        <v>52</v>
      </c>
      <c r="T29" s="10" t="s">
        <v>135</v>
      </c>
      <c r="U29" s="73">
        <f>29746470000 -U28</f>
        <v>2689243000</v>
      </c>
      <c r="V29" s="20"/>
      <c r="W29" s="20"/>
      <c r="X29" s="20"/>
      <c r="Y29" s="20">
        <v>20000</v>
      </c>
      <c r="Z29" s="20">
        <v>40000</v>
      </c>
      <c r="AA29" s="20">
        <v>40000</v>
      </c>
      <c r="AB29" s="20">
        <v>60000</v>
      </c>
      <c r="AC29" s="20">
        <v>80000</v>
      </c>
      <c r="AD29" s="20">
        <v>100000</v>
      </c>
      <c r="AE29" s="20">
        <v>100000</v>
      </c>
      <c r="AF29" s="20">
        <v>100000</v>
      </c>
      <c r="AG29" s="20">
        <v>100000</v>
      </c>
      <c r="AH29" s="149">
        <v>77947</v>
      </c>
      <c r="AI29" s="149">
        <v>77947</v>
      </c>
      <c r="AJ29" s="149">
        <v>77947</v>
      </c>
      <c r="AK29" s="176">
        <v>92210</v>
      </c>
      <c r="AL29" s="155">
        <v>92210</v>
      </c>
      <c r="AM29" s="155">
        <v>92210</v>
      </c>
      <c r="AN29" s="176">
        <v>100000</v>
      </c>
      <c r="AO29" s="177">
        <f t="shared" si="16"/>
        <v>100000</v>
      </c>
      <c r="AP29" s="100">
        <f t="shared" si="13"/>
        <v>1</v>
      </c>
      <c r="AQ29" s="100">
        <f t="shared" si="14"/>
        <v>1</v>
      </c>
      <c r="AR29" s="10" t="s">
        <v>710</v>
      </c>
      <c r="AS29" s="57">
        <f t="shared" ref="AS29:AY29" si="17">29746470000 -AS28</f>
        <v>2689243000</v>
      </c>
      <c r="AT29" s="57">
        <f t="shared" si="17"/>
        <v>2689243000</v>
      </c>
      <c r="AU29" s="57">
        <f t="shared" si="17"/>
        <v>2689243000</v>
      </c>
      <c r="AV29" s="57">
        <f>29746470000 -AV28</f>
        <v>2689243000</v>
      </c>
      <c r="AW29" s="57">
        <f t="shared" si="17"/>
        <v>2689243000</v>
      </c>
      <c r="AX29" s="57">
        <f t="shared" si="17"/>
        <v>2689243000</v>
      </c>
      <c r="AY29" s="57">
        <f t="shared" si="17"/>
        <v>2689243000</v>
      </c>
      <c r="AZ29" s="102">
        <f t="shared" si="15"/>
        <v>1</v>
      </c>
      <c r="BA29" s="10" t="s">
        <v>711</v>
      </c>
      <c r="BB29" s="66">
        <f t="shared" si="0"/>
        <v>340</v>
      </c>
      <c r="BC29" s="67">
        <f t="shared" si="1"/>
        <v>340</v>
      </c>
      <c r="BD29" s="68">
        <f t="shared" si="2"/>
        <v>0</v>
      </c>
      <c r="BE29" s="69">
        <f t="shared" si="3"/>
        <v>0</v>
      </c>
      <c r="BF29" s="9" t="s">
        <v>137</v>
      </c>
      <c r="BG29" s="10" t="s">
        <v>520</v>
      </c>
      <c r="BH29" s="103" t="s">
        <v>562</v>
      </c>
      <c r="BI29" s="159" t="b">
        <f t="shared" si="4"/>
        <v>1</v>
      </c>
      <c r="BJ29" s="160">
        <f t="shared" si="5"/>
        <v>0</v>
      </c>
      <c r="BK29" s="103" t="b">
        <f t="shared" si="6"/>
        <v>0</v>
      </c>
      <c r="BL29" s="85" t="b">
        <f t="shared" si="7"/>
        <v>0</v>
      </c>
      <c r="BM29" s="85" t="b">
        <f t="shared" si="8"/>
        <v>0</v>
      </c>
      <c r="BN29" s="85" t="b">
        <f t="shared" si="9"/>
        <v>0</v>
      </c>
      <c r="BO29" s="85" t="b">
        <f t="shared" si="10"/>
        <v>1</v>
      </c>
      <c r="BP29" s="165"/>
      <c r="BQ29" s="71"/>
      <c r="BR29" s="4" t="b">
        <f t="shared" si="11"/>
        <v>1</v>
      </c>
    </row>
    <row r="30" spans="1:70" ht="89.25" customHeight="1" x14ac:dyDescent="0.25">
      <c r="A30" s="9" t="s">
        <v>116</v>
      </c>
      <c r="B30" s="9" t="s">
        <v>117</v>
      </c>
      <c r="C30" s="9" t="s">
        <v>41</v>
      </c>
      <c r="D30" s="9" t="s">
        <v>42</v>
      </c>
      <c r="E30" s="9" t="s">
        <v>118</v>
      </c>
      <c r="F30" s="9" t="s">
        <v>119</v>
      </c>
      <c r="G30" s="9" t="s">
        <v>45</v>
      </c>
      <c r="H30" s="9" t="s">
        <v>120</v>
      </c>
      <c r="I30" s="9" t="s">
        <v>47</v>
      </c>
      <c r="J30" s="10" t="s">
        <v>138</v>
      </c>
      <c r="K30" s="11">
        <v>20</v>
      </c>
      <c r="L30" s="10" t="s">
        <v>122</v>
      </c>
      <c r="M30" s="12">
        <v>43101</v>
      </c>
      <c r="N30" s="12">
        <v>43205</v>
      </c>
      <c r="O30" s="10" t="s">
        <v>123</v>
      </c>
      <c r="P30" s="10" t="s">
        <v>124</v>
      </c>
      <c r="Q30" s="176">
        <v>3</v>
      </c>
      <c r="R30" s="11" t="s">
        <v>78</v>
      </c>
      <c r="S30" s="13" t="s">
        <v>52</v>
      </c>
      <c r="T30" s="10" t="s">
        <v>126</v>
      </c>
      <c r="U30" s="73">
        <v>0</v>
      </c>
      <c r="V30" s="176">
        <v>1</v>
      </c>
      <c r="W30" s="176">
        <v>1</v>
      </c>
      <c r="X30" s="176">
        <v>1</v>
      </c>
      <c r="Y30" s="18">
        <v>3</v>
      </c>
      <c r="Z30" s="176">
        <v>3</v>
      </c>
      <c r="AA30" s="176">
        <v>3</v>
      </c>
      <c r="AB30" s="176">
        <v>3</v>
      </c>
      <c r="AC30" s="176">
        <v>3</v>
      </c>
      <c r="AD30" s="176">
        <v>3</v>
      </c>
      <c r="AE30" s="176">
        <v>3</v>
      </c>
      <c r="AF30" s="176">
        <v>3</v>
      </c>
      <c r="AG30" s="176">
        <v>3</v>
      </c>
      <c r="AH30" s="149">
        <v>3</v>
      </c>
      <c r="AI30" s="149">
        <v>3</v>
      </c>
      <c r="AJ30" s="149">
        <v>3</v>
      </c>
      <c r="AK30" s="176">
        <v>3</v>
      </c>
      <c r="AL30" s="176">
        <v>3</v>
      </c>
      <c r="AM30" s="155">
        <v>3</v>
      </c>
      <c r="AN30" s="176">
        <v>3</v>
      </c>
      <c r="AO30" s="177">
        <f t="shared" si="16"/>
        <v>3</v>
      </c>
      <c r="AP30" s="100">
        <f t="shared" si="13"/>
        <v>1</v>
      </c>
      <c r="AQ30" s="100">
        <f t="shared" si="14"/>
        <v>1</v>
      </c>
      <c r="AR30" s="10" t="s">
        <v>693</v>
      </c>
      <c r="AS30" s="57"/>
      <c r="AT30" s="57"/>
      <c r="AU30" s="56"/>
      <c r="AV30" s="56"/>
      <c r="AW30" s="56"/>
      <c r="AX30" s="56"/>
      <c r="AY30" s="56"/>
      <c r="AZ30" s="102" t="e">
        <f t="shared" si="15"/>
        <v>#DIV/0!</v>
      </c>
      <c r="BA30" s="10"/>
      <c r="BB30" s="66">
        <f t="shared" si="0"/>
        <v>104</v>
      </c>
      <c r="BC30" s="67">
        <f t="shared" si="1"/>
        <v>364</v>
      </c>
      <c r="BD30" s="68">
        <f t="shared" si="2"/>
        <v>-260</v>
      </c>
      <c r="BE30" s="69">
        <f t="shared" si="3"/>
        <v>-2.5</v>
      </c>
      <c r="BF30" s="72"/>
      <c r="BG30" s="10" t="s">
        <v>139</v>
      </c>
      <c r="BH30" s="103" t="s">
        <v>562</v>
      </c>
      <c r="BI30" s="159" t="b">
        <f t="shared" si="4"/>
        <v>1</v>
      </c>
      <c r="BJ30" s="160">
        <f t="shared" si="5"/>
        <v>0</v>
      </c>
      <c r="BK30" s="103" t="b">
        <f t="shared" si="6"/>
        <v>0</v>
      </c>
      <c r="BL30" s="85" t="b">
        <f t="shared" si="7"/>
        <v>0</v>
      </c>
      <c r="BM30" s="85" t="b">
        <f t="shared" si="8"/>
        <v>0</v>
      </c>
      <c r="BN30" s="85" t="b">
        <f t="shared" si="9"/>
        <v>0</v>
      </c>
      <c r="BO30" s="85" t="b">
        <f t="shared" si="10"/>
        <v>1</v>
      </c>
      <c r="BP30" s="161"/>
      <c r="BQ30" s="71"/>
      <c r="BR30" s="4" t="b">
        <f t="shared" si="11"/>
        <v>1</v>
      </c>
    </row>
    <row r="31" spans="1:70" ht="36" customHeight="1" x14ac:dyDescent="0.25">
      <c r="A31" s="9" t="s">
        <v>116</v>
      </c>
      <c r="B31" s="9" t="s">
        <v>117</v>
      </c>
      <c r="C31" s="9" t="s">
        <v>41</v>
      </c>
      <c r="D31" s="9" t="s">
        <v>42</v>
      </c>
      <c r="E31" s="9" t="s">
        <v>118</v>
      </c>
      <c r="F31" s="9" t="s">
        <v>119</v>
      </c>
      <c r="G31" s="9" t="s">
        <v>45</v>
      </c>
      <c r="H31" s="9" t="s">
        <v>120</v>
      </c>
      <c r="I31" s="9" t="s">
        <v>47</v>
      </c>
      <c r="J31" s="10" t="s">
        <v>138</v>
      </c>
      <c r="K31" s="11">
        <v>21</v>
      </c>
      <c r="L31" s="10" t="s">
        <v>128</v>
      </c>
      <c r="M31" s="12">
        <v>43205</v>
      </c>
      <c r="N31" s="12">
        <v>43327</v>
      </c>
      <c r="O31" s="10" t="s">
        <v>129</v>
      </c>
      <c r="P31" s="10" t="s">
        <v>129</v>
      </c>
      <c r="Q31" s="176">
        <v>4</v>
      </c>
      <c r="R31" s="11" t="s">
        <v>78</v>
      </c>
      <c r="S31" s="13" t="s">
        <v>52</v>
      </c>
      <c r="T31" s="10" t="s">
        <v>130</v>
      </c>
      <c r="U31" s="73">
        <v>0</v>
      </c>
      <c r="V31" s="176">
        <v>1</v>
      </c>
      <c r="W31" s="176">
        <v>1</v>
      </c>
      <c r="X31" s="176">
        <v>1</v>
      </c>
      <c r="Y31" s="176">
        <v>1</v>
      </c>
      <c r="Z31" s="176">
        <v>1</v>
      </c>
      <c r="AA31" s="176">
        <v>1</v>
      </c>
      <c r="AB31" s="176">
        <v>1</v>
      </c>
      <c r="AC31" s="176">
        <v>3</v>
      </c>
      <c r="AD31" s="176">
        <v>3</v>
      </c>
      <c r="AE31" s="176">
        <v>3</v>
      </c>
      <c r="AF31" s="176">
        <v>3</v>
      </c>
      <c r="AG31" s="176">
        <v>4</v>
      </c>
      <c r="AH31" s="149">
        <v>1</v>
      </c>
      <c r="AI31" s="149">
        <v>1</v>
      </c>
      <c r="AJ31" s="149">
        <v>1</v>
      </c>
      <c r="AK31" s="176">
        <v>4</v>
      </c>
      <c r="AL31" s="155">
        <v>4</v>
      </c>
      <c r="AM31" s="155">
        <v>4</v>
      </c>
      <c r="AN31" s="176">
        <v>4</v>
      </c>
      <c r="AO31" s="177">
        <f t="shared" si="16"/>
        <v>4</v>
      </c>
      <c r="AP31" s="100">
        <f t="shared" si="13"/>
        <v>1</v>
      </c>
      <c r="AQ31" s="100">
        <f t="shared" si="14"/>
        <v>1</v>
      </c>
      <c r="AR31" s="10" t="s">
        <v>710</v>
      </c>
      <c r="AS31" s="57"/>
      <c r="AT31" s="57"/>
      <c r="AU31" s="56"/>
      <c r="AV31" s="56">
        <v>23191197858</v>
      </c>
      <c r="AW31" s="56"/>
      <c r="AX31" s="56"/>
      <c r="AY31" s="56"/>
      <c r="AZ31" s="102" t="e">
        <f t="shared" si="15"/>
        <v>#DIV/0!</v>
      </c>
      <c r="BA31" s="10" t="s">
        <v>711</v>
      </c>
      <c r="BB31" s="66">
        <f t="shared" si="0"/>
        <v>122</v>
      </c>
      <c r="BC31" s="67">
        <f t="shared" si="1"/>
        <v>260</v>
      </c>
      <c r="BD31" s="68">
        <f t="shared" si="2"/>
        <v>-138</v>
      </c>
      <c r="BE31" s="69">
        <f t="shared" si="3"/>
        <v>-1.1311475409836065</v>
      </c>
      <c r="BF31" s="72"/>
      <c r="BG31" s="10"/>
      <c r="BH31" s="103" t="s">
        <v>562</v>
      </c>
      <c r="BI31" s="159" t="b">
        <f t="shared" si="4"/>
        <v>1</v>
      </c>
      <c r="BJ31" s="160">
        <f t="shared" si="5"/>
        <v>-23191197858</v>
      </c>
      <c r="BK31" s="103" t="b">
        <f t="shared" si="6"/>
        <v>0</v>
      </c>
      <c r="BL31" s="85" t="b">
        <f t="shared" si="7"/>
        <v>0</v>
      </c>
      <c r="BM31" s="85" t="b">
        <f t="shared" si="8"/>
        <v>0</v>
      </c>
      <c r="BN31" s="85" t="b">
        <f t="shared" si="9"/>
        <v>0</v>
      </c>
      <c r="BO31" s="85" t="b">
        <f t="shared" si="10"/>
        <v>1</v>
      </c>
      <c r="BP31" s="162"/>
      <c r="BQ31" s="71"/>
      <c r="BR31" s="4" t="b">
        <f t="shared" si="11"/>
        <v>1</v>
      </c>
    </row>
    <row r="32" spans="1:70" ht="76.5" customHeight="1" x14ac:dyDescent="0.25">
      <c r="A32" s="9" t="s">
        <v>116</v>
      </c>
      <c r="B32" s="9" t="s">
        <v>117</v>
      </c>
      <c r="C32" s="9" t="s">
        <v>41</v>
      </c>
      <c r="D32" s="9" t="s">
        <v>42</v>
      </c>
      <c r="E32" s="9" t="s">
        <v>118</v>
      </c>
      <c r="F32" s="9" t="s">
        <v>119</v>
      </c>
      <c r="G32" s="9" t="s">
        <v>45</v>
      </c>
      <c r="H32" s="9" t="s">
        <v>120</v>
      </c>
      <c r="I32" s="9" t="s">
        <v>47</v>
      </c>
      <c r="J32" s="10" t="s">
        <v>138</v>
      </c>
      <c r="K32" s="11">
        <v>22</v>
      </c>
      <c r="L32" s="10" t="s">
        <v>140</v>
      </c>
      <c r="M32" s="12">
        <v>43125</v>
      </c>
      <c r="N32" s="12">
        <v>43215</v>
      </c>
      <c r="O32" s="10" t="s">
        <v>141</v>
      </c>
      <c r="P32" s="10" t="s">
        <v>141</v>
      </c>
      <c r="Q32" s="176">
        <v>1</v>
      </c>
      <c r="R32" s="11" t="s">
        <v>125</v>
      </c>
      <c r="S32" s="13" t="s">
        <v>58</v>
      </c>
      <c r="T32" s="10" t="s">
        <v>142</v>
      </c>
      <c r="U32" s="73">
        <v>348988920</v>
      </c>
      <c r="V32" s="176">
        <v>1</v>
      </c>
      <c r="W32" s="176">
        <v>1</v>
      </c>
      <c r="X32" s="176">
        <v>1</v>
      </c>
      <c r="Y32" s="18">
        <v>1</v>
      </c>
      <c r="Z32" s="176">
        <v>1</v>
      </c>
      <c r="AA32" s="176">
        <v>1</v>
      </c>
      <c r="AB32" s="176">
        <v>1</v>
      </c>
      <c r="AC32" s="176">
        <v>1</v>
      </c>
      <c r="AD32" s="176">
        <v>1</v>
      </c>
      <c r="AE32" s="176">
        <v>1</v>
      </c>
      <c r="AF32" s="176">
        <v>1</v>
      </c>
      <c r="AG32" s="176">
        <v>1</v>
      </c>
      <c r="AH32" s="149">
        <v>1</v>
      </c>
      <c r="AI32" s="149">
        <v>1</v>
      </c>
      <c r="AJ32" s="149">
        <v>1</v>
      </c>
      <c r="AK32" s="176">
        <v>1</v>
      </c>
      <c r="AL32" s="176">
        <v>1</v>
      </c>
      <c r="AM32" s="155">
        <v>1</v>
      </c>
      <c r="AN32" s="176">
        <v>1</v>
      </c>
      <c r="AO32" s="177">
        <f t="shared" si="16"/>
        <v>1</v>
      </c>
      <c r="AP32" s="100">
        <f t="shared" si="13"/>
        <v>1</v>
      </c>
      <c r="AQ32" s="100">
        <f t="shared" si="14"/>
        <v>1</v>
      </c>
      <c r="AR32" s="10" t="s">
        <v>693</v>
      </c>
      <c r="AS32" s="57">
        <v>348988920</v>
      </c>
      <c r="AT32" s="57">
        <v>348988920</v>
      </c>
      <c r="AU32" s="57">
        <v>348988920</v>
      </c>
      <c r="AV32" s="57">
        <v>348988920</v>
      </c>
      <c r="AW32" s="57">
        <v>348988920</v>
      </c>
      <c r="AX32" s="57">
        <v>348988920</v>
      </c>
      <c r="AY32" s="57">
        <v>348988920</v>
      </c>
      <c r="AZ32" s="102">
        <f t="shared" si="15"/>
        <v>1</v>
      </c>
      <c r="BA32" s="10"/>
      <c r="BB32" s="66">
        <f t="shared" si="0"/>
        <v>90</v>
      </c>
      <c r="BC32" s="67">
        <f t="shared" si="1"/>
        <v>340</v>
      </c>
      <c r="BD32" s="68">
        <f t="shared" si="2"/>
        <v>-250</v>
      </c>
      <c r="BE32" s="69">
        <f t="shared" si="3"/>
        <v>-2.7777777777777777</v>
      </c>
      <c r="BF32" s="72"/>
      <c r="BG32" s="10" t="s">
        <v>143</v>
      </c>
      <c r="BH32" s="103" t="s">
        <v>562</v>
      </c>
      <c r="BI32" s="159" t="b">
        <f t="shared" si="4"/>
        <v>1</v>
      </c>
      <c r="BJ32" s="160">
        <f t="shared" si="5"/>
        <v>0</v>
      </c>
      <c r="BK32" s="103" t="b">
        <f t="shared" si="6"/>
        <v>0</v>
      </c>
      <c r="BL32" s="85" t="b">
        <f t="shared" si="7"/>
        <v>0</v>
      </c>
      <c r="BM32" s="85" t="b">
        <f t="shared" si="8"/>
        <v>0</v>
      </c>
      <c r="BN32" s="85" t="b">
        <f t="shared" si="9"/>
        <v>0</v>
      </c>
      <c r="BO32" s="85" t="b">
        <f t="shared" si="10"/>
        <v>1</v>
      </c>
      <c r="BP32" s="161"/>
      <c r="BQ32" s="71"/>
      <c r="BR32" s="4" t="b">
        <f t="shared" si="11"/>
        <v>1</v>
      </c>
    </row>
    <row r="33" spans="1:70" ht="89.25" customHeight="1" x14ac:dyDescent="0.25">
      <c r="A33" s="9" t="s">
        <v>116</v>
      </c>
      <c r="B33" s="9" t="s">
        <v>117</v>
      </c>
      <c r="C33" s="9" t="s">
        <v>41</v>
      </c>
      <c r="D33" s="9" t="s">
        <v>42</v>
      </c>
      <c r="E33" s="9" t="s">
        <v>118</v>
      </c>
      <c r="F33" s="9" t="s">
        <v>119</v>
      </c>
      <c r="G33" s="9" t="s">
        <v>45</v>
      </c>
      <c r="H33" s="9" t="s">
        <v>120</v>
      </c>
      <c r="I33" s="9" t="s">
        <v>47</v>
      </c>
      <c r="J33" s="10" t="s">
        <v>138</v>
      </c>
      <c r="K33" s="11">
        <v>23</v>
      </c>
      <c r="L33" s="10" t="s">
        <v>144</v>
      </c>
      <c r="M33" s="12">
        <v>43327</v>
      </c>
      <c r="N33" s="12">
        <v>43465</v>
      </c>
      <c r="O33" s="10" t="s">
        <v>145</v>
      </c>
      <c r="P33" s="10" t="s">
        <v>146</v>
      </c>
      <c r="Q33" s="176">
        <v>240</v>
      </c>
      <c r="R33" s="11" t="s">
        <v>147</v>
      </c>
      <c r="S33" s="13" t="s">
        <v>148</v>
      </c>
      <c r="T33" s="10" t="s">
        <v>149</v>
      </c>
      <c r="U33" s="73">
        <f>23663227461+1893058196</f>
        <v>25556285657</v>
      </c>
      <c r="V33" s="176"/>
      <c r="W33" s="176"/>
      <c r="X33" s="176"/>
      <c r="Y33" s="176"/>
      <c r="Z33" s="176"/>
      <c r="AA33" s="176"/>
      <c r="AB33" s="176"/>
      <c r="AC33" s="176"/>
      <c r="AD33" s="176"/>
      <c r="AE33" s="176"/>
      <c r="AF33" s="176"/>
      <c r="AG33" s="176">
        <v>240</v>
      </c>
      <c r="AH33" s="176" t="s">
        <v>506</v>
      </c>
      <c r="AI33" s="176" t="s">
        <v>506</v>
      </c>
      <c r="AJ33" s="176" t="s">
        <v>506</v>
      </c>
      <c r="AK33" s="176" t="s">
        <v>506</v>
      </c>
      <c r="AL33" s="176" t="s">
        <v>506</v>
      </c>
      <c r="AM33" s="155" t="s">
        <v>506</v>
      </c>
      <c r="AN33" s="176">
        <v>240</v>
      </c>
      <c r="AO33" s="177">
        <f>IF((AN33= "NO PERIODICIDAD"), AJ33, AN33)</f>
        <v>240</v>
      </c>
      <c r="AP33" s="100">
        <f t="shared" si="13"/>
        <v>1</v>
      </c>
      <c r="AQ33" s="100">
        <f t="shared" si="14"/>
        <v>1</v>
      </c>
      <c r="AR33" s="10" t="s">
        <v>710</v>
      </c>
      <c r="AS33" s="57"/>
      <c r="AT33" s="57"/>
      <c r="AU33" s="56"/>
      <c r="AV33" s="56"/>
      <c r="AW33" s="56"/>
      <c r="AX33" s="56"/>
      <c r="AY33" s="56"/>
      <c r="AZ33" s="102" t="str">
        <f t="shared" si="15"/>
        <v>SIN RECURSO EJECUTADO</v>
      </c>
      <c r="BA33" s="10" t="s">
        <v>711</v>
      </c>
      <c r="BB33" s="66">
        <f t="shared" si="0"/>
        <v>138</v>
      </c>
      <c r="BC33" s="67">
        <f t="shared" si="1"/>
        <v>138</v>
      </c>
      <c r="BD33" s="68">
        <f t="shared" si="2"/>
        <v>0</v>
      </c>
      <c r="BE33" s="69">
        <f t="shared" si="3"/>
        <v>0</v>
      </c>
      <c r="BF33" s="72"/>
      <c r="BG33" s="10"/>
      <c r="BH33" s="103" t="s">
        <v>562</v>
      </c>
      <c r="BI33" s="159" t="b">
        <f t="shared" si="4"/>
        <v>1</v>
      </c>
      <c r="BJ33" s="160">
        <f t="shared" si="5"/>
        <v>25556285657</v>
      </c>
      <c r="BK33" s="103" t="b">
        <f t="shared" si="6"/>
        <v>0</v>
      </c>
      <c r="BL33" s="85" t="b">
        <f t="shared" si="7"/>
        <v>0</v>
      </c>
      <c r="BM33" s="85" t="b">
        <f t="shared" si="8"/>
        <v>0</v>
      </c>
      <c r="BN33" s="85" t="b">
        <f t="shared" si="9"/>
        <v>0</v>
      </c>
      <c r="BO33" s="85" t="b">
        <f t="shared" si="10"/>
        <v>0</v>
      </c>
      <c r="BP33" s="85"/>
      <c r="BQ33" s="71"/>
      <c r="BR33" s="4" t="b">
        <f t="shared" si="11"/>
        <v>1</v>
      </c>
    </row>
    <row r="34" spans="1:70" ht="76.5" customHeight="1" x14ac:dyDescent="0.25">
      <c r="A34" s="9" t="s">
        <v>116</v>
      </c>
      <c r="B34" s="9" t="s">
        <v>117</v>
      </c>
      <c r="C34" s="9" t="s">
        <v>41</v>
      </c>
      <c r="D34" s="9" t="s">
        <v>42</v>
      </c>
      <c r="E34" s="9" t="s">
        <v>118</v>
      </c>
      <c r="F34" s="9" t="s">
        <v>119</v>
      </c>
      <c r="G34" s="9" t="s">
        <v>45</v>
      </c>
      <c r="H34" s="9" t="s">
        <v>120</v>
      </c>
      <c r="I34" s="9" t="s">
        <v>47</v>
      </c>
      <c r="J34" s="10" t="s">
        <v>150</v>
      </c>
      <c r="K34" s="11">
        <v>24</v>
      </c>
      <c r="L34" s="10" t="s">
        <v>122</v>
      </c>
      <c r="M34" s="12">
        <v>43101</v>
      </c>
      <c r="N34" s="12">
        <v>43205</v>
      </c>
      <c r="O34" s="10" t="s">
        <v>123</v>
      </c>
      <c r="P34" s="10" t="s">
        <v>124</v>
      </c>
      <c r="Q34" s="176">
        <v>2</v>
      </c>
      <c r="R34" s="11" t="s">
        <v>125</v>
      </c>
      <c r="S34" s="13" t="s">
        <v>52</v>
      </c>
      <c r="T34" s="10" t="s">
        <v>151</v>
      </c>
      <c r="U34" s="73">
        <v>0</v>
      </c>
      <c r="V34" s="176"/>
      <c r="W34" s="176"/>
      <c r="X34" s="176"/>
      <c r="Y34" s="18">
        <v>2</v>
      </c>
      <c r="Z34" s="176">
        <v>2</v>
      </c>
      <c r="AA34" s="176">
        <v>2</v>
      </c>
      <c r="AB34" s="176">
        <v>2</v>
      </c>
      <c r="AC34" s="176">
        <v>2</v>
      </c>
      <c r="AD34" s="176">
        <v>2</v>
      </c>
      <c r="AE34" s="176">
        <v>2</v>
      </c>
      <c r="AF34" s="176">
        <v>2</v>
      </c>
      <c r="AG34" s="176">
        <v>2</v>
      </c>
      <c r="AH34" s="149">
        <v>2</v>
      </c>
      <c r="AI34" s="149">
        <v>2</v>
      </c>
      <c r="AJ34" s="149">
        <v>2</v>
      </c>
      <c r="AK34" s="176">
        <v>2</v>
      </c>
      <c r="AL34" s="176">
        <v>2</v>
      </c>
      <c r="AM34" s="155">
        <v>2</v>
      </c>
      <c r="AN34" s="176">
        <v>2</v>
      </c>
      <c r="AO34" s="177">
        <f>IF((AN34= "NO PERIODICIDAD"), AL34, AN34)</f>
        <v>2</v>
      </c>
      <c r="AP34" s="100">
        <f t="shared" si="13"/>
        <v>1</v>
      </c>
      <c r="AQ34" s="100">
        <f t="shared" si="14"/>
        <v>1</v>
      </c>
      <c r="AR34" s="10" t="s">
        <v>693</v>
      </c>
      <c r="AS34" s="57"/>
      <c r="AT34" s="57"/>
      <c r="AU34" s="56"/>
      <c r="AV34" s="56"/>
      <c r="AW34" s="56"/>
      <c r="AX34" s="56"/>
      <c r="AY34" s="56"/>
      <c r="AZ34" s="102" t="e">
        <f t="shared" si="15"/>
        <v>#DIV/0!</v>
      </c>
      <c r="BA34" s="10"/>
      <c r="BB34" s="66">
        <f t="shared" si="0"/>
        <v>104</v>
      </c>
      <c r="BC34" s="67">
        <f t="shared" si="1"/>
        <v>364</v>
      </c>
      <c r="BD34" s="68">
        <f t="shared" si="2"/>
        <v>-260</v>
      </c>
      <c r="BE34" s="69">
        <f t="shared" si="3"/>
        <v>-2.5</v>
      </c>
      <c r="BF34" s="72"/>
      <c r="BG34" s="10" t="s">
        <v>143</v>
      </c>
      <c r="BH34" s="103" t="s">
        <v>562</v>
      </c>
      <c r="BI34" s="159" t="b">
        <f t="shared" si="4"/>
        <v>1</v>
      </c>
      <c r="BJ34" s="160">
        <f t="shared" si="5"/>
        <v>0</v>
      </c>
      <c r="BK34" s="103" t="b">
        <f t="shared" si="6"/>
        <v>0</v>
      </c>
      <c r="BL34" s="85" t="b">
        <f t="shared" si="7"/>
        <v>0</v>
      </c>
      <c r="BM34" s="85" t="b">
        <f t="shared" si="8"/>
        <v>0</v>
      </c>
      <c r="BN34" s="85" t="b">
        <f t="shared" si="9"/>
        <v>0</v>
      </c>
      <c r="BO34" s="85" t="b">
        <f t="shared" si="10"/>
        <v>1</v>
      </c>
      <c r="BP34" s="161"/>
      <c r="BQ34" s="71"/>
      <c r="BR34" s="4" t="b">
        <f t="shared" si="11"/>
        <v>1</v>
      </c>
    </row>
    <row r="35" spans="1:70" ht="29.25" customHeight="1" x14ac:dyDescent="0.25">
      <c r="A35" s="9" t="s">
        <v>116</v>
      </c>
      <c r="B35" s="9" t="s">
        <v>117</v>
      </c>
      <c r="C35" s="9" t="s">
        <v>41</v>
      </c>
      <c r="D35" s="9" t="s">
        <v>42</v>
      </c>
      <c r="E35" s="9" t="s">
        <v>118</v>
      </c>
      <c r="F35" s="9" t="s">
        <v>119</v>
      </c>
      <c r="G35" s="9" t="s">
        <v>45</v>
      </c>
      <c r="H35" s="9" t="s">
        <v>120</v>
      </c>
      <c r="I35" s="9" t="s">
        <v>47</v>
      </c>
      <c r="J35" s="10" t="s">
        <v>150</v>
      </c>
      <c r="K35" s="11">
        <v>25</v>
      </c>
      <c r="L35" s="10" t="s">
        <v>128</v>
      </c>
      <c r="M35" s="12">
        <v>43205</v>
      </c>
      <c r="N35" s="12">
        <v>43327</v>
      </c>
      <c r="O35" s="10" t="s">
        <v>129</v>
      </c>
      <c r="P35" s="10" t="s">
        <v>152</v>
      </c>
      <c r="Q35" s="176">
        <v>2</v>
      </c>
      <c r="R35" s="11" t="s">
        <v>125</v>
      </c>
      <c r="S35" s="13" t="s">
        <v>52</v>
      </c>
      <c r="T35" s="10" t="s">
        <v>130</v>
      </c>
      <c r="U35" s="73">
        <v>0</v>
      </c>
      <c r="V35" s="176"/>
      <c r="W35" s="176"/>
      <c r="X35" s="176"/>
      <c r="Y35" s="176"/>
      <c r="Z35" s="176"/>
      <c r="AA35" s="176"/>
      <c r="AB35" s="176"/>
      <c r="AC35" s="176">
        <v>2</v>
      </c>
      <c r="AD35" s="176">
        <v>2</v>
      </c>
      <c r="AE35" s="176">
        <v>2</v>
      </c>
      <c r="AF35" s="176">
        <v>2</v>
      </c>
      <c r="AG35" s="176">
        <v>2</v>
      </c>
      <c r="AH35" s="149" t="s">
        <v>506</v>
      </c>
      <c r="AI35" s="149" t="s">
        <v>506</v>
      </c>
      <c r="AJ35" s="149">
        <v>0</v>
      </c>
      <c r="AK35" s="176">
        <v>2</v>
      </c>
      <c r="AL35" s="155">
        <v>2</v>
      </c>
      <c r="AM35" s="155">
        <v>2</v>
      </c>
      <c r="AN35" s="176">
        <v>2</v>
      </c>
      <c r="AO35" s="177">
        <f>IF((AN35= "NO PERIODICIDAD"), AL35, AN35)</f>
        <v>2</v>
      </c>
      <c r="AP35" s="100">
        <f t="shared" si="13"/>
        <v>1</v>
      </c>
      <c r="AQ35" s="100">
        <f t="shared" si="14"/>
        <v>1</v>
      </c>
      <c r="AR35" s="10" t="s">
        <v>710</v>
      </c>
      <c r="AS35" s="57"/>
      <c r="AT35" s="57"/>
      <c r="AU35" s="56"/>
      <c r="AV35" s="56">
        <v>21861388237</v>
      </c>
      <c r="AW35" s="56"/>
      <c r="AX35" s="56"/>
      <c r="AY35" s="56"/>
      <c r="AZ35" s="102" t="e">
        <f t="shared" si="15"/>
        <v>#DIV/0!</v>
      </c>
      <c r="BA35" s="10" t="s">
        <v>711</v>
      </c>
      <c r="BB35" s="66">
        <f t="shared" si="0"/>
        <v>122</v>
      </c>
      <c r="BC35" s="67">
        <f t="shared" si="1"/>
        <v>260</v>
      </c>
      <c r="BD35" s="68">
        <f t="shared" si="2"/>
        <v>-138</v>
      </c>
      <c r="BE35" s="69">
        <f t="shared" si="3"/>
        <v>-1.1311475409836065</v>
      </c>
      <c r="BF35" s="72"/>
      <c r="BG35" s="10"/>
      <c r="BH35" s="103" t="s">
        <v>562</v>
      </c>
      <c r="BI35" s="159" t="b">
        <f t="shared" si="4"/>
        <v>1</v>
      </c>
      <c r="BJ35" s="160">
        <f t="shared" si="5"/>
        <v>-21861388237</v>
      </c>
      <c r="BK35" s="103" t="b">
        <f t="shared" si="6"/>
        <v>0</v>
      </c>
      <c r="BL35" s="85" t="b">
        <f t="shared" si="7"/>
        <v>0</v>
      </c>
      <c r="BM35" s="85" t="b">
        <f t="shared" si="8"/>
        <v>0</v>
      </c>
      <c r="BN35" s="85" t="b">
        <f t="shared" si="9"/>
        <v>0</v>
      </c>
      <c r="BO35" s="85" t="b">
        <f t="shared" si="10"/>
        <v>1</v>
      </c>
      <c r="BP35" s="162"/>
      <c r="BQ35" s="71"/>
      <c r="BR35" s="4" t="b">
        <f t="shared" si="11"/>
        <v>1</v>
      </c>
    </row>
    <row r="36" spans="1:70" ht="89.25" customHeight="1" x14ac:dyDescent="0.25">
      <c r="A36" s="9" t="s">
        <v>116</v>
      </c>
      <c r="B36" s="9" t="s">
        <v>117</v>
      </c>
      <c r="C36" s="9" t="s">
        <v>41</v>
      </c>
      <c r="D36" s="9" t="s">
        <v>42</v>
      </c>
      <c r="E36" s="9" t="s">
        <v>118</v>
      </c>
      <c r="F36" s="9" t="s">
        <v>119</v>
      </c>
      <c r="G36" s="9" t="s">
        <v>45</v>
      </c>
      <c r="H36" s="9" t="s">
        <v>120</v>
      </c>
      <c r="I36" s="9" t="s">
        <v>47</v>
      </c>
      <c r="J36" s="10" t="s">
        <v>150</v>
      </c>
      <c r="K36" s="11">
        <v>26</v>
      </c>
      <c r="L36" s="10" t="s">
        <v>153</v>
      </c>
      <c r="M36" s="12">
        <v>43327</v>
      </c>
      <c r="N36" s="12">
        <v>43465</v>
      </c>
      <c r="O36" s="10" t="s">
        <v>154</v>
      </c>
      <c r="P36" s="10" t="s">
        <v>146</v>
      </c>
      <c r="Q36" s="176">
        <v>900</v>
      </c>
      <c r="R36" s="11" t="s">
        <v>78</v>
      </c>
      <c r="S36" s="13" t="s">
        <v>148</v>
      </c>
      <c r="T36" s="10" t="s">
        <v>155</v>
      </c>
      <c r="U36" s="73">
        <v>26592472351</v>
      </c>
      <c r="V36" s="176"/>
      <c r="W36" s="176"/>
      <c r="X36" s="176"/>
      <c r="Y36" s="176"/>
      <c r="Z36" s="176"/>
      <c r="AA36" s="176"/>
      <c r="AB36" s="176"/>
      <c r="AC36" s="176"/>
      <c r="AD36" s="176"/>
      <c r="AE36" s="176"/>
      <c r="AF36" s="176"/>
      <c r="AG36" s="176">
        <v>900</v>
      </c>
      <c r="AH36" s="176" t="s">
        <v>506</v>
      </c>
      <c r="AI36" s="176" t="s">
        <v>506</v>
      </c>
      <c r="AJ36" s="176" t="s">
        <v>506</v>
      </c>
      <c r="AK36" s="176" t="s">
        <v>506</v>
      </c>
      <c r="AL36" s="176" t="s">
        <v>506</v>
      </c>
      <c r="AM36" s="155" t="s">
        <v>506</v>
      </c>
      <c r="AN36" s="176">
        <v>900</v>
      </c>
      <c r="AO36" s="177">
        <f>IF((AN36= "NO PERIODICIDAD"), AJ36, AN36)</f>
        <v>900</v>
      </c>
      <c r="AP36" s="100">
        <f t="shared" si="13"/>
        <v>1</v>
      </c>
      <c r="AQ36" s="100">
        <f t="shared" si="14"/>
        <v>1</v>
      </c>
      <c r="AR36" s="10" t="s">
        <v>710</v>
      </c>
      <c r="AS36" s="57"/>
      <c r="AT36" s="57"/>
      <c r="AU36" s="56"/>
      <c r="AV36" s="56"/>
      <c r="AW36" s="56"/>
      <c r="AX36" s="56"/>
      <c r="AY36" s="56"/>
      <c r="AZ36" s="102" t="str">
        <f t="shared" si="15"/>
        <v>SIN RECURSO EJECUTADO</v>
      </c>
      <c r="BA36" s="10" t="s">
        <v>711</v>
      </c>
      <c r="BB36" s="66">
        <f t="shared" si="0"/>
        <v>138</v>
      </c>
      <c r="BC36" s="67">
        <f t="shared" si="1"/>
        <v>138</v>
      </c>
      <c r="BD36" s="68">
        <f t="shared" si="2"/>
        <v>0</v>
      </c>
      <c r="BE36" s="69">
        <f t="shared" si="3"/>
        <v>0</v>
      </c>
      <c r="BF36" s="72"/>
      <c r="BG36" s="10"/>
      <c r="BH36" s="103" t="s">
        <v>562</v>
      </c>
      <c r="BI36" s="159" t="b">
        <f t="shared" si="4"/>
        <v>1</v>
      </c>
      <c r="BJ36" s="160">
        <f t="shared" si="5"/>
        <v>26592472351</v>
      </c>
      <c r="BK36" s="103" t="b">
        <f t="shared" si="6"/>
        <v>0</v>
      </c>
      <c r="BL36" s="85" t="b">
        <f t="shared" si="7"/>
        <v>0</v>
      </c>
      <c r="BM36" s="85" t="b">
        <f t="shared" si="8"/>
        <v>0</v>
      </c>
      <c r="BN36" s="85" t="b">
        <f t="shared" si="9"/>
        <v>0</v>
      </c>
      <c r="BO36" s="85" t="b">
        <f t="shared" si="10"/>
        <v>0</v>
      </c>
      <c r="BP36" s="85"/>
      <c r="BQ36" s="71"/>
      <c r="BR36" s="4" t="b">
        <f t="shared" si="11"/>
        <v>1</v>
      </c>
    </row>
    <row r="37" spans="1:70" ht="76.5" customHeight="1" x14ac:dyDescent="0.25">
      <c r="A37" s="9" t="s">
        <v>116</v>
      </c>
      <c r="B37" s="9" t="s">
        <v>117</v>
      </c>
      <c r="C37" s="9" t="s">
        <v>41</v>
      </c>
      <c r="D37" s="9" t="s">
        <v>42</v>
      </c>
      <c r="E37" s="9" t="s">
        <v>118</v>
      </c>
      <c r="F37" s="9" t="s">
        <v>119</v>
      </c>
      <c r="G37" s="9" t="s">
        <v>45</v>
      </c>
      <c r="H37" s="9" t="s">
        <v>120</v>
      </c>
      <c r="I37" s="9" t="s">
        <v>47</v>
      </c>
      <c r="J37" s="10" t="s">
        <v>156</v>
      </c>
      <c r="K37" s="11">
        <v>27</v>
      </c>
      <c r="L37" s="10" t="s">
        <v>122</v>
      </c>
      <c r="M37" s="12">
        <v>43101</v>
      </c>
      <c r="N37" s="12">
        <v>43210</v>
      </c>
      <c r="O37" s="10" t="s">
        <v>123</v>
      </c>
      <c r="P37" s="10" t="s">
        <v>124</v>
      </c>
      <c r="Q37" s="176">
        <v>1</v>
      </c>
      <c r="R37" s="11" t="s">
        <v>125</v>
      </c>
      <c r="S37" s="13" t="s">
        <v>52</v>
      </c>
      <c r="T37" s="10" t="s">
        <v>126</v>
      </c>
      <c r="U37" s="73">
        <v>0</v>
      </c>
      <c r="V37" s="176"/>
      <c r="W37" s="176"/>
      <c r="X37" s="176"/>
      <c r="Y37" s="18">
        <v>1</v>
      </c>
      <c r="Z37" s="176">
        <v>1</v>
      </c>
      <c r="AA37" s="176">
        <v>1</v>
      </c>
      <c r="AB37" s="176">
        <v>1</v>
      </c>
      <c r="AC37" s="176">
        <v>1</v>
      </c>
      <c r="AD37" s="176">
        <v>1</v>
      </c>
      <c r="AE37" s="176">
        <v>1</v>
      </c>
      <c r="AF37" s="176">
        <v>1</v>
      </c>
      <c r="AG37" s="176">
        <v>1</v>
      </c>
      <c r="AH37" s="149">
        <v>1</v>
      </c>
      <c r="AI37" s="149">
        <v>1</v>
      </c>
      <c r="AJ37" s="149">
        <v>1</v>
      </c>
      <c r="AK37" s="176">
        <v>1</v>
      </c>
      <c r="AL37" s="176">
        <v>1</v>
      </c>
      <c r="AM37" s="155">
        <v>1</v>
      </c>
      <c r="AN37" s="176">
        <v>1</v>
      </c>
      <c r="AO37" s="177">
        <f>IF((AN37= "NO PERIODICIDAD"), AL37, AN37)</f>
        <v>1</v>
      </c>
      <c r="AP37" s="100">
        <f t="shared" si="13"/>
        <v>1</v>
      </c>
      <c r="AQ37" s="100">
        <f t="shared" si="14"/>
        <v>1</v>
      </c>
      <c r="AR37" s="10" t="s">
        <v>693</v>
      </c>
      <c r="AS37" s="57"/>
      <c r="AT37" s="57"/>
      <c r="AU37" s="56"/>
      <c r="AV37" s="56"/>
      <c r="AW37" s="56"/>
      <c r="AX37" s="56"/>
      <c r="AY37" s="56"/>
      <c r="AZ37" s="102" t="e">
        <f t="shared" si="15"/>
        <v>#DIV/0!</v>
      </c>
      <c r="BA37" s="10"/>
      <c r="BB37" s="66">
        <f t="shared" si="0"/>
        <v>109</v>
      </c>
      <c r="BC37" s="67">
        <f t="shared" si="1"/>
        <v>364</v>
      </c>
      <c r="BD37" s="68">
        <f t="shared" si="2"/>
        <v>-255</v>
      </c>
      <c r="BE37" s="69">
        <f t="shared" si="3"/>
        <v>-2.3394495412844036</v>
      </c>
      <c r="BF37" s="72"/>
      <c r="BG37" s="10" t="s">
        <v>143</v>
      </c>
      <c r="BH37" s="103" t="s">
        <v>562</v>
      </c>
      <c r="BI37" s="159" t="b">
        <f t="shared" si="4"/>
        <v>1</v>
      </c>
      <c r="BJ37" s="160">
        <f t="shared" si="5"/>
        <v>0</v>
      </c>
      <c r="BK37" s="103" t="b">
        <f t="shared" si="6"/>
        <v>0</v>
      </c>
      <c r="BL37" s="85" t="b">
        <f t="shared" si="7"/>
        <v>0</v>
      </c>
      <c r="BM37" s="85" t="b">
        <f t="shared" si="8"/>
        <v>0</v>
      </c>
      <c r="BN37" s="85" t="b">
        <f t="shared" si="9"/>
        <v>0</v>
      </c>
      <c r="BO37" s="85" t="b">
        <f t="shared" si="10"/>
        <v>1</v>
      </c>
      <c r="BP37" s="161"/>
      <c r="BQ37" s="71"/>
      <c r="BR37" s="4" t="b">
        <f t="shared" si="11"/>
        <v>1</v>
      </c>
    </row>
    <row r="38" spans="1:70" ht="45.75" customHeight="1" x14ac:dyDescent="0.25">
      <c r="A38" s="9" t="s">
        <v>116</v>
      </c>
      <c r="B38" s="9" t="s">
        <v>117</v>
      </c>
      <c r="C38" s="9" t="s">
        <v>41</v>
      </c>
      <c r="D38" s="9" t="s">
        <v>42</v>
      </c>
      <c r="E38" s="9" t="s">
        <v>118</v>
      </c>
      <c r="F38" s="9" t="s">
        <v>119</v>
      </c>
      <c r="G38" s="9" t="s">
        <v>45</v>
      </c>
      <c r="H38" s="9" t="s">
        <v>120</v>
      </c>
      <c r="I38" s="9" t="s">
        <v>47</v>
      </c>
      <c r="J38" s="10" t="s">
        <v>156</v>
      </c>
      <c r="K38" s="11">
        <v>28</v>
      </c>
      <c r="L38" s="10" t="s">
        <v>128</v>
      </c>
      <c r="M38" s="12">
        <v>43210</v>
      </c>
      <c r="N38" s="12">
        <v>43332</v>
      </c>
      <c r="O38" s="10" t="s">
        <v>129</v>
      </c>
      <c r="P38" s="10" t="s">
        <v>129</v>
      </c>
      <c r="Q38" s="176">
        <v>1</v>
      </c>
      <c r="R38" s="11" t="s">
        <v>125</v>
      </c>
      <c r="S38" s="13" t="s">
        <v>52</v>
      </c>
      <c r="T38" s="10" t="s">
        <v>130</v>
      </c>
      <c r="U38" s="73">
        <v>0</v>
      </c>
      <c r="V38" s="176"/>
      <c r="W38" s="176"/>
      <c r="X38" s="176"/>
      <c r="Y38" s="176"/>
      <c r="Z38" s="176"/>
      <c r="AA38" s="176"/>
      <c r="AB38" s="176"/>
      <c r="AC38" s="176">
        <v>1</v>
      </c>
      <c r="AD38" s="176">
        <v>1</v>
      </c>
      <c r="AE38" s="176">
        <v>1</v>
      </c>
      <c r="AF38" s="176">
        <v>1</v>
      </c>
      <c r="AG38" s="176">
        <v>1</v>
      </c>
      <c r="AH38" s="149" t="s">
        <v>506</v>
      </c>
      <c r="AI38" s="149" t="s">
        <v>506</v>
      </c>
      <c r="AJ38" s="149">
        <v>0</v>
      </c>
      <c r="AK38" s="176">
        <v>1</v>
      </c>
      <c r="AL38" s="155">
        <v>1</v>
      </c>
      <c r="AM38" s="155">
        <v>1</v>
      </c>
      <c r="AN38" s="176">
        <v>1</v>
      </c>
      <c r="AO38" s="177">
        <f>IF((AN38= "NO PERIODICIDAD"), AL38, AN38)</f>
        <v>1</v>
      </c>
      <c r="AP38" s="100">
        <f t="shared" si="13"/>
        <v>1</v>
      </c>
      <c r="AQ38" s="100">
        <f t="shared" si="14"/>
        <v>1</v>
      </c>
      <c r="AR38" s="10" t="s">
        <v>710</v>
      </c>
      <c r="AS38" s="57"/>
      <c r="AT38" s="57"/>
      <c r="AU38" s="56"/>
      <c r="AV38" s="56">
        <v>1001621810</v>
      </c>
      <c r="AW38" s="56"/>
      <c r="AX38" s="56"/>
      <c r="AY38" s="56"/>
      <c r="AZ38" s="102" t="e">
        <f t="shared" si="15"/>
        <v>#DIV/0!</v>
      </c>
      <c r="BA38" s="10" t="s">
        <v>711</v>
      </c>
      <c r="BB38" s="66">
        <f t="shared" si="0"/>
        <v>122</v>
      </c>
      <c r="BC38" s="67">
        <f t="shared" si="1"/>
        <v>255</v>
      </c>
      <c r="BD38" s="68">
        <f t="shared" si="2"/>
        <v>-133</v>
      </c>
      <c r="BE38" s="69">
        <f t="shared" si="3"/>
        <v>-1.0901639344262295</v>
      </c>
      <c r="BF38" s="72"/>
      <c r="BG38" s="10"/>
      <c r="BH38" s="103" t="s">
        <v>562</v>
      </c>
      <c r="BI38" s="159" t="b">
        <f t="shared" si="4"/>
        <v>1</v>
      </c>
      <c r="BJ38" s="160">
        <f t="shared" si="5"/>
        <v>-1001621810</v>
      </c>
      <c r="BK38" s="103" t="b">
        <f t="shared" si="6"/>
        <v>0</v>
      </c>
      <c r="BL38" s="85" t="b">
        <f t="shared" si="7"/>
        <v>0</v>
      </c>
      <c r="BM38" s="85" t="b">
        <f t="shared" si="8"/>
        <v>0</v>
      </c>
      <c r="BN38" s="85" t="b">
        <f t="shared" si="9"/>
        <v>0</v>
      </c>
      <c r="BO38" s="85" t="b">
        <f t="shared" si="10"/>
        <v>1</v>
      </c>
      <c r="BP38" s="162"/>
      <c r="BQ38" s="71"/>
      <c r="BR38" s="4" t="b">
        <f t="shared" si="11"/>
        <v>1</v>
      </c>
    </row>
    <row r="39" spans="1:70" ht="76.5" customHeight="1" x14ac:dyDescent="0.25">
      <c r="A39" s="9" t="s">
        <v>116</v>
      </c>
      <c r="B39" s="9" t="s">
        <v>117</v>
      </c>
      <c r="C39" s="9" t="s">
        <v>41</v>
      </c>
      <c r="D39" s="9" t="s">
        <v>42</v>
      </c>
      <c r="E39" s="9" t="s">
        <v>118</v>
      </c>
      <c r="F39" s="9" t="s">
        <v>119</v>
      </c>
      <c r="G39" s="9" t="s">
        <v>45</v>
      </c>
      <c r="H39" s="9" t="s">
        <v>120</v>
      </c>
      <c r="I39" s="9" t="s">
        <v>47</v>
      </c>
      <c r="J39" s="10" t="s">
        <v>156</v>
      </c>
      <c r="K39" s="11">
        <v>29</v>
      </c>
      <c r="L39" s="10" t="s">
        <v>157</v>
      </c>
      <c r="M39" s="12">
        <v>43332</v>
      </c>
      <c r="N39" s="12">
        <v>43465</v>
      </c>
      <c r="O39" s="10" t="s">
        <v>158</v>
      </c>
      <c r="P39" s="10" t="s">
        <v>159</v>
      </c>
      <c r="Q39" s="176">
        <v>1000</v>
      </c>
      <c r="R39" s="11" t="s">
        <v>147</v>
      </c>
      <c r="S39" s="13" t="s">
        <v>148</v>
      </c>
      <c r="T39" s="10" t="s">
        <v>160</v>
      </c>
      <c r="U39" s="73">
        <v>1051971885</v>
      </c>
      <c r="V39" s="176"/>
      <c r="W39" s="176"/>
      <c r="X39" s="176"/>
      <c r="Y39" s="176"/>
      <c r="Z39" s="176"/>
      <c r="AA39" s="176"/>
      <c r="AB39" s="176"/>
      <c r="AC39" s="176"/>
      <c r="AD39" s="176"/>
      <c r="AE39" s="176"/>
      <c r="AF39" s="176"/>
      <c r="AG39" s="176">
        <v>1000</v>
      </c>
      <c r="AH39" s="176" t="s">
        <v>506</v>
      </c>
      <c r="AI39" s="176" t="s">
        <v>506</v>
      </c>
      <c r="AJ39" s="176" t="s">
        <v>506</v>
      </c>
      <c r="AK39" s="176" t="s">
        <v>506</v>
      </c>
      <c r="AL39" s="176" t="s">
        <v>506</v>
      </c>
      <c r="AM39" s="155" t="s">
        <v>506</v>
      </c>
      <c r="AN39" s="176">
        <v>1000</v>
      </c>
      <c r="AO39" s="177">
        <f>IF((AN39= "NO PERIODICIDAD"), AJ39, AN39)</f>
        <v>1000</v>
      </c>
      <c r="AP39" s="100">
        <f t="shared" si="13"/>
        <v>1</v>
      </c>
      <c r="AQ39" s="100">
        <f t="shared" si="14"/>
        <v>1</v>
      </c>
      <c r="AR39" s="10" t="s">
        <v>710</v>
      </c>
      <c r="AS39" s="57"/>
      <c r="AT39" s="57"/>
      <c r="AU39" s="56"/>
      <c r="AV39" s="56"/>
      <c r="AW39" s="56"/>
      <c r="AX39" s="56"/>
      <c r="AY39" s="56"/>
      <c r="AZ39" s="102" t="str">
        <f t="shared" si="15"/>
        <v>SIN RECURSO EJECUTADO</v>
      </c>
      <c r="BA39" s="10" t="s">
        <v>711</v>
      </c>
      <c r="BB39" s="66">
        <f t="shared" si="0"/>
        <v>133</v>
      </c>
      <c r="BC39" s="67">
        <f t="shared" si="1"/>
        <v>133</v>
      </c>
      <c r="BD39" s="68">
        <f t="shared" si="2"/>
        <v>0</v>
      </c>
      <c r="BE39" s="69">
        <f t="shared" si="3"/>
        <v>0</v>
      </c>
      <c r="BF39" s="72"/>
      <c r="BG39" s="10"/>
      <c r="BH39" s="103" t="s">
        <v>562</v>
      </c>
      <c r="BI39" s="159" t="b">
        <f t="shared" si="4"/>
        <v>1</v>
      </c>
      <c r="BJ39" s="160">
        <f t="shared" si="5"/>
        <v>1051971885</v>
      </c>
      <c r="BK39" s="103" t="b">
        <f t="shared" si="6"/>
        <v>0</v>
      </c>
      <c r="BL39" s="85" t="b">
        <f t="shared" si="7"/>
        <v>0</v>
      </c>
      <c r="BM39" s="85" t="b">
        <f t="shared" si="8"/>
        <v>0</v>
      </c>
      <c r="BN39" s="85" t="b">
        <f t="shared" si="9"/>
        <v>0</v>
      </c>
      <c r="BO39" s="85" t="b">
        <f t="shared" si="10"/>
        <v>0</v>
      </c>
      <c r="BP39" s="85"/>
      <c r="BQ39" s="71"/>
      <c r="BR39" s="4" t="b">
        <f t="shared" si="11"/>
        <v>1</v>
      </c>
    </row>
    <row r="40" spans="1:70" ht="76.5" customHeight="1" x14ac:dyDescent="0.25">
      <c r="A40" s="9" t="s">
        <v>116</v>
      </c>
      <c r="B40" s="9" t="s">
        <v>117</v>
      </c>
      <c r="C40" s="9" t="s">
        <v>41</v>
      </c>
      <c r="D40" s="9" t="s">
        <v>42</v>
      </c>
      <c r="E40" s="9" t="s">
        <v>118</v>
      </c>
      <c r="F40" s="9" t="s">
        <v>119</v>
      </c>
      <c r="G40" s="9" t="s">
        <v>45</v>
      </c>
      <c r="H40" s="9" t="s">
        <v>120</v>
      </c>
      <c r="I40" s="9" t="s">
        <v>47</v>
      </c>
      <c r="J40" s="10" t="s">
        <v>161</v>
      </c>
      <c r="K40" s="11">
        <v>30</v>
      </c>
      <c r="L40" s="10" t="s">
        <v>122</v>
      </c>
      <c r="M40" s="12">
        <v>43101</v>
      </c>
      <c r="N40" s="12">
        <v>43215</v>
      </c>
      <c r="O40" s="10" t="s">
        <v>123</v>
      </c>
      <c r="P40" s="10" t="s">
        <v>124</v>
      </c>
      <c r="Q40" s="176">
        <v>1</v>
      </c>
      <c r="R40" s="11" t="s">
        <v>125</v>
      </c>
      <c r="S40" s="13" t="s">
        <v>52</v>
      </c>
      <c r="T40" s="10" t="s">
        <v>126</v>
      </c>
      <c r="U40" s="73">
        <v>0</v>
      </c>
      <c r="V40" s="176"/>
      <c r="W40" s="176"/>
      <c r="X40" s="176"/>
      <c r="Y40" s="176"/>
      <c r="Z40" s="18">
        <v>1</v>
      </c>
      <c r="AA40" s="176">
        <v>1</v>
      </c>
      <c r="AB40" s="176">
        <v>1</v>
      </c>
      <c r="AC40" s="176">
        <v>1</v>
      </c>
      <c r="AD40" s="176">
        <v>1</v>
      </c>
      <c r="AE40" s="176">
        <v>1</v>
      </c>
      <c r="AF40" s="176">
        <v>1</v>
      </c>
      <c r="AG40" s="176">
        <v>1</v>
      </c>
      <c r="AH40" s="149">
        <v>1</v>
      </c>
      <c r="AI40" s="149">
        <v>1</v>
      </c>
      <c r="AJ40" s="149">
        <v>1</v>
      </c>
      <c r="AK40" s="176">
        <v>1</v>
      </c>
      <c r="AL40" s="176">
        <v>1</v>
      </c>
      <c r="AM40" s="155">
        <v>1</v>
      </c>
      <c r="AN40" s="176">
        <v>1</v>
      </c>
      <c r="AO40" s="177">
        <f>IF((AN40= "NO PERIODICIDAD"), AL40, AN40)</f>
        <v>1</v>
      </c>
      <c r="AP40" s="100">
        <f t="shared" si="13"/>
        <v>1</v>
      </c>
      <c r="AQ40" s="100">
        <f t="shared" si="14"/>
        <v>1</v>
      </c>
      <c r="AR40" s="10" t="s">
        <v>693</v>
      </c>
      <c r="AS40" s="57"/>
      <c r="AT40" s="57"/>
      <c r="AU40" s="56"/>
      <c r="AV40" s="56"/>
      <c r="AW40" s="56"/>
      <c r="AX40" s="56"/>
      <c r="AY40" s="56"/>
      <c r="AZ40" s="102" t="e">
        <f t="shared" si="15"/>
        <v>#DIV/0!</v>
      </c>
      <c r="BA40" s="10"/>
      <c r="BB40" s="66">
        <f t="shared" si="0"/>
        <v>114</v>
      </c>
      <c r="BC40" s="67">
        <f t="shared" si="1"/>
        <v>364</v>
      </c>
      <c r="BD40" s="68">
        <f t="shared" si="2"/>
        <v>-250</v>
      </c>
      <c r="BE40" s="69">
        <f t="shared" si="3"/>
        <v>-2.192982456140351</v>
      </c>
      <c r="BF40" s="72"/>
      <c r="BG40" s="10" t="s">
        <v>143</v>
      </c>
      <c r="BH40" s="103" t="s">
        <v>562</v>
      </c>
      <c r="BI40" s="159" t="b">
        <f t="shared" si="4"/>
        <v>1</v>
      </c>
      <c r="BJ40" s="160">
        <f t="shared" si="5"/>
        <v>0</v>
      </c>
      <c r="BK40" s="103" t="b">
        <f t="shared" si="6"/>
        <v>0</v>
      </c>
      <c r="BL40" s="85" t="b">
        <f t="shared" si="7"/>
        <v>0</v>
      </c>
      <c r="BM40" s="85" t="b">
        <f t="shared" si="8"/>
        <v>0</v>
      </c>
      <c r="BN40" s="85" t="b">
        <f t="shared" si="9"/>
        <v>0</v>
      </c>
      <c r="BO40" s="85" t="b">
        <f t="shared" si="10"/>
        <v>1</v>
      </c>
      <c r="BP40" s="161"/>
      <c r="BQ40" s="71"/>
      <c r="BR40" s="4" t="b">
        <f t="shared" si="11"/>
        <v>1</v>
      </c>
    </row>
    <row r="41" spans="1:70" ht="76.5" customHeight="1" x14ac:dyDescent="0.25">
      <c r="A41" s="9" t="s">
        <v>116</v>
      </c>
      <c r="B41" s="9" t="s">
        <v>117</v>
      </c>
      <c r="C41" s="9" t="s">
        <v>41</v>
      </c>
      <c r="D41" s="9" t="s">
        <v>42</v>
      </c>
      <c r="E41" s="9" t="s">
        <v>118</v>
      </c>
      <c r="F41" s="9" t="s">
        <v>119</v>
      </c>
      <c r="G41" s="9" t="s">
        <v>45</v>
      </c>
      <c r="H41" s="9" t="s">
        <v>120</v>
      </c>
      <c r="I41" s="9" t="s">
        <v>47</v>
      </c>
      <c r="J41" s="10" t="s">
        <v>161</v>
      </c>
      <c r="K41" s="11">
        <v>31</v>
      </c>
      <c r="L41" s="10" t="s">
        <v>128</v>
      </c>
      <c r="M41" s="12">
        <v>43215</v>
      </c>
      <c r="N41" s="12">
        <v>43276</v>
      </c>
      <c r="O41" s="10" t="s">
        <v>129</v>
      </c>
      <c r="P41" s="10" t="s">
        <v>129</v>
      </c>
      <c r="Q41" s="176">
        <v>1</v>
      </c>
      <c r="R41" s="11" t="s">
        <v>125</v>
      </c>
      <c r="S41" s="13" t="s">
        <v>52</v>
      </c>
      <c r="T41" s="10" t="s">
        <v>130</v>
      </c>
      <c r="U41" s="73">
        <v>0</v>
      </c>
      <c r="V41" s="176"/>
      <c r="W41" s="176"/>
      <c r="X41" s="176"/>
      <c r="Y41" s="176"/>
      <c r="Z41" s="176"/>
      <c r="AA41" s="176"/>
      <c r="AB41" s="18">
        <v>1</v>
      </c>
      <c r="AC41" s="176">
        <v>1</v>
      </c>
      <c r="AD41" s="176">
        <v>1</v>
      </c>
      <c r="AE41" s="176">
        <v>1</v>
      </c>
      <c r="AF41" s="176">
        <v>1</v>
      </c>
      <c r="AG41" s="176">
        <v>1</v>
      </c>
      <c r="AH41" s="149" t="s">
        <v>506</v>
      </c>
      <c r="AI41" s="149">
        <v>1</v>
      </c>
      <c r="AJ41" s="149">
        <v>1</v>
      </c>
      <c r="AK41" s="176">
        <v>1</v>
      </c>
      <c r="AL41" s="176">
        <v>1</v>
      </c>
      <c r="AM41" s="155">
        <v>1</v>
      </c>
      <c r="AN41" s="176">
        <v>1</v>
      </c>
      <c r="AO41" s="177">
        <f>IF((AN41= "NO PERIODICIDAD"), AL41, AN41)</f>
        <v>1</v>
      </c>
      <c r="AP41" s="100">
        <f t="shared" si="13"/>
        <v>1</v>
      </c>
      <c r="AQ41" s="100">
        <f t="shared" si="14"/>
        <v>1</v>
      </c>
      <c r="AR41" s="10" t="s">
        <v>693</v>
      </c>
      <c r="AS41" s="57"/>
      <c r="AT41" s="57"/>
      <c r="AU41" s="56"/>
      <c r="AV41" s="56"/>
      <c r="AW41" s="56"/>
      <c r="AX41" s="56"/>
      <c r="AY41" s="56"/>
      <c r="AZ41" s="102" t="e">
        <f t="shared" si="15"/>
        <v>#DIV/0!</v>
      </c>
      <c r="BA41" s="70"/>
      <c r="BB41" s="66">
        <f t="shared" si="0"/>
        <v>61</v>
      </c>
      <c r="BC41" s="67">
        <f t="shared" si="1"/>
        <v>250</v>
      </c>
      <c r="BD41" s="68">
        <f t="shared" si="2"/>
        <v>-189</v>
      </c>
      <c r="BE41" s="69">
        <f t="shared" si="3"/>
        <v>-3.098360655737705</v>
      </c>
      <c r="BF41" s="72"/>
      <c r="BG41" s="10" t="s">
        <v>162</v>
      </c>
      <c r="BH41" s="103" t="s">
        <v>562</v>
      </c>
      <c r="BI41" s="159" t="b">
        <f t="shared" si="4"/>
        <v>1</v>
      </c>
      <c r="BJ41" s="160">
        <f t="shared" si="5"/>
        <v>0</v>
      </c>
      <c r="BK41" s="103" t="b">
        <f t="shared" si="6"/>
        <v>0</v>
      </c>
      <c r="BL41" s="85" t="b">
        <f t="shared" si="7"/>
        <v>0</v>
      </c>
      <c r="BM41" s="85" t="b">
        <f t="shared" si="8"/>
        <v>0</v>
      </c>
      <c r="BN41" s="85" t="b">
        <f t="shared" si="9"/>
        <v>0</v>
      </c>
      <c r="BO41" s="85" t="b">
        <f t="shared" si="10"/>
        <v>1</v>
      </c>
      <c r="BP41" s="161"/>
      <c r="BQ41" s="71"/>
      <c r="BR41" s="4" t="b">
        <f t="shared" si="11"/>
        <v>1</v>
      </c>
    </row>
    <row r="42" spans="1:70" ht="76.5" customHeight="1" x14ac:dyDescent="0.25">
      <c r="A42" s="9" t="s">
        <v>116</v>
      </c>
      <c r="B42" s="9" t="s">
        <v>117</v>
      </c>
      <c r="C42" s="9" t="s">
        <v>41</v>
      </c>
      <c r="D42" s="9" t="s">
        <v>42</v>
      </c>
      <c r="E42" s="9" t="s">
        <v>118</v>
      </c>
      <c r="F42" s="9" t="s">
        <v>119</v>
      </c>
      <c r="G42" s="9" t="s">
        <v>45</v>
      </c>
      <c r="H42" s="9" t="s">
        <v>120</v>
      </c>
      <c r="I42" s="9" t="s">
        <v>47</v>
      </c>
      <c r="J42" s="10" t="s">
        <v>161</v>
      </c>
      <c r="K42" s="11">
        <v>32</v>
      </c>
      <c r="L42" s="10" t="s">
        <v>163</v>
      </c>
      <c r="M42" s="12">
        <v>43276</v>
      </c>
      <c r="N42" s="12">
        <v>43465</v>
      </c>
      <c r="O42" s="10" t="s">
        <v>141</v>
      </c>
      <c r="P42" s="10" t="s">
        <v>141</v>
      </c>
      <c r="Q42" s="176">
        <v>1</v>
      </c>
      <c r="R42" s="11" t="s">
        <v>125</v>
      </c>
      <c r="S42" s="13" t="s">
        <v>148</v>
      </c>
      <c r="T42" s="10" t="s">
        <v>164</v>
      </c>
      <c r="U42" s="73">
        <v>3789201784</v>
      </c>
      <c r="V42" s="176"/>
      <c r="W42" s="176"/>
      <c r="X42" s="176"/>
      <c r="Y42" s="176"/>
      <c r="Z42" s="176"/>
      <c r="AA42" s="176"/>
      <c r="AB42" s="176"/>
      <c r="AC42" s="176"/>
      <c r="AD42" s="176"/>
      <c r="AE42" s="176"/>
      <c r="AF42" s="176"/>
      <c r="AG42" s="176">
        <v>1</v>
      </c>
      <c r="AH42" s="176" t="s">
        <v>506</v>
      </c>
      <c r="AI42" s="176" t="s">
        <v>506</v>
      </c>
      <c r="AJ42" s="176" t="s">
        <v>506</v>
      </c>
      <c r="AK42" s="176" t="s">
        <v>506</v>
      </c>
      <c r="AL42" s="176" t="s">
        <v>506</v>
      </c>
      <c r="AM42" s="155" t="s">
        <v>506</v>
      </c>
      <c r="AN42" s="176">
        <v>1</v>
      </c>
      <c r="AO42" s="177">
        <f>IF((AN42= "NO PERIODICIDAD"), AJ42, AN42)</f>
        <v>1</v>
      </c>
      <c r="AP42" s="100">
        <f t="shared" si="13"/>
        <v>1</v>
      </c>
      <c r="AQ42" s="100">
        <f t="shared" si="14"/>
        <v>1</v>
      </c>
      <c r="AR42" s="10" t="s">
        <v>710</v>
      </c>
      <c r="AS42" s="57"/>
      <c r="AT42" s="57"/>
      <c r="AU42" s="56"/>
      <c r="AV42" s="56"/>
      <c r="AW42" s="56"/>
      <c r="AX42" s="56"/>
      <c r="AY42" s="56"/>
      <c r="AZ42" s="102" t="str">
        <f t="shared" si="15"/>
        <v>SIN RECURSO EJECUTADO</v>
      </c>
      <c r="BA42" s="10" t="s">
        <v>711</v>
      </c>
      <c r="BB42" s="66">
        <f t="shared" si="0"/>
        <v>189</v>
      </c>
      <c r="BC42" s="67">
        <f t="shared" si="1"/>
        <v>189</v>
      </c>
      <c r="BD42" s="68">
        <f t="shared" si="2"/>
        <v>0</v>
      </c>
      <c r="BE42" s="69">
        <f t="shared" si="3"/>
        <v>0</v>
      </c>
      <c r="BF42" s="72"/>
      <c r="BG42" s="10"/>
      <c r="BH42" s="103" t="s">
        <v>562</v>
      </c>
      <c r="BI42" s="159" t="b">
        <f t="shared" si="4"/>
        <v>1</v>
      </c>
      <c r="BJ42" s="160">
        <f t="shared" si="5"/>
        <v>3789201784</v>
      </c>
      <c r="BK42" s="103" t="b">
        <f t="shared" si="6"/>
        <v>0</v>
      </c>
      <c r="BL42" s="85" t="b">
        <f t="shared" si="7"/>
        <v>0</v>
      </c>
      <c r="BM42" s="85" t="b">
        <f t="shared" si="8"/>
        <v>0</v>
      </c>
      <c r="BN42" s="85" t="b">
        <f t="shared" si="9"/>
        <v>0</v>
      </c>
      <c r="BO42" s="85" t="b">
        <f t="shared" si="10"/>
        <v>0</v>
      </c>
      <c r="BP42" s="85"/>
      <c r="BQ42" s="71"/>
      <c r="BR42" s="4" t="b">
        <f t="shared" si="11"/>
        <v>1</v>
      </c>
    </row>
    <row r="43" spans="1:70" ht="76.5" customHeight="1" x14ac:dyDescent="0.25">
      <c r="A43" s="9" t="s">
        <v>116</v>
      </c>
      <c r="B43" s="9" t="s">
        <v>117</v>
      </c>
      <c r="C43" s="9" t="s">
        <v>41</v>
      </c>
      <c r="D43" s="9" t="s">
        <v>42</v>
      </c>
      <c r="E43" s="9" t="s">
        <v>118</v>
      </c>
      <c r="F43" s="9" t="s">
        <v>119</v>
      </c>
      <c r="G43" s="9" t="s">
        <v>45</v>
      </c>
      <c r="H43" s="9" t="s">
        <v>120</v>
      </c>
      <c r="I43" s="9" t="s">
        <v>47</v>
      </c>
      <c r="J43" s="10" t="s">
        <v>165</v>
      </c>
      <c r="K43" s="11">
        <v>33</v>
      </c>
      <c r="L43" s="10" t="s">
        <v>122</v>
      </c>
      <c r="M43" s="12">
        <v>43101</v>
      </c>
      <c r="N43" s="12">
        <v>43250</v>
      </c>
      <c r="O43" s="10" t="s">
        <v>123</v>
      </c>
      <c r="P43" s="10" t="s">
        <v>124</v>
      </c>
      <c r="Q43" s="176">
        <v>1</v>
      </c>
      <c r="R43" s="11" t="s">
        <v>125</v>
      </c>
      <c r="S43" s="13" t="s">
        <v>52</v>
      </c>
      <c r="T43" s="10" t="s">
        <v>126</v>
      </c>
      <c r="U43" s="73">
        <v>0</v>
      </c>
      <c r="V43" s="176"/>
      <c r="W43" s="176"/>
      <c r="X43" s="176"/>
      <c r="Y43" s="176"/>
      <c r="Z43" s="176"/>
      <c r="AA43" s="18">
        <v>1</v>
      </c>
      <c r="AB43" s="176">
        <v>1</v>
      </c>
      <c r="AC43" s="176">
        <v>1</v>
      </c>
      <c r="AD43" s="176">
        <v>1</v>
      </c>
      <c r="AE43" s="176">
        <v>1</v>
      </c>
      <c r="AF43" s="176">
        <v>1</v>
      </c>
      <c r="AG43" s="176">
        <v>1</v>
      </c>
      <c r="AH43" s="149">
        <v>1</v>
      </c>
      <c r="AI43" s="149">
        <v>1</v>
      </c>
      <c r="AJ43" s="149">
        <v>1</v>
      </c>
      <c r="AK43" s="176">
        <v>1</v>
      </c>
      <c r="AL43" s="176">
        <v>1</v>
      </c>
      <c r="AM43" s="155">
        <v>1</v>
      </c>
      <c r="AN43" s="176">
        <v>1</v>
      </c>
      <c r="AO43" s="177">
        <f>IF((AN43= "NO PERIODICIDAD"), AL43, AN43)</f>
        <v>1</v>
      </c>
      <c r="AP43" s="100">
        <f t="shared" si="13"/>
        <v>1</v>
      </c>
      <c r="AQ43" s="100">
        <f t="shared" si="14"/>
        <v>1</v>
      </c>
      <c r="AR43" s="10" t="s">
        <v>693</v>
      </c>
      <c r="AS43" s="57"/>
      <c r="AT43" s="57"/>
      <c r="AU43" s="56"/>
      <c r="AV43" s="56"/>
      <c r="AW43" s="56"/>
      <c r="AX43" s="56"/>
      <c r="AY43" s="56"/>
      <c r="AZ43" s="102" t="e">
        <f t="shared" si="15"/>
        <v>#DIV/0!</v>
      </c>
      <c r="BA43" s="10"/>
      <c r="BB43" s="66">
        <f t="shared" si="0"/>
        <v>149</v>
      </c>
      <c r="BC43" s="67">
        <f t="shared" si="1"/>
        <v>364</v>
      </c>
      <c r="BD43" s="68">
        <f t="shared" si="2"/>
        <v>-215</v>
      </c>
      <c r="BE43" s="69">
        <f t="shared" si="3"/>
        <v>-1.4429530201342282</v>
      </c>
      <c r="BF43" s="72"/>
      <c r="BG43" s="10" t="s">
        <v>166</v>
      </c>
      <c r="BH43" s="103" t="s">
        <v>562</v>
      </c>
      <c r="BI43" s="159" t="b">
        <f t="shared" si="4"/>
        <v>1</v>
      </c>
      <c r="BJ43" s="160">
        <f t="shared" si="5"/>
        <v>0</v>
      </c>
      <c r="BK43" s="103" t="b">
        <f t="shared" si="6"/>
        <v>0</v>
      </c>
      <c r="BL43" s="85" t="b">
        <f t="shared" si="7"/>
        <v>0</v>
      </c>
      <c r="BM43" s="85" t="b">
        <f t="shared" si="8"/>
        <v>0</v>
      </c>
      <c r="BN43" s="85" t="b">
        <f t="shared" si="9"/>
        <v>0</v>
      </c>
      <c r="BO43" s="85" t="b">
        <f t="shared" si="10"/>
        <v>1</v>
      </c>
      <c r="BP43" s="161"/>
      <c r="BQ43" s="71"/>
      <c r="BR43" s="4" t="b">
        <f t="shared" si="11"/>
        <v>1</v>
      </c>
    </row>
    <row r="44" spans="1:70" ht="28.5" customHeight="1" x14ac:dyDescent="0.25">
      <c r="A44" s="9" t="s">
        <v>116</v>
      </c>
      <c r="B44" s="9" t="s">
        <v>117</v>
      </c>
      <c r="C44" s="9" t="s">
        <v>41</v>
      </c>
      <c r="D44" s="9" t="s">
        <v>42</v>
      </c>
      <c r="E44" s="9" t="s">
        <v>118</v>
      </c>
      <c r="F44" s="9" t="s">
        <v>119</v>
      </c>
      <c r="G44" s="9" t="s">
        <v>45</v>
      </c>
      <c r="H44" s="9" t="s">
        <v>120</v>
      </c>
      <c r="I44" s="9" t="s">
        <v>47</v>
      </c>
      <c r="J44" s="10" t="s">
        <v>165</v>
      </c>
      <c r="K44" s="11">
        <v>34</v>
      </c>
      <c r="L44" s="10" t="s">
        <v>128</v>
      </c>
      <c r="M44" s="12">
        <v>43250</v>
      </c>
      <c r="N44" s="12">
        <v>43322</v>
      </c>
      <c r="O44" s="10" t="s">
        <v>129</v>
      </c>
      <c r="P44" s="10" t="s">
        <v>129</v>
      </c>
      <c r="Q44" s="176">
        <v>1</v>
      </c>
      <c r="R44" s="11" t="s">
        <v>125</v>
      </c>
      <c r="S44" s="13" t="s">
        <v>52</v>
      </c>
      <c r="T44" s="10" t="s">
        <v>130</v>
      </c>
      <c r="U44" s="73">
        <v>0</v>
      </c>
      <c r="V44" s="176"/>
      <c r="W44" s="176"/>
      <c r="X44" s="176"/>
      <c r="Y44" s="176"/>
      <c r="Z44" s="176"/>
      <c r="AA44" s="176"/>
      <c r="AB44" s="176"/>
      <c r="AC44" s="176">
        <v>1</v>
      </c>
      <c r="AD44" s="176">
        <v>1</v>
      </c>
      <c r="AE44" s="176">
        <v>1</v>
      </c>
      <c r="AF44" s="176">
        <v>1</v>
      </c>
      <c r="AG44" s="176">
        <v>1</v>
      </c>
      <c r="AH44" s="149" t="s">
        <v>506</v>
      </c>
      <c r="AI44" s="149" t="s">
        <v>506</v>
      </c>
      <c r="AJ44" s="149">
        <v>0</v>
      </c>
      <c r="AK44" s="176">
        <v>1</v>
      </c>
      <c r="AL44" s="155">
        <v>1</v>
      </c>
      <c r="AM44" s="155">
        <v>1</v>
      </c>
      <c r="AN44" s="176">
        <v>1</v>
      </c>
      <c r="AO44" s="177">
        <f>IF((AN44= "NO PERIODICIDAD"), AL44, AN44)</f>
        <v>1</v>
      </c>
      <c r="AP44" s="100">
        <f t="shared" si="13"/>
        <v>1</v>
      </c>
      <c r="AQ44" s="100">
        <f t="shared" si="14"/>
        <v>1</v>
      </c>
      <c r="AR44" s="10" t="s">
        <v>710</v>
      </c>
      <c r="AS44" s="57"/>
      <c r="AT44" s="57"/>
      <c r="AU44" s="56"/>
      <c r="AV44" s="56">
        <v>15653804949</v>
      </c>
      <c r="AW44" s="56"/>
      <c r="AX44" s="56"/>
      <c r="AY44" s="56"/>
      <c r="AZ44" s="102" t="e">
        <f t="shared" si="15"/>
        <v>#DIV/0!</v>
      </c>
      <c r="BA44" s="10" t="s">
        <v>711</v>
      </c>
      <c r="BB44" s="66">
        <f t="shared" ref="BB44:BB75" si="18">IF(N44-M44=0,1,N44-M44)</f>
        <v>72</v>
      </c>
      <c r="BC44" s="67">
        <f t="shared" si="1"/>
        <v>215</v>
      </c>
      <c r="BD44" s="68">
        <f t="shared" si="2"/>
        <v>-143</v>
      </c>
      <c r="BE44" s="69">
        <f t="shared" si="3"/>
        <v>-1.9861111111111112</v>
      </c>
      <c r="BF44" s="72"/>
      <c r="BG44" s="10"/>
      <c r="BH44" s="103" t="s">
        <v>562</v>
      </c>
      <c r="BI44" s="159" t="b">
        <f t="shared" si="4"/>
        <v>1</v>
      </c>
      <c r="BJ44" s="160">
        <f t="shared" si="5"/>
        <v>-15653804949</v>
      </c>
      <c r="BK44" s="103" t="b">
        <f t="shared" si="6"/>
        <v>0</v>
      </c>
      <c r="BL44" s="85" t="b">
        <f t="shared" si="7"/>
        <v>0</v>
      </c>
      <c r="BM44" s="85" t="b">
        <f t="shared" si="8"/>
        <v>0</v>
      </c>
      <c r="BN44" s="85" t="b">
        <f t="shared" si="9"/>
        <v>0</v>
      </c>
      <c r="BO44" s="85" t="b">
        <f t="shared" si="10"/>
        <v>1</v>
      </c>
      <c r="BP44" s="162"/>
      <c r="BQ44" s="71"/>
      <c r="BR44" s="4" t="b">
        <f t="shared" si="11"/>
        <v>1</v>
      </c>
    </row>
    <row r="45" spans="1:70" ht="76.5" customHeight="1" x14ac:dyDescent="0.25">
      <c r="A45" s="9" t="s">
        <v>116</v>
      </c>
      <c r="B45" s="9" t="s">
        <v>117</v>
      </c>
      <c r="C45" s="9" t="s">
        <v>41</v>
      </c>
      <c r="D45" s="9" t="s">
        <v>42</v>
      </c>
      <c r="E45" s="9" t="s">
        <v>118</v>
      </c>
      <c r="F45" s="9" t="s">
        <v>119</v>
      </c>
      <c r="G45" s="9" t="s">
        <v>45</v>
      </c>
      <c r="H45" s="9" t="s">
        <v>120</v>
      </c>
      <c r="I45" s="9" t="s">
        <v>47</v>
      </c>
      <c r="J45" s="10" t="s">
        <v>165</v>
      </c>
      <c r="K45" s="11">
        <v>35</v>
      </c>
      <c r="L45" s="10" t="s">
        <v>157</v>
      </c>
      <c r="M45" s="12">
        <v>43322</v>
      </c>
      <c r="N45" s="12">
        <v>43465</v>
      </c>
      <c r="O45" s="10" t="s">
        <v>158</v>
      </c>
      <c r="P45" s="10" t="s">
        <v>159</v>
      </c>
      <c r="Q45" s="176">
        <v>15000</v>
      </c>
      <c r="R45" s="11" t="s">
        <v>147</v>
      </c>
      <c r="S45" s="13" t="s">
        <v>148</v>
      </c>
      <c r="T45" s="10" t="s">
        <v>160</v>
      </c>
      <c r="U45" s="73">
        <v>16667304688</v>
      </c>
      <c r="V45" s="176"/>
      <c r="W45" s="176"/>
      <c r="X45" s="176"/>
      <c r="Y45" s="176"/>
      <c r="Z45" s="176"/>
      <c r="AA45" s="176"/>
      <c r="AB45" s="176"/>
      <c r="AC45" s="176"/>
      <c r="AD45" s="176"/>
      <c r="AE45" s="176"/>
      <c r="AF45" s="176"/>
      <c r="AG45" s="176">
        <v>15000</v>
      </c>
      <c r="AH45" s="176" t="s">
        <v>506</v>
      </c>
      <c r="AI45" s="176" t="s">
        <v>506</v>
      </c>
      <c r="AJ45" s="176" t="s">
        <v>506</v>
      </c>
      <c r="AK45" s="176" t="s">
        <v>506</v>
      </c>
      <c r="AL45" s="176" t="s">
        <v>506</v>
      </c>
      <c r="AM45" s="155" t="s">
        <v>506</v>
      </c>
      <c r="AN45" s="176">
        <v>15000</v>
      </c>
      <c r="AO45" s="177">
        <f>IF((AN45= "NO PERIODICIDAD"), AJ45, AN45)</f>
        <v>15000</v>
      </c>
      <c r="AP45" s="100">
        <f t="shared" si="13"/>
        <v>1</v>
      </c>
      <c r="AQ45" s="100">
        <f t="shared" si="14"/>
        <v>1</v>
      </c>
      <c r="AR45" s="10" t="s">
        <v>710</v>
      </c>
      <c r="AS45" s="57"/>
      <c r="AT45" s="57"/>
      <c r="AU45" s="56"/>
      <c r="AV45" s="56"/>
      <c r="AW45" s="56"/>
      <c r="AX45" s="56"/>
      <c r="AY45" s="56"/>
      <c r="AZ45" s="102" t="str">
        <f t="shared" si="15"/>
        <v>SIN RECURSO EJECUTADO</v>
      </c>
      <c r="BA45" s="10" t="s">
        <v>711</v>
      </c>
      <c r="BB45" s="66">
        <f t="shared" si="18"/>
        <v>143</v>
      </c>
      <c r="BC45" s="67">
        <f t="shared" si="1"/>
        <v>143</v>
      </c>
      <c r="BD45" s="68">
        <f t="shared" si="2"/>
        <v>0</v>
      </c>
      <c r="BE45" s="69">
        <f t="shared" si="3"/>
        <v>0</v>
      </c>
      <c r="BF45" s="72"/>
      <c r="BG45" s="10"/>
      <c r="BH45" s="103" t="s">
        <v>562</v>
      </c>
      <c r="BI45" s="159" t="b">
        <f t="shared" si="4"/>
        <v>1</v>
      </c>
      <c r="BJ45" s="160">
        <f t="shared" si="5"/>
        <v>16667304688</v>
      </c>
      <c r="BK45" s="103" t="b">
        <f t="shared" si="6"/>
        <v>0</v>
      </c>
      <c r="BL45" s="85" t="b">
        <f t="shared" si="7"/>
        <v>0</v>
      </c>
      <c r="BM45" s="85" t="b">
        <f t="shared" si="8"/>
        <v>0</v>
      </c>
      <c r="BN45" s="85" t="b">
        <f t="shared" si="9"/>
        <v>0</v>
      </c>
      <c r="BO45" s="85" t="b">
        <f t="shared" si="10"/>
        <v>0</v>
      </c>
      <c r="BP45" s="85"/>
      <c r="BQ45" s="71"/>
      <c r="BR45" s="4" t="b">
        <f t="shared" si="11"/>
        <v>1</v>
      </c>
    </row>
    <row r="46" spans="1:70" ht="76.5" customHeight="1" x14ac:dyDescent="0.25">
      <c r="A46" s="9" t="s">
        <v>116</v>
      </c>
      <c r="B46" s="9" t="s">
        <v>117</v>
      </c>
      <c r="C46" s="9" t="s">
        <v>41</v>
      </c>
      <c r="D46" s="9" t="s">
        <v>42</v>
      </c>
      <c r="E46" s="9" t="s">
        <v>118</v>
      </c>
      <c r="F46" s="9" t="s">
        <v>119</v>
      </c>
      <c r="G46" s="9" t="s">
        <v>45</v>
      </c>
      <c r="H46" s="9" t="s">
        <v>120</v>
      </c>
      <c r="I46" s="9" t="s">
        <v>47</v>
      </c>
      <c r="J46" s="10" t="s">
        <v>167</v>
      </c>
      <c r="K46" s="11">
        <v>36</v>
      </c>
      <c r="L46" s="10" t="s">
        <v>122</v>
      </c>
      <c r="M46" s="12">
        <v>43101</v>
      </c>
      <c r="N46" s="12">
        <v>43281</v>
      </c>
      <c r="O46" s="10" t="s">
        <v>123</v>
      </c>
      <c r="P46" s="10" t="s">
        <v>124</v>
      </c>
      <c r="Q46" s="176">
        <v>1</v>
      </c>
      <c r="R46" s="11" t="s">
        <v>125</v>
      </c>
      <c r="S46" s="13" t="s">
        <v>52</v>
      </c>
      <c r="T46" s="10" t="s">
        <v>126</v>
      </c>
      <c r="U46" s="73">
        <v>0</v>
      </c>
      <c r="V46" s="176"/>
      <c r="W46" s="176"/>
      <c r="X46" s="176"/>
      <c r="Y46" s="176"/>
      <c r="Z46" s="176"/>
      <c r="AA46" s="176"/>
      <c r="AB46" s="18">
        <v>1</v>
      </c>
      <c r="AC46" s="176">
        <v>1</v>
      </c>
      <c r="AD46" s="176">
        <v>1</v>
      </c>
      <c r="AE46" s="176">
        <v>1</v>
      </c>
      <c r="AF46" s="176">
        <v>1</v>
      </c>
      <c r="AG46" s="176">
        <v>1</v>
      </c>
      <c r="AH46" s="149" t="s">
        <v>506</v>
      </c>
      <c r="AI46" s="149">
        <v>1</v>
      </c>
      <c r="AJ46" s="149">
        <v>1</v>
      </c>
      <c r="AK46" s="176">
        <v>1</v>
      </c>
      <c r="AL46" s="176">
        <v>1</v>
      </c>
      <c r="AM46" s="155">
        <v>1</v>
      </c>
      <c r="AN46" s="176">
        <v>1</v>
      </c>
      <c r="AO46" s="177">
        <f>IF((AN46= "NO PERIODICIDAD"), AL46, AN46)</f>
        <v>1</v>
      </c>
      <c r="AP46" s="100">
        <f t="shared" si="13"/>
        <v>1</v>
      </c>
      <c r="AQ46" s="100">
        <f t="shared" si="14"/>
        <v>1</v>
      </c>
      <c r="AR46" s="10" t="s">
        <v>693</v>
      </c>
      <c r="AS46" s="57"/>
      <c r="AT46" s="57"/>
      <c r="AU46" s="56"/>
      <c r="AV46" s="56"/>
      <c r="AW46" s="56"/>
      <c r="AX46" s="56"/>
      <c r="AY46" s="56"/>
      <c r="AZ46" s="102" t="e">
        <f t="shared" si="15"/>
        <v>#DIV/0!</v>
      </c>
      <c r="BA46" s="70"/>
      <c r="BB46" s="66">
        <f t="shared" si="18"/>
        <v>180</v>
      </c>
      <c r="BC46" s="67">
        <f t="shared" si="1"/>
        <v>364</v>
      </c>
      <c r="BD46" s="68">
        <f t="shared" si="2"/>
        <v>-184</v>
      </c>
      <c r="BE46" s="69">
        <f t="shared" si="3"/>
        <v>-1.0222222222222221</v>
      </c>
      <c r="BF46" s="72"/>
      <c r="BG46" s="10" t="s">
        <v>162</v>
      </c>
      <c r="BH46" s="103" t="s">
        <v>562</v>
      </c>
      <c r="BI46" s="159" t="b">
        <f t="shared" si="4"/>
        <v>1</v>
      </c>
      <c r="BJ46" s="160">
        <f t="shared" si="5"/>
        <v>0</v>
      </c>
      <c r="BK46" s="103" t="b">
        <f t="shared" si="6"/>
        <v>0</v>
      </c>
      <c r="BL46" s="85" t="b">
        <f t="shared" si="7"/>
        <v>0</v>
      </c>
      <c r="BM46" s="85" t="b">
        <f t="shared" si="8"/>
        <v>0</v>
      </c>
      <c r="BN46" s="85" t="b">
        <f t="shared" si="9"/>
        <v>0</v>
      </c>
      <c r="BO46" s="85" t="b">
        <f t="shared" si="10"/>
        <v>1</v>
      </c>
      <c r="BP46" s="161"/>
      <c r="BQ46" s="71"/>
      <c r="BR46" s="4" t="b">
        <f t="shared" si="11"/>
        <v>1</v>
      </c>
    </row>
    <row r="47" spans="1:70" ht="76.5" customHeight="1" x14ac:dyDescent="0.25">
      <c r="A47" s="9" t="s">
        <v>116</v>
      </c>
      <c r="B47" s="9" t="s">
        <v>117</v>
      </c>
      <c r="C47" s="9" t="s">
        <v>41</v>
      </c>
      <c r="D47" s="9" t="s">
        <v>42</v>
      </c>
      <c r="E47" s="9" t="s">
        <v>118</v>
      </c>
      <c r="F47" s="9" t="s">
        <v>119</v>
      </c>
      <c r="G47" s="9" t="s">
        <v>45</v>
      </c>
      <c r="H47" s="9" t="s">
        <v>120</v>
      </c>
      <c r="I47" s="9" t="s">
        <v>47</v>
      </c>
      <c r="J47" s="10" t="s">
        <v>167</v>
      </c>
      <c r="K47" s="11">
        <v>37</v>
      </c>
      <c r="L47" s="10" t="s">
        <v>128</v>
      </c>
      <c r="M47" s="12">
        <v>43281</v>
      </c>
      <c r="N47" s="12">
        <v>43296</v>
      </c>
      <c r="O47" s="10" t="s">
        <v>129</v>
      </c>
      <c r="P47" s="10" t="s">
        <v>129</v>
      </c>
      <c r="Q47" s="176">
        <v>1</v>
      </c>
      <c r="R47" s="11" t="s">
        <v>125</v>
      </c>
      <c r="S47" s="13" t="s">
        <v>52</v>
      </c>
      <c r="T47" s="10" t="s">
        <v>130</v>
      </c>
      <c r="U47" s="73">
        <v>0</v>
      </c>
      <c r="V47" s="176"/>
      <c r="W47" s="176"/>
      <c r="X47" s="176"/>
      <c r="Y47" s="176"/>
      <c r="Z47" s="176"/>
      <c r="AA47" s="176"/>
      <c r="AB47" s="18">
        <v>1</v>
      </c>
      <c r="AC47" s="176">
        <v>1</v>
      </c>
      <c r="AD47" s="176">
        <v>1</v>
      </c>
      <c r="AE47" s="176">
        <v>1</v>
      </c>
      <c r="AF47" s="176">
        <v>1</v>
      </c>
      <c r="AG47" s="176">
        <v>1</v>
      </c>
      <c r="AH47" s="149" t="s">
        <v>506</v>
      </c>
      <c r="AI47" s="149">
        <v>1</v>
      </c>
      <c r="AJ47" s="149">
        <v>1</v>
      </c>
      <c r="AK47" s="176">
        <v>1</v>
      </c>
      <c r="AL47" s="176">
        <v>1</v>
      </c>
      <c r="AM47" s="155">
        <v>1</v>
      </c>
      <c r="AN47" s="176">
        <v>1</v>
      </c>
      <c r="AO47" s="177">
        <f>IF((AN47= "NO PERIODICIDAD"), AL47, AN47)</f>
        <v>1</v>
      </c>
      <c r="AP47" s="100">
        <f t="shared" si="13"/>
        <v>1</v>
      </c>
      <c r="AQ47" s="100">
        <f t="shared" si="14"/>
        <v>1</v>
      </c>
      <c r="AR47" s="10" t="s">
        <v>693</v>
      </c>
      <c r="AS47" s="57"/>
      <c r="AT47" s="57"/>
      <c r="AU47" s="56"/>
      <c r="AV47" s="56"/>
      <c r="AW47" s="56"/>
      <c r="AX47" s="56"/>
      <c r="AY47" s="56"/>
      <c r="AZ47" s="102" t="e">
        <f t="shared" si="15"/>
        <v>#DIV/0!</v>
      </c>
      <c r="BA47" s="70"/>
      <c r="BB47" s="66">
        <f t="shared" si="18"/>
        <v>15</v>
      </c>
      <c r="BC47" s="67">
        <f t="shared" si="1"/>
        <v>184</v>
      </c>
      <c r="BD47" s="68">
        <f t="shared" si="2"/>
        <v>-169</v>
      </c>
      <c r="BE47" s="69">
        <f t="shared" si="3"/>
        <v>-11.266666666666667</v>
      </c>
      <c r="BF47" s="72"/>
      <c r="BG47" s="10"/>
      <c r="BH47" s="103" t="s">
        <v>562</v>
      </c>
      <c r="BI47" s="159" t="b">
        <f t="shared" si="4"/>
        <v>1</v>
      </c>
      <c r="BJ47" s="160">
        <f t="shared" si="5"/>
        <v>0</v>
      </c>
      <c r="BK47" s="103" t="b">
        <f t="shared" si="6"/>
        <v>0</v>
      </c>
      <c r="BL47" s="85" t="b">
        <f t="shared" si="7"/>
        <v>0</v>
      </c>
      <c r="BM47" s="85" t="b">
        <f t="shared" si="8"/>
        <v>0</v>
      </c>
      <c r="BN47" s="85" t="b">
        <f t="shared" si="9"/>
        <v>0</v>
      </c>
      <c r="BO47" s="85" t="b">
        <f t="shared" si="10"/>
        <v>1</v>
      </c>
      <c r="BP47" s="161"/>
      <c r="BQ47" s="71"/>
      <c r="BR47" s="4" t="b">
        <f t="shared" si="11"/>
        <v>1</v>
      </c>
    </row>
    <row r="48" spans="1:70" ht="76.5" customHeight="1" x14ac:dyDescent="0.25">
      <c r="A48" s="9" t="s">
        <v>116</v>
      </c>
      <c r="B48" s="9" t="s">
        <v>117</v>
      </c>
      <c r="C48" s="9" t="s">
        <v>41</v>
      </c>
      <c r="D48" s="9" t="s">
        <v>42</v>
      </c>
      <c r="E48" s="9" t="s">
        <v>118</v>
      </c>
      <c r="F48" s="9" t="s">
        <v>119</v>
      </c>
      <c r="G48" s="9" t="s">
        <v>45</v>
      </c>
      <c r="H48" s="9" t="s">
        <v>120</v>
      </c>
      <c r="I48" s="9" t="s">
        <v>47</v>
      </c>
      <c r="J48" s="10" t="s">
        <v>167</v>
      </c>
      <c r="K48" s="11">
        <v>38</v>
      </c>
      <c r="L48" s="10" t="s">
        <v>157</v>
      </c>
      <c r="M48" s="12">
        <v>43296</v>
      </c>
      <c r="N48" s="12">
        <v>43465</v>
      </c>
      <c r="O48" s="10" t="s">
        <v>141</v>
      </c>
      <c r="P48" s="10" t="s">
        <v>141</v>
      </c>
      <c r="Q48" s="176">
        <v>2</v>
      </c>
      <c r="R48" s="11" t="s">
        <v>125</v>
      </c>
      <c r="S48" s="13" t="s">
        <v>148</v>
      </c>
      <c r="T48" s="10" t="s">
        <v>168</v>
      </c>
      <c r="U48" s="73">
        <v>13593574566</v>
      </c>
      <c r="V48" s="176"/>
      <c r="W48" s="176"/>
      <c r="X48" s="176"/>
      <c r="Y48" s="176"/>
      <c r="Z48" s="176"/>
      <c r="AA48" s="176"/>
      <c r="AB48" s="176"/>
      <c r="AC48" s="176"/>
      <c r="AD48" s="176"/>
      <c r="AE48" s="176"/>
      <c r="AF48" s="176"/>
      <c r="AG48" s="176">
        <v>2</v>
      </c>
      <c r="AH48" s="176" t="s">
        <v>506</v>
      </c>
      <c r="AI48" s="176" t="s">
        <v>506</v>
      </c>
      <c r="AJ48" s="176" t="s">
        <v>506</v>
      </c>
      <c r="AK48" s="176" t="s">
        <v>506</v>
      </c>
      <c r="AL48" s="176" t="s">
        <v>506</v>
      </c>
      <c r="AM48" s="155" t="s">
        <v>506</v>
      </c>
      <c r="AN48" s="176">
        <v>2</v>
      </c>
      <c r="AO48" s="177">
        <f>IF((AN48= "NO PERIODICIDAD"), AJ48, AN48)</f>
        <v>2</v>
      </c>
      <c r="AP48" s="100">
        <f t="shared" si="13"/>
        <v>1</v>
      </c>
      <c r="AQ48" s="100">
        <f t="shared" si="14"/>
        <v>1</v>
      </c>
      <c r="AR48" s="10" t="s">
        <v>710</v>
      </c>
      <c r="AS48" s="57"/>
      <c r="AT48" s="57"/>
      <c r="AU48" s="56"/>
      <c r="AV48" s="56"/>
      <c r="AW48" s="56"/>
      <c r="AX48" s="56"/>
      <c r="AY48" s="56"/>
      <c r="AZ48" s="102" t="str">
        <f t="shared" si="15"/>
        <v>SIN RECURSO EJECUTADO</v>
      </c>
      <c r="BA48" s="10" t="s">
        <v>711</v>
      </c>
      <c r="BB48" s="66">
        <f t="shared" si="18"/>
        <v>169</v>
      </c>
      <c r="BC48" s="67">
        <f t="shared" si="1"/>
        <v>169</v>
      </c>
      <c r="BD48" s="68">
        <f t="shared" si="2"/>
        <v>0</v>
      </c>
      <c r="BE48" s="69">
        <f t="shared" si="3"/>
        <v>0</v>
      </c>
      <c r="BF48" s="72"/>
      <c r="BG48" s="10"/>
      <c r="BH48" s="103" t="s">
        <v>562</v>
      </c>
      <c r="BI48" s="159" t="b">
        <f t="shared" si="4"/>
        <v>1</v>
      </c>
      <c r="BJ48" s="160">
        <f t="shared" si="5"/>
        <v>13593574566</v>
      </c>
      <c r="BK48" s="103" t="b">
        <f t="shared" si="6"/>
        <v>0</v>
      </c>
      <c r="BL48" s="85" t="b">
        <f t="shared" si="7"/>
        <v>0</v>
      </c>
      <c r="BM48" s="85" t="b">
        <f t="shared" si="8"/>
        <v>0</v>
      </c>
      <c r="BN48" s="85" t="b">
        <f t="shared" si="9"/>
        <v>0</v>
      </c>
      <c r="BO48" s="85" t="b">
        <f t="shared" si="10"/>
        <v>0</v>
      </c>
      <c r="BP48" s="85"/>
      <c r="BQ48" s="71"/>
      <c r="BR48" s="4" t="b">
        <f t="shared" si="11"/>
        <v>1</v>
      </c>
    </row>
    <row r="49" spans="1:70" ht="76.5" customHeight="1" x14ac:dyDescent="0.25">
      <c r="A49" s="9" t="s">
        <v>116</v>
      </c>
      <c r="B49" s="9" t="s">
        <v>117</v>
      </c>
      <c r="C49" s="9" t="s">
        <v>41</v>
      </c>
      <c r="D49" s="9" t="s">
        <v>42</v>
      </c>
      <c r="E49" s="9" t="s">
        <v>118</v>
      </c>
      <c r="F49" s="9" t="s">
        <v>119</v>
      </c>
      <c r="G49" s="9" t="s">
        <v>45</v>
      </c>
      <c r="H49" s="9" t="s">
        <v>120</v>
      </c>
      <c r="I49" s="9" t="s">
        <v>47</v>
      </c>
      <c r="J49" s="10" t="s">
        <v>169</v>
      </c>
      <c r="K49" s="11">
        <v>39</v>
      </c>
      <c r="L49" s="10" t="s">
        <v>122</v>
      </c>
      <c r="M49" s="12">
        <v>43101</v>
      </c>
      <c r="N49" s="12">
        <v>43281</v>
      </c>
      <c r="O49" s="10" t="s">
        <v>123</v>
      </c>
      <c r="P49" s="10" t="s">
        <v>124</v>
      </c>
      <c r="Q49" s="176">
        <v>2</v>
      </c>
      <c r="R49" s="11" t="s">
        <v>125</v>
      </c>
      <c r="S49" s="13" t="s">
        <v>52</v>
      </c>
      <c r="T49" s="10" t="s">
        <v>151</v>
      </c>
      <c r="U49" s="73">
        <v>0</v>
      </c>
      <c r="V49" s="176"/>
      <c r="W49" s="176"/>
      <c r="X49" s="176"/>
      <c r="Y49" s="176"/>
      <c r="Z49" s="176"/>
      <c r="AA49" s="176"/>
      <c r="AB49" s="18">
        <v>2</v>
      </c>
      <c r="AC49" s="176">
        <v>2</v>
      </c>
      <c r="AD49" s="176">
        <v>2</v>
      </c>
      <c r="AE49" s="176">
        <v>2</v>
      </c>
      <c r="AF49" s="176">
        <v>2</v>
      </c>
      <c r="AG49" s="176">
        <v>2</v>
      </c>
      <c r="AH49" s="149" t="s">
        <v>506</v>
      </c>
      <c r="AI49" s="149">
        <v>2</v>
      </c>
      <c r="AJ49" s="149">
        <v>2</v>
      </c>
      <c r="AK49" s="176">
        <v>2</v>
      </c>
      <c r="AL49" s="176">
        <v>2</v>
      </c>
      <c r="AM49" s="155">
        <v>2</v>
      </c>
      <c r="AN49" s="176">
        <v>2</v>
      </c>
      <c r="AO49" s="177">
        <f>IF((AN49= "NO PERIODICIDAD"), AL49, AN49)</f>
        <v>2</v>
      </c>
      <c r="AP49" s="100">
        <f t="shared" si="13"/>
        <v>1</v>
      </c>
      <c r="AQ49" s="100">
        <f t="shared" si="14"/>
        <v>1</v>
      </c>
      <c r="AR49" s="10" t="s">
        <v>693</v>
      </c>
      <c r="AS49" s="57"/>
      <c r="AT49" s="57"/>
      <c r="AU49" s="56"/>
      <c r="AV49" s="56"/>
      <c r="AW49" s="56"/>
      <c r="AX49" s="56"/>
      <c r="AY49" s="56"/>
      <c r="AZ49" s="102" t="e">
        <f t="shared" si="15"/>
        <v>#DIV/0!</v>
      </c>
      <c r="BA49" s="70"/>
      <c r="BB49" s="66">
        <f t="shared" si="18"/>
        <v>180</v>
      </c>
      <c r="BC49" s="67">
        <f t="shared" si="1"/>
        <v>364</v>
      </c>
      <c r="BD49" s="68">
        <f t="shared" si="2"/>
        <v>-184</v>
      </c>
      <c r="BE49" s="69">
        <f t="shared" si="3"/>
        <v>-1.0222222222222221</v>
      </c>
      <c r="BF49" s="72"/>
      <c r="BG49" s="10" t="s">
        <v>162</v>
      </c>
      <c r="BH49" s="103" t="s">
        <v>562</v>
      </c>
      <c r="BI49" s="159" t="b">
        <f t="shared" si="4"/>
        <v>1</v>
      </c>
      <c r="BJ49" s="160">
        <f t="shared" si="5"/>
        <v>0</v>
      </c>
      <c r="BK49" s="103" t="b">
        <f t="shared" si="6"/>
        <v>0</v>
      </c>
      <c r="BL49" s="85" t="b">
        <f t="shared" si="7"/>
        <v>0</v>
      </c>
      <c r="BM49" s="85" t="b">
        <f t="shared" si="8"/>
        <v>0</v>
      </c>
      <c r="BN49" s="85" t="b">
        <f t="shared" si="9"/>
        <v>0</v>
      </c>
      <c r="BO49" s="85" t="b">
        <f t="shared" si="10"/>
        <v>1</v>
      </c>
      <c r="BP49" s="161"/>
      <c r="BQ49" s="71"/>
      <c r="BR49" s="4" t="b">
        <f t="shared" si="11"/>
        <v>1</v>
      </c>
    </row>
    <row r="50" spans="1:70" ht="51" customHeight="1" x14ac:dyDescent="0.25">
      <c r="A50" s="9" t="s">
        <v>116</v>
      </c>
      <c r="B50" s="9" t="s">
        <v>117</v>
      </c>
      <c r="C50" s="9" t="s">
        <v>41</v>
      </c>
      <c r="D50" s="9" t="s">
        <v>42</v>
      </c>
      <c r="E50" s="9" t="s">
        <v>118</v>
      </c>
      <c r="F50" s="9" t="s">
        <v>119</v>
      </c>
      <c r="G50" s="9" t="s">
        <v>45</v>
      </c>
      <c r="H50" s="9" t="s">
        <v>120</v>
      </c>
      <c r="I50" s="9" t="s">
        <v>47</v>
      </c>
      <c r="J50" s="10" t="s">
        <v>169</v>
      </c>
      <c r="K50" s="11">
        <v>40</v>
      </c>
      <c r="L50" s="10" t="s">
        <v>128</v>
      </c>
      <c r="M50" s="12">
        <v>43281</v>
      </c>
      <c r="N50" s="12">
        <v>43313</v>
      </c>
      <c r="O50" s="10" t="s">
        <v>129</v>
      </c>
      <c r="P50" s="10" t="s">
        <v>152</v>
      </c>
      <c r="Q50" s="176">
        <v>2</v>
      </c>
      <c r="R50" s="11" t="s">
        <v>125</v>
      </c>
      <c r="S50" s="13" t="s">
        <v>52</v>
      </c>
      <c r="T50" s="10" t="s">
        <v>130</v>
      </c>
      <c r="U50" s="73">
        <v>0</v>
      </c>
      <c r="V50" s="176"/>
      <c r="W50" s="176"/>
      <c r="X50" s="176"/>
      <c r="Y50" s="176"/>
      <c r="Z50" s="176"/>
      <c r="AA50" s="176"/>
      <c r="AB50" s="176"/>
      <c r="AC50" s="176">
        <v>2</v>
      </c>
      <c r="AD50" s="176">
        <v>2</v>
      </c>
      <c r="AE50" s="176">
        <v>2</v>
      </c>
      <c r="AF50" s="176">
        <v>2</v>
      </c>
      <c r="AG50" s="176">
        <v>2</v>
      </c>
      <c r="AH50" s="149" t="s">
        <v>506</v>
      </c>
      <c r="AI50" s="149" t="s">
        <v>506</v>
      </c>
      <c r="AJ50" s="149">
        <v>0</v>
      </c>
      <c r="AK50" s="176">
        <v>0</v>
      </c>
      <c r="AL50" s="155">
        <v>0</v>
      </c>
      <c r="AM50" s="155">
        <v>0</v>
      </c>
      <c r="AN50" s="176">
        <v>2</v>
      </c>
      <c r="AO50" s="177">
        <f>IF((AN50= "NO PERIODICIDAD"), AL50, AN50)</f>
        <v>2</v>
      </c>
      <c r="AP50" s="100">
        <f t="shared" si="13"/>
        <v>1</v>
      </c>
      <c r="AQ50" s="100">
        <f t="shared" si="14"/>
        <v>1</v>
      </c>
      <c r="AR50" s="10" t="s">
        <v>710</v>
      </c>
      <c r="AS50" s="57"/>
      <c r="AT50" s="57"/>
      <c r="AU50" s="56"/>
      <c r="AV50" s="56"/>
      <c r="AW50" s="56"/>
      <c r="AX50" s="56"/>
      <c r="AY50" s="56"/>
      <c r="AZ50" s="102" t="e">
        <f t="shared" si="15"/>
        <v>#DIV/0!</v>
      </c>
      <c r="BA50" s="10" t="s">
        <v>711</v>
      </c>
      <c r="BB50" s="66">
        <f t="shared" si="18"/>
        <v>32</v>
      </c>
      <c r="BC50" s="67">
        <f t="shared" si="1"/>
        <v>184</v>
      </c>
      <c r="BD50" s="68">
        <f t="shared" si="2"/>
        <v>-152</v>
      </c>
      <c r="BE50" s="69">
        <f t="shared" si="3"/>
        <v>-4.75</v>
      </c>
      <c r="BF50" s="72"/>
      <c r="BG50" s="10"/>
      <c r="BH50" s="103" t="s">
        <v>562</v>
      </c>
      <c r="BI50" s="159" t="b">
        <f t="shared" si="4"/>
        <v>1</v>
      </c>
      <c r="BJ50" s="160">
        <f t="shared" si="5"/>
        <v>0</v>
      </c>
      <c r="BK50" s="103" t="b">
        <f t="shared" si="6"/>
        <v>0</v>
      </c>
      <c r="BL50" s="85" t="b">
        <f t="shared" si="7"/>
        <v>0</v>
      </c>
      <c r="BM50" s="85" t="b">
        <f t="shared" si="8"/>
        <v>0</v>
      </c>
      <c r="BN50" s="85" t="b">
        <f t="shared" si="9"/>
        <v>0</v>
      </c>
      <c r="BO50" s="85" t="b">
        <f t="shared" si="10"/>
        <v>1</v>
      </c>
      <c r="BP50" s="162"/>
      <c r="BQ50" s="71"/>
      <c r="BR50" s="4" t="b">
        <f t="shared" si="11"/>
        <v>1</v>
      </c>
    </row>
    <row r="51" spans="1:70" ht="76.5" customHeight="1" x14ac:dyDescent="0.25">
      <c r="A51" s="9" t="s">
        <v>116</v>
      </c>
      <c r="B51" s="9" t="s">
        <v>117</v>
      </c>
      <c r="C51" s="9" t="s">
        <v>41</v>
      </c>
      <c r="D51" s="9" t="s">
        <v>42</v>
      </c>
      <c r="E51" s="9" t="s">
        <v>118</v>
      </c>
      <c r="F51" s="9" t="s">
        <v>119</v>
      </c>
      <c r="G51" s="9" t="s">
        <v>45</v>
      </c>
      <c r="H51" s="9" t="s">
        <v>120</v>
      </c>
      <c r="I51" s="9" t="s">
        <v>47</v>
      </c>
      <c r="J51" s="10" t="s">
        <v>169</v>
      </c>
      <c r="K51" s="11">
        <v>41</v>
      </c>
      <c r="L51" s="10" t="s">
        <v>153</v>
      </c>
      <c r="M51" s="12">
        <v>43266</v>
      </c>
      <c r="N51" s="12">
        <v>43465</v>
      </c>
      <c r="O51" s="10" t="s">
        <v>170</v>
      </c>
      <c r="P51" s="10" t="s">
        <v>171</v>
      </c>
      <c r="Q51" s="176">
        <v>10000</v>
      </c>
      <c r="R51" s="11" t="s">
        <v>147</v>
      </c>
      <c r="S51" s="13" t="s">
        <v>148</v>
      </c>
      <c r="T51" s="10" t="s">
        <v>172</v>
      </c>
      <c r="U51" s="73">
        <v>7890562980</v>
      </c>
      <c r="V51" s="176"/>
      <c r="W51" s="176"/>
      <c r="X51" s="176"/>
      <c r="Y51" s="176"/>
      <c r="Z51" s="176"/>
      <c r="AA51" s="176"/>
      <c r="AB51" s="176"/>
      <c r="AC51" s="176"/>
      <c r="AD51" s="176"/>
      <c r="AE51" s="176"/>
      <c r="AF51" s="176"/>
      <c r="AG51" s="176">
        <v>10000</v>
      </c>
      <c r="AH51" s="176" t="s">
        <v>506</v>
      </c>
      <c r="AI51" s="176" t="s">
        <v>506</v>
      </c>
      <c r="AJ51" s="176" t="s">
        <v>506</v>
      </c>
      <c r="AK51" s="176" t="s">
        <v>506</v>
      </c>
      <c r="AL51" s="176" t="s">
        <v>506</v>
      </c>
      <c r="AM51" s="155" t="s">
        <v>506</v>
      </c>
      <c r="AN51" s="176">
        <v>10000</v>
      </c>
      <c r="AO51" s="177">
        <f>IF((AN51= "NO PERIODICIDAD"), AJ51, AN51)</f>
        <v>10000</v>
      </c>
      <c r="AP51" s="100">
        <f t="shared" si="13"/>
        <v>1</v>
      </c>
      <c r="AQ51" s="100">
        <f t="shared" si="14"/>
        <v>1</v>
      </c>
      <c r="AR51" s="10" t="s">
        <v>710</v>
      </c>
      <c r="AS51" s="57"/>
      <c r="AT51" s="57"/>
      <c r="AU51" s="56"/>
      <c r="AV51" s="56"/>
      <c r="AW51" s="56"/>
      <c r="AX51" s="56"/>
      <c r="AY51" s="56"/>
      <c r="AZ51" s="102" t="str">
        <f t="shared" si="15"/>
        <v>SIN RECURSO EJECUTADO</v>
      </c>
      <c r="BA51" s="10" t="s">
        <v>711</v>
      </c>
      <c r="BB51" s="66">
        <f t="shared" si="18"/>
        <v>199</v>
      </c>
      <c r="BC51" s="67">
        <f t="shared" si="1"/>
        <v>199</v>
      </c>
      <c r="BD51" s="68">
        <f t="shared" si="2"/>
        <v>0</v>
      </c>
      <c r="BE51" s="69">
        <f t="shared" si="3"/>
        <v>0</v>
      </c>
      <c r="BF51" s="72"/>
      <c r="BG51" s="10"/>
      <c r="BH51" s="103" t="s">
        <v>562</v>
      </c>
      <c r="BI51" s="159" t="b">
        <f t="shared" si="4"/>
        <v>1</v>
      </c>
      <c r="BJ51" s="160">
        <f t="shared" si="5"/>
        <v>7890562980</v>
      </c>
      <c r="BK51" s="103" t="b">
        <f t="shared" si="6"/>
        <v>0</v>
      </c>
      <c r="BL51" s="85" t="b">
        <f t="shared" si="7"/>
        <v>0</v>
      </c>
      <c r="BM51" s="85" t="b">
        <f t="shared" si="8"/>
        <v>0</v>
      </c>
      <c r="BN51" s="85" t="b">
        <f t="shared" si="9"/>
        <v>0</v>
      </c>
      <c r="BO51" s="85" t="b">
        <f t="shared" si="10"/>
        <v>0</v>
      </c>
      <c r="BP51" s="85"/>
      <c r="BQ51" s="71"/>
      <c r="BR51" s="4" t="b">
        <f t="shared" si="11"/>
        <v>1</v>
      </c>
    </row>
    <row r="52" spans="1:70" ht="116.25" customHeight="1" x14ac:dyDescent="0.25">
      <c r="A52" s="9" t="s">
        <v>181</v>
      </c>
      <c r="B52" s="9" t="s">
        <v>173</v>
      </c>
      <c r="C52" s="9" t="s">
        <v>41</v>
      </c>
      <c r="D52" s="9" t="s">
        <v>174</v>
      </c>
      <c r="E52" s="9" t="s">
        <v>175</v>
      </c>
      <c r="F52" s="9" t="s">
        <v>176</v>
      </c>
      <c r="G52" s="9" t="s">
        <v>45</v>
      </c>
      <c r="H52" s="9" t="s">
        <v>65</v>
      </c>
      <c r="I52" s="9" t="s">
        <v>47</v>
      </c>
      <c r="J52" s="10" t="s">
        <v>177</v>
      </c>
      <c r="K52" s="11">
        <v>42</v>
      </c>
      <c r="L52" s="10" t="s">
        <v>178</v>
      </c>
      <c r="M52" s="12">
        <v>43132</v>
      </c>
      <c r="N52" s="12">
        <v>43449</v>
      </c>
      <c r="O52" s="10" t="s">
        <v>179</v>
      </c>
      <c r="P52" s="10" t="s">
        <v>179</v>
      </c>
      <c r="Q52" s="176">
        <v>1</v>
      </c>
      <c r="R52" s="11" t="s">
        <v>78</v>
      </c>
      <c r="S52" s="13" t="s">
        <v>148</v>
      </c>
      <c r="T52" s="10" t="s">
        <v>180</v>
      </c>
      <c r="U52" s="74">
        <v>1533000000</v>
      </c>
      <c r="V52" s="176"/>
      <c r="W52" s="176"/>
      <c r="X52" s="176"/>
      <c r="Y52" s="176"/>
      <c r="Z52" s="176"/>
      <c r="AA52" s="176"/>
      <c r="AB52" s="176"/>
      <c r="AC52" s="176"/>
      <c r="AD52" s="176">
        <v>1</v>
      </c>
      <c r="AE52" s="176">
        <v>1</v>
      </c>
      <c r="AF52" s="176">
        <v>1</v>
      </c>
      <c r="AG52" s="176">
        <v>1</v>
      </c>
      <c r="AH52" s="149" t="s">
        <v>506</v>
      </c>
      <c r="AI52" s="149" t="s">
        <v>506</v>
      </c>
      <c r="AJ52" s="149" t="s">
        <v>506</v>
      </c>
      <c r="AK52" s="176">
        <v>1</v>
      </c>
      <c r="AL52" s="176" t="s">
        <v>506</v>
      </c>
      <c r="AM52" s="155">
        <v>1</v>
      </c>
      <c r="AN52" s="177">
        <v>1</v>
      </c>
      <c r="AO52" s="177">
        <f>IF((AN52= "NO PERIODICIDAD"), AL52, AN52)</f>
        <v>1</v>
      </c>
      <c r="AP52" s="100">
        <f t="shared" si="13"/>
        <v>1</v>
      </c>
      <c r="AQ52" s="100">
        <f t="shared" si="14"/>
        <v>1</v>
      </c>
      <c r="AR52" s="10" t="s">
        <v>685</v>
      </c>
      <c r="AS52" s="57"/>
      <c r="AT52" s="57"/>
      <c r="AU52" s="56"/>
      <c r="AV52" s="56">
        <v>810000000</v>
      </c>
      <c r="AW52" s="56"/>
      <c r="AX52" s="56"/>
      <c r="AY52" s="56"/>
      <c r="AZ52" s="102" t="str">
        <f t="shared" si="15"/>
        <v>SIN RECURSO EJECUTADO</v>
      </c>
      <c r="BA52" s="10" t="s">
        <v>689</v>
      </c>
      <c r="BB52" s="66">
        <f t="shared" si="18"/>
        <v>317</v>
      </c>
      <c r="BC52" s="67">
        <f t="shared" si="1"/>
        <v>333</v>
      </c>
      <c r="BD52" s="68">
        <f t="shared" si="2"/>
        <v>-16</v>
      </c>
      <c r="BE52" s="69">
        <f t="shared" si="3"/>
        <v>-5.0473186119873815E-2</v>
      </c>
      <c r="BF52" s="9"/>
      <c r="BG52" s="10"/>
      <c r="BH52" s="103" t="s">
        <v>562</v>
      </c>
      <c r="BI52" s="159" t="b">
        <f t="shared" si="4"/>
        <v>1</v>
      </c>
      <c r="BJ52" s="160">
        <f t="shared" si="5"/>
        <v>723000000</v>
      </c>
      <c r="BK52" s="103" t="b">
        <f t="shared" si="6"/>
        <v>0</v>
      </c>
      <c r="BL52" s="85" t="b">
        <f t="shared" si="7"/>
        <v>0</v>
      </c>
      <c r="BM52" s="85" t="b">
        <f t="shared" si="8"/>
        <v>0</v>
      </c>
      <c r="BN52" s="85" t="b">
        <f t="shared" si="9"/>
        <v>0</v>
      </c>
      <c r="BO52" s="85" t="b">
        <f t="shared" si="10"/>
        <v>1</v>
      </c>
      <c r="BP52" s="161"/>
      <c r="BQ52" s="71"/>
      <c r="BR52" s="4" t="b">
        <f t="shared" si="11"/>
        <v>1</v>
      </c>
    </row>
    <row r="53" spans="1:70" ht="280.5" customHeight="1" x14ac:dyDescent="0.25">
      <c r="A53" s="9" t="s">
        <v>181</v>
      </c>
      <c r="B53" s="9" t="s">
        <v>173</v>
      </c>
      <c r="C53" s="9" t="s">
        <v>41</v>
      </c>
      <c r="D53" s="9" t="s">
        <v>174</v>
      </c>
      <c r="E53" s="9" t="s">
        <v>175</v>
      </c>
      <c r="F53" s="9" t="s">
        <v>176</v>
      </c>
      <c r="G53" s="9" t="s">
        <v>45</v>
      </c>
      <c r="H53" s="9" t="s">
        <v>65</v>
      </c>
      <c r="I53" s="9" t="s">
        <v>47</v>
      </c>
      <c r="J53" s="10" t="s">
        <v>182</v>
      </c>
      <c r="K53" s="11">
        <v>43</v>
      </c>
      <c r="L53" s="10" t="s">
        <v>183</v>
      </c>
      <c r="M53" s="12">
        <v>43132</v>
      </c>
      <c r="N53" s="12">
        <v>43465</v>
      </c>
      <c r="O53" s="10" t="s">
        <v>184</v>
      </c>
      <c r="P53" s="10" t="s">
        <v>185</v>
      </c>
      <c r="Q53" s="176">
        <v>16</v>
      </c>
      <c r="R53" s="11" t="s">
        <v>78</v>
      </c>
      <c r="S53" s="13" t="s">
        <v>186</v>
      </c>
      <c r="T53" s="10" t="s">
        <v>187</v>
      </c>
      <c r="U53" s="74">
        <v>1775550000</v>
      </c>
      <c r="V53" s="176"/>
      <c r="W53" s="176">
        <v>1</v>
      </c>
      <c r="X53" s="16">
        <v>3</v>
      </c>
      <c r="Y53" s="176">
        <v>5</v>
      </c>
      <c r="Z53" s="176">
        <v>7</v>
      </c>
      <c r="AA53" s="16">
        <v>9</v>
      </c>
      <c r="AB53" s="176">
        <v>11</v>
      </c>
      <c r="AC53" s="176">
        <v>12</v>
      </c>
      <c r="AD53" s="176">
        <v>13</v>
      </c>
      <c r="AE53" s="176">
        <v>15</v>
      </c>
      <c r="AF53" s="176">
        <v>16</v>
      </c>
      <c r="AG53" s="176">
        <v>16</v>
      </c>
      <c r="AH53" s="149">
        <v>15</v>
      </c>
      <c r="AI53" s="149" t="s">
        <v>507</v>
      </c>
      <c r="AJ53" s="149" t="s">
        <v>507</v>
      </c>
      <c r="AK53" s="176">
        <v>14</v>
      </c>
      <c r="AL53" s="176" t="s">
        <v>507</v>
      </c>
      <c r="AM53" s="155">
        <v>14</v>
      </c>
      <c r="AN53" s="176">
        <v>16</v>
      </c>
      <c r="AO53" s="176">
        <f>IF((AN53= "NO PERIODICIDAD"), AL53, AN53)</f>
        <v>16</v>
      </c>
      <c r="AP53" s="100">
        <f t="shared" si="13"/>
        <v>1</v>
      </c>
      <c r="AQ53" s="100">
        <f t="shared" si="14"/>
        <v>1</v>
      </c>
      <c r="AR53" s="10" t="s">
        <v>686</v>
      </c>
      <c r="AS53" s="57">
        <v>1043000000</v>
      </c>
      <c r="AT53" s="57">
        <v>1043000000</v>
      </c>
      <c r="AU53" s="57">
        <v>1043000000</v>
      </c>
      <c r="AV53" s="56">
        <v>1722324998</v>
      </c>
      <c r="AW53" s="56"/>
      <c r="AX53" s="56"/>
      <c r="AY53" s="56"/>
      <c r="AZ53" s="102" t="str">
        <f t="shared" si="15"/>
        <v>SIN RECURSO EJECUTADO</v>
      </c>
      <c r="BA53" s="10" t="s">
        <v>690</v>
      </c>
      <c r="BB53" s="66">
        <f t="shared" si="18"/>
        <v>333</v>
      </c>
      <c r="BC53" s="67">
        <f t="shared" si="1"/>
        <v>333</v>
      </c>
      <c r="BD53" s="68">
        <f t="shared" si="2"/>
        <v>0</v>
      </c>
      <c r="BE53" s="69">
        <f t="shared" si="3"/>
        <v>0</v>
      </c>
      <c r="BF53" s="75"/>
      <c r="BG53" s="10" t="s">
        <v>188</v>
      </c>
      <c r="BH53" s="103" t="s">
        <v>562</v>
      </c>
      <c r="BI53" s="159" t="b">
        <f t="shared" si="4"/>
        <v>1</v>
      </c>
      <c r="BJ53" s="160">
        <f t="shared" si="5"/>
        <v>53225002</v>
      </c>
      <c r="BK53" s="103" t="b">
        <f t="shared" si="6"/>
        <v>0</v>
      </c>
      <c r="BL53" s="85" t="b">
        <f t="shared" si="7"/>
        <v>0</v>
      </c>
      <c r="BM53" s="85" t="b">
        <f t="shared" si="8"/>
        <v>0</v>
      </c>
      <c r="BN53" s="85" t="b">
        <f t="shared" si="9"/>
        <v>0</v>
      </c>
      <c r="BO53" s="85" t="b">
        <f t="shared" si="10"/>
        <v>1</v>
      </c>
      <c r="BP53" s="161"/>
      <c r="BQ53" s="71"/>
      <c r="BR53" s="4" t="b">
        <f t="shared" si="11"/>
        <v>1</v>
      </c>
    </row>
    <row r="54" spans="1:70" ht="222" customHeight="1" x14ac:dyDescent="0.25">
      <c r="A54" s="9" t="s">
        <v>181</v>
      </c>
      <c r="B54" s="9" t="s">
        <v>173</v>
      </c>
      <c r="C54" s="9" t="s">
        <v>41</v>
      </c>
      <c r="D54" s="9" t="s">
        <v>174</v>
      </c>
      <c r="E54" s="9" t="s">
        <v>175</v>
      </c>
      <c r="F54" s="9" t="s">
        <v>176</v>
      </c>
      <c r="G54" s="9" t="s">
        <v>45</v>
      </c>
      <c r="H54" s="9" t="s">
        <v>65</v>
      </c>
      <c r="I54" s="9" t="s">
        <v>47</v>
      </c>
      <c r="J54" s="10" t="s">
        <v>189</v>
      </c>
      <c r="K54" s="11">
        <v>44</v>
      </c>
      <c r="L54" s="10" t="s">
        <v>190</v>
      </c>
      <c r="M54" s="12">
        <v>43168</v>
      </c>
      <c r="N54" s="12">
        <v>43449</v>
      </c>
      <c r="O54" s="10" t="s">
        <v>191</v>
      </c>
      <c r="P54" s="10" t="s">
        <v>192</v>
      </c>
      <c r="Q54" s="176">
        <v>10</v>
      </c>
      <c r="R54" s="11" t="s">
        <v>78</v>
      </c>
      <c r="S54" s="13" t="s">
        <v>186</v>
      </c>
      <c r="T54" s="10" t="s">
        <v>193</v>
      </c>
      <c r="U54" s="74">
        <v>5148150000</v>
      </c>
      <c r="V54" s="176"/>
      <c r="W54" s="176"/>
      <c r="X54" s="16">
        <v>2</v>
      </c>
      <c r="Y54" s="176">
        <v>2</v>
      </c>
      <c r="Z54" s="176">
        <v>2</v>
      </c>
      <c r="AA54" s="16">
        <v>2</v>
      </c>
      <c r="AB54" s="176">
        <v>3</v>
      </c>
      <c r="AC54" s="176">
        <v>5</v>
      </c>
      <c r="AD54" s="176">
        <v>6</v>
      </c>
      <c r="AE54" s="176">
        <v>8</v>
      </c>
      <c r="AF54" s="176">
        <v>9</v>
      </c>
      <c r="AG54" s="176">
        <v>10</v>
      </c>
      <c r="AH54" s="149">
        <v>7</v>
      </c>
      <c r="AI54" s="149" t="s">
        <v>507</v>
      </c>
      <c r="AJ54" s="149" t="s">
        <v>507</v>
      </c>
      <c r="AK54" s="176">
        <v>7</v>
      </c>
      <c r="AL54" s="176" t="s">
        <v>507</v>
      </c>
      <c r="AM54" s="155">
        <v>7</v>
      </c>
      <c r="AN54" s="177">
        <v>10</v>
      </c>
      <c r="AO54" s="177">
        <f>IF((AN54= "NO PERIODICIDAD"), AL54, AN54)</f>
        <v>10</v>
      </c>
      <c r="AP54" s="100">
        <f t="shared" si="13"/>
        <v>1</v>
      </c>
      <c r="AQ54" s="100">
        <f t="shared" si="14"/>
        <v>1</v>
      </c>
      <c r="AR54" s="10" t="s">
        <v>687</v>
      </c>
      <c r="AS54" s="57">
        <v>2058220667</v>
      </c>
      <c r="AT54" s="57">
        <v>2058220667</v>
      </c>
      <c r="AU54" s="57">
        <v>2058220667</v>
      </c>
      <c r="AV54" s="56">
        <v>3283408942</v>
      </c>
      <c r="AW54" s="56"/>
      <c r="AX54" s="56"/>
      <c r="AY54" s="56"/>
      <c r="AZ54" s="102" t="str">
        <f t="shared" si="15"/>
        <v>SIN RECURSO EJECUTADO</v>
      </c>
      <c r="BA54" s="10" t="s">
        <v>691</v>
      </c>
      <c r="BB54" s="66">
        <f t="shared" si="18"/>
        <v>281</v>
      </c>
      <c r="BC54" s="67">
        <f t="shared" si="1"/>
        <v>297</v>
      </c>
      <c r="BD54" s="68">
        <f t="shared" si="2"/>
        <v>-16</v>
      </c>
      <c r="BE54" s="69">
        <f t="shared" si="3"/>
        <v>-5.6939501779359428E-2</v>
      </c>
      <c r="BF54" s="9"/>
      <c r="BG54" s="10"/>
      <c r="BH54" s="103" t="s">
        <v>562</v>
      </c>
      <c r="BI54" s="159" t="b">
        <f t="shared" si="4"/>
        <v>1</v>
      </c>
      <c r="BJ54" s="160">
        <f t="shared" si="5"/>
        <v>1864741058</v>
      </c>
      <c r="BK54" s="103" t="b">
        <f t="shared" si="6"/>
        <v>0</v>
      </c>
      <c r="BL54" s="85" t="b">
        <f t="shared" si="7"/>
        <v>0</v>
      </c>
      <c r="BM54" s="85" t="b">
        <f t="shared" si="8"/>
        <v>0</v>
      </c>
      <c r="BN54" s="85" t="b">
        <f t="shared" si="9"/>
        <v>0</v>
      </c>
      <c r="BO54" s="85" t="b">
        <f t="shared" si="10"/>
        <v>1</v>
      </c>
      <c r="BP54" s="161"/>
      <c r="BQ54" s="71"/>
      <c r="BR54" s="4" t="b">
        <f t="shared" si="11"/>
        <v>1</v>
      </c>
    </row>
    <row r="55" spans="1:70" ht="88.5" customHeight="1" x14ac:dyDescent="0.25">
      <c r="A55" s="9" t="s">
        <v>181</v>
      </c>
      <c r="B55" s="9" t="s">
        <v>173</v>
      </c>
      <c r="C55" s="9" t="s">
        <v>41</v>
      </c>
      <c r="D55" s="9" t="s">
        <v>42</v>
      </c>
      <c r="E55" s="9" t="s">
        <v>175</v>
      </c>
      <c r="F55" s="9" t="s">
        <v>176</v>
      </c>
      <c r="G55" s="9" t="s">
        <v>45</v>
      </c>
      <c r="H55" s="9" t="s">
        <v>65</v>
      </c>
      <c r="I55" s="9" t="s">
        <v>47</v>
      </c>
      <c r="J55" s="10" t="s">
        <v>194</v>
      </c>
      <c r="K55" s="11">
        <v>45</v>
      </c>
      <c r="L55" s="10" t="s">
        <v>195</v>
      </c>
      <c r="M55" s="12">
        <v>43132</v>
      </c>
      <c r="N55" s="12">
        <v>43465</v>
      </c>
      <c r="O55" s="10" t="s">
        <v>196</v>
      </c>
      <c r="P55" s="10" t="s">
        <v>197</v>
      </c>
      <c r="Q55" s="176">
        <v>70</v>
      </c>
      <c r="R55" s="11" t="s">
        <v>78</v>
      </c>
      <c r="S55" s="13" t="s">
        <v>186</v>
      </c>
      <c r="T55" s="10" t="s">
        <v>198</v>
      </c>
      <c r="U55" s="74">
        <v>1625300000</v>
      </c>
      <c r="V55" s="176"/>
      <c r="W55" s="176">
        <v>10</v>
      </c>
      <c r="X55" s="16">
        <v>15</v>
      </c>
      <c r="Y55" s="176">
        <v>20</v>
      </c>
      <c r="Z55" s="176">
        <v>30</v>
      </c>
      <c r="AA55" s="16">
        <v>40</v>
      </c>
      <c r="AB55" s="176">
        <v>45</v>
      </c>
      <c r="AC55" s="176">
        <v>55</v>
      </c>
      <c r="AD55" s="176">
        <v>60</v>
      </c>
      <c r="AE55" s="176">
        <v>65</v>
      </c>
      <c r="AF55" s="176">
        <v>70</v>
      </c>
      <c r="AG55" s="176">
        <v>70</v>
      </c>
      <c r="AH55" s="149">
        <v>20</v>
      </c>
      <c r="AI55" s="149" t="s">
        <v>507</v>
      </c>
      <c r="AJ55" s="149" t="s">
        <v>507</v>
      </c>
      <c r="AK55" s="176">
        <v>40</v>
      </c>
      <c r="AL55" s="176" t="s">
        <v>507</v>
      </c>
      <c r="AM55" s="155">
        <v>40</v>
      </c>
      <c r="AN55" s="177">
        <v>62</v>
      </c>
      <c r="AO55" s="177">
        <f>IF((AN55= "NO PERIODICIDAD"), AL55, AN55)</f>
        <v>62</v>
      </c>
      <c r="AP55" s="100">
        <f t="shared" si="13"/>
        <v>0.88571428571428568</v>
      </c>
      <c r="AQ55" s="100">
        <f t="shared" si="14"/>
        <v>0.88571428571428568</v>
      </c>
      <c r="AR55" s="10" t="s">
        <v>688</v>
      </c>
      <c r="AS55" s="57">
        <v>895181685</v>
      </c>
      <c r="AT55" s="57">
        <v>895181685</v>
      </c>
      <c r="AU55" s="57">
        <v>895181685</v>
      </c>
      <c r="AV55" s="56">
        <v>895181685</v>
      </c>
      <c r="AW55" s="56"/>
      <c r="AX55" s="56"/>
      <c r="AY55" s="56"/>
      <c r="AZ55" s="102" t="str">
        <f t="shared" si="15"/>
        <v>SIN RECURSO EJECUTADO</v>
      </c>
      <c r="BA55" s="10" t="s">
        <v>692</v>
      </c>
      <c r="BB55" s="66">
        <f t="shared" si="18"/>
        <v>333</v>
      </c>
      <c r="BC55" s="67">
        <f t="shared" si="1"/>
        <v>333</v>
      </c>
      <c r="BD55" s="68">
        <f t="shared" si="2"/>
        <v>0</v>
      </c>
      <c r="BE55" s="69">
        <f t="shared" si="3"/>
        <v>0</v>
      </c>
      <c r="BF55" s="9"/>
      <c r="BG55" s="10"/>
      <c r="BH55" s="103" t="s">
        <v>562</v>
      </c>
      <c r="BI55" s="159" t="b">
        <f t="shared" si="4"/>
        <v>1</v>
      </c>
      <c r="BJ55" s="160">
        <f t="shared" si="5"/>
        <v>730118315</v>
      </c>
      <c r="BK55" s="103" t="b">
        <f t="shared" si="6"/>
        <v>0</v>
      </c>
      <c r="BL55" s="85" t="b">
        <f t="shared" si="7"/>
        <v>1</v>
      </c>
      <c r="BM55" s="85" t="b">
        <f t="shared" si="8"/>
        <v>0</v>
      </c>
      <c r="BN55" s="85" t="b">
        <f t="shared" si="9"/>
        <v>0</v>
      </c>
      <c r="BO55" s="85" t="b">
        <f t="shared" si="10"/>
        <v>1</v>
      </c>
      <c r="BP55" s="162"/>
      <c r="BQ55" s="71"/>
      <c r="BR55" s="4" t="b">
        <f t="shared" si="11"/>
        <v>1</v>
      </c>
    </row>
    <row r="56" spans="1:70" ht="76.5" customHeight="1" x14ac:dyDescent="0.25">
      <c r="A56" s="9" t="s">
        <v>199</v>
      </c>
      <c r="B56" s="9" t="s">
        <v>200</v>
      </c>
      <c r="C56" s="9" t="s">
        <v>41</v>
      </c>
      <c r="D56" s="9" t="s">
        <v>42</v>
      </c>
      <c r="E56" s="9" t="s">
        <v>201</v>
      </c>
      <c r="F56" s="9" t="s">
        <v>119</v>
      </c>
      <c r="G56" s="9" t="s">
        <v>45</v>
      </c>
      <c r="H56" s="9" t="s">
        <v>65</v>
      </c>
      <c r="I56" s="9" t="s">
        <v>47</v>
      </c>
      <c r="J56" s="10" t="s">
        <v>202</v>
      </c>
      <c r="K56" s="11">
        <v>46</v>
      </c>
      <c r="L56" s="10" t="s">
        <v>203</v>
      </c>
      <c r="M56" s="12">
        <v>43252</v>
      </c>
      <c r="N56" s="12">
        <v>43465</v>
      </c>
      <c r="O56" s="10" t="s">
        <v>204</v>
      </c>
      <c r="P56" s="10" t="s">
        <v>205</v>
      </c>
      <c r="Q56" s="176">
        <v>8</v>
      </c>
      <c r="R56" s="11" t="s">
        <v>78</v>
      </c>
      <c r="S56" s="13" t="s">
        <v>206</v>
      </c>
      <c r="T56" s="10" t="s">
        <v>207</v>
      </c>
      <c r="U56" s="73">
        <v>9400000000</v>
      </c>
      <c r="V56" s="176"/>
      <c r="W56" s="176"/>
      <c r="X56" s="176"/>
      <c r="Y56" s="176"/>
      <c r="Z56" s="176"/>
      <c r="AA56" s="176"/>
      <c r="AB56" s="176"/>
      <c r="AC56" s="176"/>
      <c r="AD56" s="176"/>
      <c r="AE56" s="176">
        <v>8</v>
      </c>
      <c r="AF56" s="176">
        <v>8</v>
      </c>
      <c r="AG56" s="176">
        <v>8</v>
      </c>
      <c r="AH56" s="176" t="s">
        <v>506</v>
      </c>
      <c r="AI56" s="176" t="s">
        <v>506</v>
      </c>
      <c r="AJ56" s="176" t="s">
        <v>506</v>
      </c>
      <c r="AK56" s="176" t="s">
        <v>506</v>
      </c>
      <c r="AL56" s="176" t="s">
        <v>507</v>
      </c>
      <c r="AM56" s="155" t="s">
        <v>507</v>
      </c>
      <c r="AN56" s="176">
        <v>0</v>
      </c>
      <c r="AO56" s="177">
        <f>IF((AN56= "NO PERIODICIDAD"), AJ56, AN56)</f>
        <v>0</v>
      </c>
      <c r="AP56" s="100">
        <f t="shared" si="13"/>
        <v>0</v>
      </c>
      <c r="AQ56" s="100">
        <f t="shared" si="14"/>
        <v>0</v>
      </c>
      <c r="AR56" s="10" t="s">
        <v>694</v>
      </c>
      <c r="AS56" s="57"/>
      <c r="AT56" s="57"/>
      <c r="AU56" s="56"/>
      <c r="AV56" s="56"/>
      <c r="AW56" s="56"/>
      <c r="AX56" s="56"/>
      <c r="AY56" s="56"/>
      <c r="AZ56" s="102" t="str">
        <f t="shared" si="15"/>
        <v>SIN RECURSO EJECUTADO</v>
      </c>
      <c r="BA56" s="70"/>
      <c r="BB56" s="66">
        <f t="shared" si="18"/>
        <v>213</v>
      </c>
      <c r="BC56" s="67">
        <f t="shared" si="1"/>
        <v>213</v>
      </c>
      <c r="BD56" s="68">
        <f t="shared" si="2"/>
        <v>0</v>
      </c>
      <c r="BE56" s="69">
        <f t="shared" si="3"/>
        <v>0</v>
      </c>
      <c r="BF56" s="72"/>
      <c r="BG56" s="10"/>
      <c r="BH56" s="103" t="s">
        <v>562</v>
      </c>
      <c r="BI56" s="159" t="b">
        <f t="shared" si="4"/>
        <v>1</v>
      </c>
      <c r="BJ56" s="160">
        <f t="shared" si="5"/>
        <v>9400000000</v>
      </c>
      <c r="BK56" s="103" t="b">
        <f t="shared" si="6"/>
        <v>0</v>
      </c>
      <c r="BL56" s="85" t="b">
        <f t="shared" si="7"/>
        <v>1</v>
      </c>
      <c r="BM56" s="85" t="b">
        <f t="shared" si="8"/>
        <v>0</v>
      </c>
      <c r="BN56" s="85" t="b">
        <f t="shared" si="9"/>
        <v>0</v>
      </c>
      <c r="BO56" s="85" t="b">
        <f t="shared" si="10"/>
        <v>0</v>
      </c>
      <c r="BP56" s="85"/>
      <c r="BQ56" s="71"/>
      <c r="BR56" s="4" t="b">
        <f t="shared" si="11"/>
        <v>1</v>
      </c>
    </row>
    <row r="57" spans="1:70" ht="63.75" customHeight="1" x14ac:dyDescent="0.25">
      <c r="A57" s="9" t="s">
        <v>199</v>
      </c>
      <c r="B57" s="9" t="s">
        <v>200</v>
      </c>
      <c r="C57" s="9" t="s">
        <v>41</v>
      </c>
      <c r="D57" s="9" t="s">
        <v>42</v>
      </c>
      <c r="E57" s="9" t="s">
        <v>201</v>
      </c>
      <c r="F57" s="9" t="s">
        <v>119</v>
      </c>
      <c r="G57" s="9" t="s">
        <v>45</v>
      </c>
      <c r="H57" s="9" t="s">
        <v>65</v>
      </c>
      <c r="I57" s="9" t="s">
        <v>47</v>
      </c>
      <c r="J57" s="10" t="s">
        <v>208</v>
      </c>
      <c r="K57" s="11">
        <v>47</v>
      </c>
      <c r="L57" s="10" t="s">
        <v>209</v>
      </c>
      <c r="M57" s="12">
        <v>43252</v>
      </c>
      <c r="N57" s="12">
        <v>43465</v>
      </c>
      <c r="O57" s="10" t="s">
        <v>210</v>
      </c>
      <c r="P57" s="10" t="s">
        <v>211</v>
      </c>
      <c r="Q57" s="176">
        <v>2</v>
      </c>
      <c r="R57" s="11" t="s">
        <v>78</v>
      </c>
      <c r="S57" s="13" t="s">
        <v>206</v>
      </c>
      <c r="T57" s="10" t="s">
        <v>212</v>
      </c>
      <c r="U57" s="65">
        <v>600000000</v>
      </c>
      <c r="V57" s="176"/>
      <c r="W57" s="176"/>
      <c r="X57" s="176"/>
      <c r="Y57" s="176"/>
      <c r="Z57" s="176"/>
      <c r="AA57" s="176"/>
      <c r="AB57" s="176"/>
      <c r="AC57" s="176"/>
      <c r="AD57" s="176"/>
      <c r="AE57" s="176">
        <v>1</v>
      </c>
      <c r="AF57" s="176">
        <v>2</v>
      </c>
      <c r="AG57" s="176">
        <v>2</v>
      </c>
      <c r="AH57" s="176" t="s">
        <v>506</v>
      </c>
      <c r="AI57" s="176" t="s">
        <v>506</v>
      </c>
      <c r="AJ57" s="176" t="s">
        <v>506</v>
      </c>
      <c r="AK57" s="176" t="s">
        <v>506</v>
      </c>
      <c r="AL57" s="176" t="s">
        <v>507</v>
      </c>
      <c r="AM57" s="155" t="s">
        <v>507</v>
      </c>
      <c r="AN57" s="176">
        <v>0</v>
      </c>
      <c r="AO57" s="177">
        <f>IF((AN57= "NO PERIODICIDAD"), AJ57, AN57)</f>
        <v>0</v>
      </c>
      <c r="AP57" s="100">
        <f t="shared" si="13"/>
        <v>0</v>
      </c>
      <c r="AQ57" s="100">
        <f t="shared" si="14"/>
        <v>0</v>
      </c>
      <c r="AR57" s="10" t="s">
        <v>695</v>
      </c>
      <c r="AS57" s="57"/>
      <c r="AT57" s="57"/>
      <c r="AU57" s="56"/>
      <c r="AV57" s="56"/>
      <c r="AW57" s="56"/>
      <c r="AX57" s="56"/>
      <c r="AY57" s="56"/>
      <c r="AZ57" s="102" t="str">
        <f t="shared" si="15"/>
        <v>SIN RECURSO EJECUTADO</v>
      </c>
      <c r="BA57" s="70"/>
      <c r="BB57" s="66">
        <f t="shared" si="18"/>
        <v>213</v>
      </c>
      <c r="BC57" s="67">
        <f t="shared" si="1"/>
        <v>213</v>
      </c>
      <c r="BD57" s="68">
        <f t="shared" si="2"/>
        <v>0</v>
      </c>
      <c r="BE57" s="69">
        <f t="shared" si="3"/>
        <v>0</v>
      </c>
      <c r="BF57" s="72"/>
      <c r="BG57" s="10"/>
      <c r="BH57" s="103" t="s">
        <v>562</v>
      </c>
      <c r="BI57" s="159" t="b">
        <f t="shared" si="4"/>
        <v>1</v>
      </c>
      <c r="BJ57" s="160">
        <f t="shared" si="5"/>
        <v>600000000</v>
      </c>
      <c r="BK57" s="103" t="b">
        <f t="shared" si="6"/>
        <v>0</v>
      </c>
      <c r="BL57" s="85" t="b">
        <f t="shared" si="7"/>
        <v>1</v>
      </c>
      <c r="BM57" s="85" t="b">
        <f t="shared" si="8"/>
        <v>0</v>
      </c>
      <c r="BN57" s="85" t="b">
        <f t="shared" si="9"/>
        <v>0</v>
      </c>
      <c r="BO57" s="85" t="b">
        <f t="shared" si="10"/>
        <v>0</v>
      </c>
      <c r="BP57" s="85"/>
      <c r="BQ57" s="71"/>
      <c r="BR57" s="4" t="b">
        <f t="shared" si="11"/>
        <v>1</v>
      </c>
    </row>
    <row r="58" spans="1:70" ht="153" customHeight="1" x14ac:dyDescent="0.25">
      <c r="A58" s="9" t="s">
        <v>199</v>
      </c>
      <c r="B58" s="9" t="s">
        <v>200</v>
      </c>
      <c r="C58" s="9" t="s">
        <v>41</v>
      </c>
      <c r="D58" s="9" t="s">
        <v>213</v>
      </c>
      <c r="E58" s="9" t="s">
        <v>43</v>
      </c>
      <c r="F58" s="9" t="s">
        <v>214</v>
      </c>
      <c r="G58" s="9" t="s">
        <v>45</v>
      </c>
      <c r="H58" s="9" t="s">
        <v>65</v>
      </c>
      <c r="I58" s="9" t="s">
        <v>47</v>
      </c>
      <c r="J58" s="10" t="s">
        <v>215</v>
      </c>
      <c r="K58" s="11">
        <v>48</v>
      </c>
      <c r="L58" s="10" t="s">
        <v>216</v>
      </c>
      <c r="M58" s="12">
        <v>43191</v>
      </c>
      <c r="N58" s="12">
        <v>43220</v>
      </c>
      <c r="O58" s="21" t="s">
        <v>217</v>
      </c>
      <c r="P58" s="21" t="s">
        <v>217</v>
      </c>
      <c r="Q58" s="176">
        <v>1</v>
      </c>
      <c r="R58" s="11" t="s">
        <v>125</v>
      </c>
      <c r="S58" s="13" t="s">
        <v>148</v>
      </c>
      <c r="T58" s="10" t="s">
        <v>218</v>
      </c>
      <c r="U58" s="73">
        <v>0</v>
      </c>
      <c r="V58" s="176"/>
      <c r="W58" s="176"/>
      <c r="X58" s="176"/>
      <c r="Y58" s="18">
        <v>1</v>
      </c>
      <c r="Z58" s="176">
        <v>1</v>
      </c>
      <c r="AA58" s="176">
        <v>1</v>
      </c>
      <c r="AB58" s="176">
        <v>1</v>
      </c>
      <c r="AC58" s="176">
        <v>1</v>
      </c>
      <c r="AD58" s="176">
        <v>1</v>
      </c>
      <c r="AE58" s="176">
        <v>1</v>
      </c>
      <c r="AF58" s="176">
        <v>1</v>
      </c>
      <c r="AG58" s="176">
        <v>1</v>
      </c>
      <c r="AH58" s="149">
        <v>1</v>
      </c>
      <c r="AI58" s="149">
        <v>1</v>
      </c>
      <c r="AJ58" s="149">
        <v>1</v>
      </c>
      <c r="AK58" s="176">
        <v>1</v>
      </c>
      <c r="AL58" s="176">
        <v>1</v>
      </c>
      <c r="AM58" s="155">
        <v>1</v>
      </c>
      <c r="AN58" s="176">
        <v>1</v>
      </c>
      <c r="AO58" s="177">
        <f>IF((AN58= "NO PERIODICIDAD"), AJ58, AN58)</f>
        <v>1</v>
      </c>
      <c r="AP58" s="100">
        <f t="shared" si="13"/>
        <v>1</v>
      </c>
      <c r="AQ58" s="100">
        <f t="shared" si="14"/>
        <v>1</v>
      </c>
      <c r="AR58" s="72" t="s">
        <v>678</v>
      </c>
      <c r="AS58" s="57"/>
      <c r="AT58" s="57"/>
      <c r="AU58" s="56"/>
      <c r="AV58" s="56"/>
      <c r="AW58" s="56"/>
      <c r="AX58" s="56"/>
      <c r="AY58" s="56"/>
      <c r="AZ58" s="102" t="e">
        <f t="shared" si="15"/>
        <v>#DIV/0!</v>
      </c>
      <c r="BA58" s="10" t="s">
        <v>679</v>
      </c>
      <c r="BB58" s="66">
        <f t="shared" si="18"/>
        <v>29</v>
      </c>
      <c r="BC58" s="67">
        <f t="shared" si="1"/>
        <v>274</v>
      </c>
      <c r="BD58" s="68">
        <f t="shared" si="2"/>
        <v>-245</v>
      </c>
      <c r="BE58" s="69">
        <f t="shared" si="3"/>
        <v>-8.4482758620689662</v>
      </c>
      <c r="BF58" s="72"/>
      <c r="BG58" s="10" t="s">
        <v>143</v>
      </c>
      <c r="BH58" s="103" t="s">
        <v>562</v>
      </c>
      <c r="BI58" s="159" t="b">
        <f t="shared" si="4"/>
        <v>1</v>
      </c>
      <c r="BJ58" s="160">
        <f t="shared" si="5"/>
        <v>0</v>
      </c>
      <c r="BK58" s="103" t="b">
        <f t="shared" si="6"/>
        <v>0</v>
      </c>
      <c r="BL58" s="85" t="b">
        <f t="shared" si="7"/>
        <v>0</v>
      </c>
      <c r="BM58" s="85" t="b">
        <f t="shared" si="8"/>
        <v>0</v>
      </c>
      <c r="BN58" s="85" t="b">
        <f t="shared" si="9"/>
        <v>0</v>
      </c>
      <c r="BO58" s="85" t="b">
        <f t="shared" si="10"/>
        <v>1</v>
      </c>
      <c r="BP58" s="161"/>
      <c r="BQ58" s="71"/>
      <c r="BR58" s="4" t="b">
        <f t="shared" si="11"/>
        <v>1</v>
      </c>
    </row>
    <row r="59" spans="1:70" ht="191.25" customHeight="1" x14ac:dyDescent="0.25">
      <c r="A59" s="9" t="s">
        <v>199</v>
      </c>
      <c r="B59" s="9" t="s">
        <v>219</v>
      </c>
      <c r="C59" s="9" t="s">
        <v>41</v>
      </c>
      <c r="D59" s="9" t="s">
        <v>213</v>
      </c>
      <c r="E59" s="9" t="s">
        <v>43</v>
      </c>
      <c r="F59" s="9" t="s">
        <v>220</v>
      </c>
      <c r="G59" s="9" t="s">
        <v>221</v>
      </c>
      <c r="H59" s="9" t="s">
        <v>222</v>
      </c>
      <c r="I59" s="9" t="s">
        <v>47</v>
      </c>
      <c r="J59" s="10" t="s">
        <v>223</v>
      </c>
      <c r="K59" s="11">
        <v>49</v>
      </c>
      <c r="L59" s="10" t="s">
        <v>224</v>
      </c>
      <c r="M59" s="12">
        <v>43101</v>
      </c>
      <c r="N59" s="12">
        <v>43465</v>
      </c>
      <c r="O59" s="21" t="s">
        <v>225</v>
      </c>
      <c r="P59" s="10" t="s">
        <v>226</v>
      </c>
      <c r="Q59" s="176">
        <v>95</v>
      </c>
      <c r="R59" s="11" t="s">
        <v>51</v>
      </c>
      <c r="S59" s="13" t="s">
        <v>58</v>
      </c>
      <c r="T59" s="10" t="s">
        <v>227</v>
      </c>
      <c r="U59" s="73">
        <v>0</v>
      </c>
      <c r="V59" s="176"/>
      <c r="W59" s="176"/>
      <c r="X59" s="16">
        <v>91</v>
      </c>
      <c r="Y59" s="176">
        <v>91</v>
      </c>
      <c r="Z59" s="176">
        <v>91</v>
      </c>
      <c r="AA59" s="16">
        <v>91</v>
      </c>
      <c r="AB59" s="176">
        <v>91</v>
      </c>
      <c r="AC59" s="176">
        <v>91</v>
      </c>
      <c r="AD59" s="176">
        <v>91</v>
      </c>
      <c r="AE59" s="176">
        <v>91</v>
      </c>
      <c r="AF59" s="176">
        <v>91</v>
      </c>
      <c r="AG59" s="176">
        <v>95</v>
      </c>
      <c r="AH59" s="149">
        <v>95</v>
      </c>
      <c r="AI59" s="149" t="s">
        <v>507</v>
      </c>
      <c r="AJ59" s="149" t="s">
        <v>507</v>
      </c>
      <c r="AK59" s="149"/>
      <c r="AL59" s="149" t="s">
        <v>507</v>
      </c>
      <c r="AM59" s="155">
        <v>95</v>
      </c>
      <c r="AN59" s="176">
        <v>95</v>
      </c>
      <c r="AO59" s="177">
        <f>IF((AN59= "NO PERIODICIDAD"), NO PERIODICIDAD, GEOMEAN(AH59:AN59))</f>
        <v>95</v>
      </c>
      <c r="AP59" s="100">
        <f t="shared" si="13"/>
        <v>1</v>
      </c>
      <c r="AQ59" s="100">
        <f t="shared" si="14"/>
        <v>1</v>
      </c>
      <c r="AR59" s="72" t="s">
        <v>682</v>
      </c>
      <c r="AS59" s="57"/>
      <c r="AT59" s="57"/>
      <c r="AU59" s="56"/>
      <c r="AV59" s="56"/>
      <c r="AW59" s="56"/>
      <c r="AX59" s="56"/>
      <c r="AY59" s="56"/>
      <c r="AZ59" s="102" t="e">
        <f t="shared" ref="AZ59:AZ64" si="19">IF(AV59/U59=0,"SIN RECURSO EJECUTADO",(AV59/U59))</f>
        <v>#DIV/0!</v>
      </c>
      <c r="BA59" s="10" t="s">
        <v>680</v>
      </c>
      <c r="BB59" s="66">
        <f t="shared" si="18"/>
        <v>364</v>
      </c>
      <c r="BC59" s="67">
        <f t="shared" si="1"/>
        <v>364</v>
      </c>
      <c r="BD59" s="68">
        <f t="shared" si="2"/>
        <v>0</v>
      </c>
      <c r="BE59" s="69">
        <f t="shared" si="3"/>
        <v>0</v>
      </c>
      <c r="BF59" s="72"/>
      <c r="BG59" s="10" t="s">
        <v>578</v>
      </c>
      <c r="BH59" s="71" t="s">
        <v>505</v>
      </c>
      <c r="BI59" s="159" t="b">
        <f t="shared" si="4"/>
        <v>1</v>
      </c>
      <c r="BJ59" s="160">
        <f t="shared" si="5"/>
        <v>0</v>
      </c>
      <c r="BK59" s="103" t="b">
        <f t="shared" si="6"/>
        <v>0</v>
      </c>
      <c r="BL59" s="85" t="b">
        <f t="shared" si="7"/>
        <v>0</v>
      </c>
      <c r="BM59" s="85" t="b">
        <f t="shared" si="8"/>
        <v>0</v>
      </c>
      <c r="BN59" s="85" t="b">
        <f t="shared" si="9"/>
        <v>0</v>
      </c>
      <c r="BO59" s="85" t="b">
        <f t="shared" si="10"/>
        <v>1</v>
      </c>
      <c r="BP59" s="161"/>
      <c r="BQ59" s="71"/>
      <c r="BR59" s="4" t="b">
        <f t="shared" si="11"/>
        <v>1</v>
      </c>
    </row>
    <row r="60" spans="1:70" ht="74.25" customHeight="1" x14ac:dyDescent="0.25">
      <c r="A60" s="9" t="s">
        <v>199</v>
      </c>
      <c r="B60" s="9" t="s">
        <v>219</v>
      </c>
      <c r="C60" s="9" t="s">
        <v>41</v>
      </c>
      <c r="D60" s="9" t="s">
        <v>213</v>
      </c>
      <c r="E60" s="9" t="s">
        <v>43</v>
      </c>
      <c r="F60" s="9" t="s">
        <v>220</v>
      </c>
      <c r="G60" s="9" t="s">
        <v>221</v>
      </c>
      <c r="H60" s="9" t="s">
        <v>222</v>
      </c>
      <c r="I60" s="9" t="s">
        <v>47</v>
      </c>
      <c r="J60" s="10" t="s">
        <v>223</v>
      </c>
      <c r="K60" s="11">
        <v>50</v>
      </c>
      <c r="L60" s="10" t="s">
        <v>229</v>
      </c>
      <c r="M60" s="12">
        <v>43101</v>
      </c>
      <c r="N60" s="12">
        <v>43465</v>
      </c>
      <c r="O60" s="21" t="s">
        <v>230</v>
      </c>
      <c r="P60" s="10" t="s">
        <v>231</v>
      </c>
      <c r="Q60" s="176">
        <v>100</v>
      </c>
      <c r="R60" s="11" t="s">
        <v>51</v>
      </c>
      <c r="S60" s="13" t="s">
        <v>58</v>
      </c>
      <c r="T60" s="10" t="s">
        <v>232</v>
      </c>
      <c r="U60" s="73">
        <v>0</v>
      </c>
      <c r="V60" s="176"/>
      <c r="W60" s="176"/>
      <c r="X60" s="16">
        <v>100</v>
      </c>
      <c r="Y60" s="176">
        <v>100</v>
      </c>
      <c r="Z60" s="176">
        <v>100</v>
      </c>
      <c r="AA60" s="16">
        <v>100</v>
      </c>
      <c r="AB60" s="176">
        <v>100</v>
      </c>
      <c r="AC60" s="176">
        <v>100</v>
      </c>
      <c r="AD60" s="176">
        <v>100</v>
      </c>
      <c r="AE60" s="176">
        <v>100</v>
      </c>
      <c r="AF60" s="176">
        <v>100</v>
      </c>
      <c r="AG60" s="176">
        <v>100</v>
      </c>
      <c r="AH60" s="149">
        <v>441</v>
      </c>
      <c r="AI60" s="149" t="s">
        <v>507</v>
      </c>
      <c r="AJ60" s="149" t="s">
        <v>507</v>
      </c>
      <c r="AK60" s="149"/>
      <c r="AL60" s="149" t="s">
        <v>507</v>
      </c>
      <c r="AM60" s="155">
        <v>441</v>
      </c>
      <c r="AN60" s="176">
        <v>100</v>
      </c>
      <c r="AO60" s="177">
        <v>100</v>
      </c>
      <c r="AP60" s="100">
        <f t="shared" si="13"/>
        <v>1</v>
      </c>
      <c r="AQ60" s="100">
        <f t="shared" si="14"/>
        <v>1</v>
      </c>
      <c r="AR60" s="72" t="s">
        <v>683</v>
      </c>
      <c r="AS60" s="57"/>
      <c r="AT60" s="57"/>
      <c r="AU60" s="56"/>
      <c r="AV60" s="56"/>
      <c r="AW60" s="56"/>
      <c r="AX60" s="56"/>
      <c r="AY60" s="56"/>
      <c r="AZ60" s="102" t="e">
        <f t="shared" si="19"/>
        <v>#DIV/0!</v>
      </c>
      <c r="BA60" s="10" t="s">
        <v>681</v>
      </c>
      <c r="BB60" s="66">
        <f t="shared" si="18"/>
        <v>364</v>
      </c>
      <c r="BC60" s="67">
        <f t="shared" si="1"/>
        <v>364</v>
      </c>
      <c r="BD60" s="68">
        <f t="shared" si="2"/>
        <v>0</v>
      </c>
      <c r="BE60" s="69">
        <f t="shared" si="3"/>
        <v>0</v>
      </c>
      <c r="BF60" s="72"/>
      <c r="BG60" s="10" t="s">
        <v>578</v>
      </c>
      <c r="BH60" s="71" t="s">
        <v>505</v>
      </c>
      <c r="BI60" s="159" t="b">
        <f t="shared" si="4"/>
        <v>1</v>
      </c>
      <c r="BJ60" s="160">
        <f t="shared" si="5"/>
        <v>0</v>
      </c>
      <c r="BK60" s="103" t="b">
        <f t="shared" si="6"/>
        <v>0</v>
      </c>
      <c r="BL60" s="85" t="b">
        <f t="shared" si="7"/>
        <v>0</v>
      </c>
      <c r="BM60" s="85" t="b">
        <f t="shared" si="8"/>
        <v>0</v>
      </c>
      <c r="BN60" s="85" t="b">
        <f t="shared" si="9"/>
        <v>0</v>
      </c>
      <c r="BO60" s="85" t="b">
        <f t="shared" si="10"/>
        <v>0</v>
      </c>
      <c r="BP60" s="161"/>
      <c r="BQ60" s="71"/>
      <c r="BR60" s="4" t="b">
        <f t="shared" si="11"/>
        <v>1</v>
      </c>
    </row>
    <row r="61" spans="1:70" ht="66" customHeight="1" x14ac:dyDescent="0.25">
      <c r="A61" s="9" t="s">
        <v>199</v>
      </c>
      <c r="B61" s="9" t="s">
        <v>219</v>
      </c>
      <c r="C61" s="9" t="s">
        <v>41</v>
      </c>
      <c r="D61" s="9" t="s">
        <v>213</v>
      </c>
      <c r="E61" s="9" t="s">
        <v>233</v>
      </c>
      <c r="F61" s="9" t="s">
        <v>220</v>
      </c>
      <c r="G61" s="9" t="s">
        <v>234</v>
      </c>
      <c r="H61" s="9" t="s">
        <v>222</v>
      </c>
      <c r="I61" s="9" t="s">
        <v>47</v>
      </c>
      <c r="J61" s="10" t="s">
        <v>235</v>
      </c>
      <c r="K61" s="11">
        <v>51</v>
      </c>
      <c r="L61" s="10" t="s">
        <v>236</v>
      </c>
      <c r="M61" s="12">
        <v>43101</v>
      </c>
      <c r="N61" s="12">
        <v>43465</v>
      </c>
      <c r="O61" s="21" t="s">
        <v>237</v>
      </c>
      <c r="P61" s="10" t="s">
        <v>238</v>
      </c>
      <c r="Q61" s="176">
        <v>100</v>
      </c>
      <c r="R61" s="11" t="s">
        <v>51</v>
      </c>
      <c r="S61" s="13" t="s">
        <v>58</v>
      </c>
      <c r="T61" s="10" t="s">
        <v>239</v>
      </c>
      <c r="U61" s="73">
        <v>0</v>
      </c>
      <c r="V61" s="176"/>
      <c r="W61" s="176"/>
      <c r="X61" s="16">
        <v>94</v>
      </c>
      <c r="Y61" s="176">
        <v>94</v>
      </c>
      <c r="Z61" s="176">
        <v>94</v>
      </c>
      <c r="AA61" s="16">
        <v>94</v>
      </c>
      <c r="AB61" s="176">
        <v>94</v>
      </c>
      <c r="AC61" s="176">
        <v>94</v>
      </c>
      <c r="AD61" s="176">
        <v>94</v>
      </c>
      <c r="AE61" s="176">
        <v>94</v>
      </c>
      <c r="AF61" s="176">
        <v>94</v>
      </c>
      <c r="AG61" s="176">
        <v>100</v>
      </c>
      <c r="AH61" s="149">
        <v>117</v>
      </c>
      <c r="AI61" s="149" t="s">
        <v>507</v>
      </c>
      <c r="AJ61" s="149" t="s">
        <v>507</v>
      </c>
      <c r="AK61" s="149"/>
      <c r="AL61" s="149" t="s">
        <v>507</v>
      </c>
      <c r="AM61" s="155">
        <v>117</v>
      </c>
      <c r="AN61" s="176">
        <v>100</v>
      </c>
      <c r="AO61" s="177">
        <v>100</v>
      </c>
      <c r="AP61" s="100">
        <f t="shared" si="13"/>
        <v>1</v>
      </c>
      <c r="AQ61" s="100">
        <f t="shared" si="14"/>
        <v>1</v>
      </c>
      <c r="AR61" s="72" t="s">
        <v>684</v>
      </c>
      <c r="AS61" s="57"/>
      <c r="AT61" s="57"/>
      <c r="AU61" s="56"/>
      <c r="AV61" s="56"/>
      <c r="AW61" s="56"/>
      <c r="AX61" s="56"/>
      <c r="AY61" s="56"/>
      <c r="AZ61" s="102" t="e">
        <f t="shared" si="19"/>
        <v>#DIV/0!</v>
      </c>
      <c r="BA61" s="10" t="s">
        <v>629</v>
      </c>
      <c r="BB61" s="66">
        <f t="shared" si="18"/>
        <v>364</v>
      </c>
      <c r="BC61" s="67">
        <f t="shared" si="1"/>
        <v>364</v>
      </c>
      <c r="BD61" s="68">
        <f t="shared" si="2"/>
        <v>0</v>
      </c>
      <c r="BE61" s="69">
        <f t="shared" si="3"/>
        <v>0</v>
      </c>
      <c r="BF61" s="72"/>
      <c r="BG61" s="10" t="s">
        <v>578</v>
      </c>
      <c r="BH61" s="71" t="s">
        <v>505</v>
      </c>
      <c r="BI61" s="159" t="b">
        <f t="shared" si="4"/>
        <v>1</v>
      </c>
      <c r="BJ61" s="160">
        <f t="shared" si="5"/>
        <v>0</v>
      </c>
      <c r="BK61" s="103" t="b">
        <f t="shared" si="6"/>
        <v>0</v>
      </c>
      <c r="BL61" s="85" t="b">
        <f t="shared" si="7"/>
        <v>0</v>
      </c>
      <c r="BM61" s="85" t="b">
        <f t="shared" si="8"/>
        <v>0</v>
      </c>
      <c r="BN61" s="85" t="b">
        <f t="shared" si="9"/>
        <v>0</v>
      </c>
      <c r="BO61" s="85" t="b">
        <f t="shared" si="10"/>
        <v>0</v>
      </c>
      <c r="BP61" s="161"/>
      <c r="BQ61" s="71"/>
      <c r="BR61" s="4" t="b">
        <f t="shared" si="11"/>
        <v>1</v>
      </c>
    </row>
    <row r="62" spans="1:70" ht="114.75" customHeight="1" x14ac:dyDescent="0.25">
      <c r="A62" s="9" t="s">
        <v>240</v>
      </c>
      <c r="B62" s="9" t="s">
        <v>173</v>
      </c>
      <c r="C62" s="9" t="s">
        <v>241</v>
      </c>
      <c r="D62" s="9" t="s">
        <v>63</v>
      </c>
      <c r="E62" s="9" t="s">
        <v>43</v>
      </c>
      <c r="F62" s="9" t="s">
        <v>242</v>
      </c>
      <c r="G62" s="9" t="s">
        <v>221</v>
      </c>
      <c r="H62" s="9" t="s">
        <v>46</v>
      </c>
      <c r="I62" s="9" t="s">
        <v>243</v>
      </c>
      <c r="J62" s="10" t="s">
        <v>244</v>
      </c>
      <c r="K62" s="11">
        <v>52</v>
      </c>
      <c r="L62" s="10" t="s">
        <v>245</v>
      </c>
      <c r="M62" s="22">
        <v>43101</v>
      </c>
      <c r="N62" s="22">
        <v>43465</v>
      </c>
      <c r="O62" s="10" t="s">
        <v>246</v>
      </c>
      <c r="P62" s="10" t="s">
        <v>247</v>
      </c>
      <c r="Q62" s="13">
        <v>100</v>
      </c>
      <c r="R62" s="11" t="s">
        <v>51</v>
      </c>
      <c r="S62" s="13" t="s">
        <v>206</v>
      </c>
      <c r="T62" s="10" t="s">
        <v>248</v>
      </c>
      <c r="U62" s="73">
        <v>0</v>
      </c>
      <c r="V62" s="15"/>
      <c r="W62" s="15"/>
      <c r="X62" s="15"/>
      <c r="Y62" s="15"/>
      <c r="Z62" s="15"/>
      <c r="AA62" s="14">
        <v>100</v>
      </c>
      <c r="AB62" s="15">
        <v>100</v>
      </c>
      <c r="AC62" s="15">
        <v>100</v>
      </c>
      <c r="AD62" s="15">
        <v>100</v>
      </c>
      <c r="AE62" s="15">
        <v>100</v>
      </c>
      <c r="AF62" s="15">
        <v>100</v>
      </c>
      <c r="AG62" s="15">
        <v>100</v>
      </c>
      <c r="AH62" s="149">
        <v>100</v>
      </c>
      <c r="AI62" s="149" t="s">
        <v>507</v>
      </c>
      <c r="AJ62" s="149" t="s">
        <v>507</v>
      </c>
      <c r="AK62" s="149" t="s">
        <v>507</v>
      </c>
      <c r="AL62" s="149" t="s">
        <v>507</v>
      </c>
      <c r="AM62" s="155">
        <v>100</v>
      </c>
      <c r="AN62" s="176">
        <v>100</v>
      </c>
      <c r="AO62" s="177">
        <f>IF((AN62= "NO PERIODICIDAD"), NO PERIODICIDAD, GEOMEAN(AH62:AN62))</f>
        <v>100</v>
      </c>
      <c r="AP62" s="100">
        <f>IF(AG62="NO PROGRAMADO", "NO PROGRAMADO", (AO62/AG62))</f>
        <v>1</v>
      </c>
      <c r="AQ62" s="100">
        <f t="shared" si="14"/>
        <v>1</v>
      </c>
      <c r="AR62" s="10" t="s">
        <v>594</v>
      </c>
      <c r="AS62" s="57"/>
      <c r="AT62" s="57"/>
      <c r="AU62" s="56"/>
      <c r="AV62" s="56"/>
      <c r="AW62" s="56"/>
      <c r="AX62" s="56"/>
      <c r="AY62" s="56"/>
      <c r="AZ62" s="102" t="e">
        <f t="shared" si="19"/>
        <v>#DIV/0!</v>
      </c>
      <c r="BA62" s="10" t="s">
        <v>597</v>
      </c>
      <c r="BB62" s="66">
        <f t="shared" si="18"/>
        <v>364</v>
      </c>
      <c r="BC62" s="67">
        <f t="shared" si="1"/>
        <v>364</v>
      </c>
      <c r="BD62" s="68">
        <f t="shared" si="2"/>
        <v>0</v>
      </c>
      <c r="BE62" s="69">
        <f t="shared" si="3"/>
        <v>0</v>
      </c>
      <c r="BF62" s="72"/>
      <c r="BG62" s="10" t="s">
        <v>228</v>
      </c>
      <c r="BH62" s="71" t="s">
        <v>505</v>
      </c>
      <c r="BI62" s="159" t="b">
        <f t="shared" si="4"/>
        <v>1</v>
      </c>
      <c r="BJ62" s="160">
        <f t="shared" si="5"/>
        <v>0</v>
      </c>
      <c r="BK62" s="103" t="b">
        <f t="shared" si="6"/>
        <v>0</v>
      </c>
      <c r="BL62" s="85" t="b">
        <f t="shared" si="7"/>
        <v>0</v>
      </c>
      <c r="BM62" s="85" t="b">
        <f t="shared" si="8"/>
        <v>0</v>
      </c>
      <c r="BN62" s="85" t="b">
        <f t="shared" si="9"/>
        <v>0</v>
      </c>
      <c r="BO62" s="85" t="b">
        <f t="shared" si="10"/>
        <v>1</v>
      </c>
      <c r="BP62" s="161"/>
      <c r="BQ62" s="71"/>
      <c r="BR62" s="4" t="b">
        <f t="shared" si="11"/>
        <v>1</v>
      </c>
    </row>
    <row r="63" spans="1:70" ht="204" customHeight="1" x14ac:dyDescent="0.25">
      <c r="A63" s="9" t="s">
        <v>240</v>
      </c>
      <c r="B63" s="9" t="s">
        <v>173</v>
      </c>
      <c r="C63" s="9" t="s">
        <v>241</v>
      </c>
      <c r="D63" s="9" t="s">
        <v>63</v>
      </c>
      <c r="E63" s="9" t="s">
        <v>43</v>
      </c>
      <c r="F63" s="9" t="s">
        <v>249</v>
      </c>
      <c r="G63" s="9" t="s">
        <v>221</v>
      </c>
      <c r="H63" s="9" t="s">
        <v>46</v>
      </c>
      <c r="I63" s="9" t="s">
        <v>243</v>
      </c>
      <c r="J63" s="10" t="s">
        <v>250</v>
      </c>
      <c r="K63" s="11">
        <v>53</v>
      </c>
      <c r="L63" s="10" t="s">
        <v>251</v>
      </c>
      <c r="M63" s="22">
        <v>43101</v>
      </c>
      <c r="N63" s="22">
        <v>43465</v>
      </c>
      <c r="O63" s="10" t="s">
        <v>252</v>
      </c>
      <c r="P63" s="10" t="s">
        <v>253</v>
      </c>
      <c r="Q63" s="13">
        <v>90</v>
      </c>
      <c r="R63" s="11" t="s">
        <v>51</v>
      </c>
      <c r="S63" s="13" t="s">
        <v>58</v>
      </c>
      <c r="T63" s="10" t="s">
        <v>254</v>
      </c>
      <c r="U63" s="73">
        <v>0</v>
      </c>
      <c r="V63" s="176"/>
      <c r="W63" s="176"/>
      <c r="X63" s="176"/>
      <c r="Y63" s="176"/>
      <c r="Z63" s="176"/>
      <c r="AA63" s="176">
        <v>90</v>
      </c>
      <c r="AB63" s="176">
        <v>90</v>
      </c>
      <c r="AC63" s="176">
        <v>90</v>
      </c>
      <c r="AD63" s="176">
        <v>90</v>
      </c>
      <c r="AE63" s="176">
        <v>90</v>
      </c>
      <c r="AF63" s="176">
        <v>90</v>
      </c>
      <c r="AG63" s="176">
        <v>90</v>
      </c>
      <c r="AH63" s="149">
        <v>90</v>
      </c>
      <c r="AI63" s="149">
        <v>90</v>
      </c>
      <c r="AJ63" s="149">
        <v>90</v>
      </c>
      <c r="AK63" s="149">
        <v>90</v>
      </c>
      <c r="AL63" s="149" t="s">
        <v>507</v>
      </c>
      <c r="AM63" s="155">
        <v>90</v>
      </c>
      <c r="AN63" s="176">
        <v>90</v>
      </c>
      <c r="AO63" s="177">
        <f>IF((AN63= "NO PERIODICIDAD"), NO PERIODICIDAD, GEOMEAN(AH63:AN63))</f>
        <v>90</v>
      </c>
      <c r="AP63" s="100">
        <f>IF(AG63="NO PROGRAMADO", "NO PROGRAMADO", (AO63/AG63))</f>
        <v>1</v>
      </c>
      <c r="AQ63" s="100">
        <f t="shared" si="14"/>
        <v>1</v>
      </c>
      <c r="AR63" s="10" t="s">
        <v>595</v>
      </c>
      <c r="AS63" s="57"/>
      <c r="AT63" s="57"/>
      <c r="AU63" s="56">
        <v>0</v>
      </c>
      <c r="AV63" s="56"/>
      <c r="AW63" s="56"/>
      <c r="AX63" s="56"/>
      <c r="AY63" s="56"/>
      <c r="AZ63" s="102" t="e">
        <f t="shared" si="19"/>
        <v>#DIV/0!</v>
      </c>
      <c r="BA63" s="10" t="s">
        <v>598</v>
      </c>
      <c r="BB63" s="66">
        <f t="shared" si="18"/>
        <v>364</v>
      </c>
      <c r="BC63" s="67">
        <f t="shared" si="1"/>
        <v>364</v>
      </c>
      <c r="BD63" s="68">
        <f t="shared" si="2"/>
        <v>0</v>
      </c>
      <c r="BE63" s="69">
        <f t="shared" si="3"/>
        <v>0</v>
      </c>
      <c r="BF63" s="72"/>
      <c r="BG63" s="10" t="s">
        <v>228</v>
      </c>
      <c r="BH63" s="71" t="s">
        <v>505</v>
      </c>
      <c r="BI63" s="159" t="b">
        <f t="shared" si="4"/>
        <v>1</v>
      </c>
      <c r="BJ63" s="160">
        <f t="shared" si="5"/>
        <v>0</v>
      </c>
      <c r="BK63" s="103" t="b">
        <f t="shared" si="6"/>
        <v>0</v>
      </c>
      <c r="BL63" s="85" t="b">
        <f t="shared" si="7"/>
        <v>0</v>
      </c>
      <c r="BM63" s="85" t="b">
        <f t="shared" si="8"/>
        <v>0</v>
      </c>
      <c r="BN63" s="85" t="b">
        <f t="shared" si="9"/>
        <v>0</v>
      </c>
      <c r="BO63" s="85" t="b">
        <f t="shared" si="10"/>
        <v>1</v>
      </c>
      <c r="BP63" s="161"/>
      <c r="BQ63" s="71"/>
      <c r="BR63" s="4" t="b">
        <f t="shared" si="11"/>
        <v>1</v>
      </c>
    </row>
    <row r="64" spans="1:70" ht="114.75" customHeight="1" x14ac:dyDescent="0.25">
      <c r="A64" s="9" t="s">
        <v>240</v>
      </c>
      <c r="B64" s="9" t="s">
        <v>173</v>
      </c>
      <c r="C64" s="9" t="s">
        <v>241</v>
      </c>
      <c r="D64" s="9" t="s">
        <v>63</v>
      </c>
      <c r="E64" s="9" t="s">
        <v>43</v>
      </c>
      <c r="F64" s="9" t="s">
        <v>249</v>
      </c>
      <c r="G64" s="9" t="s">
        <v>221</v>
      </c>
      <c r="H64" s="9" t="s">
        <v>46</v>
      </c>
      <c r="I64" s="9" t="s">
        <v>243</v>
      </c>
      <c r="J64" s="10" t="s">
        <v>255</v>
      </c>
      <c r="K64" s="11">
        <v>54</v>
      </c>
      <c r="L64" s="10" t="s">
        <v>256</v>
      </c>
      <c r="M64" s="22">
        <v>43101</v>
      </c>
      <c r="N64" s="22">
        <v>43465</v>
      </c>
      <c r="O64" s="10" t="s">
        <v>257</v>
      </c>
      <c r="P64" s="10" t="s">
        <v>258</v>
      </c>
      <c r="Q64" s="13">
        <v>100</v>
      </c>
      <c r="R64" s="11" t="s">
        <v>51</v>
      </c>
      <c r="S64" s="13" t="s">
        <v>58</v>
      </c>
      <c r="T64" s="10" t="s">
        <v>259</v>
      </c>
      <c r="U64" s="73">
        <v>0</v>
      </c>
      <c r="V64" s="176"/>
      <c r="W64" s="176"/>
      <c r="X64" s="176"/>
      <c r="Y64" s="176"/>
      <c r="Z64" s="176"/>
      <c r="AA64" s="16">
        <v>80</v>
      </c>
      <c r="AB64" s="176">
        <v>80</v>
      </c>
      <c r="AC64" s="176">
        <v>80</v>
      </c>
      <c r="AD64" s="176">
        <v>80</v>
      </c>
      <c r="AE64" s="176">
        <v>80</v>
      </c>
      <c r="AF64" s="176">
        <v>80</v>
      </c>
      <c r="AG64" s="176">
        <v>100</v>
      </c>
      <c r="AH64" s="149">
        <v>97</v>
      </c>
      <c r="AI64" s="149" t="s">
        <v>507</v>
      </c>
      <c r="AJ64" s="149" t="s">
        <v>507</v>
      </c>
      <c r="AK64" s="149">
        <v>90</v>
      </c>
      <c r="AL64" s="149" t="s">
        <v>507</v>
      </c>
      <c r="AM64" s="155" t="s">
        <v>507</v>
      </c>
      <c r="AN64" s="176">
        <v>100</v>
      </c>
      <c r="AO64" s="177">
        <v>100</v>
      </c>
      <c r="AP64" s="100">
        <f>IF(AG64="NO PROGRAMADO", "NO PROGRAMADO", (AO64/AG64))</f>
        <v>1</v>
      </c>
      <c r="AQ64" s="100">
        <f t="shared" si="14"/>
        <v>1</v>
      </c>
      <c r="AR64" s="10" t="s">
        <v>596</v>
      </c>
      <c r="AS64" s="57"/>
      <c r="AT64" s="57"/>
      <c r="AU64" s="56"/>
      <c r="AV64" s="56"/>
      <c r="AW64" s="56"/>
      <c r="AX64" s="56"/>
      <c r="AY64" s="56"/>
      <c r="AZ64" s="102" t="e">
        <f t="shared" si="19"/>
        <v>#DIV/0!</v>
      </c>
      <c r="BA64" s="10" t="s">
        <v>599</v>
      </c>
      <c r="BB64" s="66">
        <f t="shared" si="18"/>
        <v>364</v>
      </c>
      <c r="BC64" s="67">
        <f t="shared" si="1"/>
        <v>364</v>
      </c>
      <c r="BD64" s="68">
        <f t="shared" si="2"/>
        <v>0</v>
      </c>
      <c r="BE64" s="69">
        <f t="shared" si="3"/>
        <v>0</v>
      </c>
      <c r="BF64" s="72"/>
      <c r="BG64" s="10" t="s">
        <v>228</v>
      </c>
      <c r="BH64" s="71" t="s">
        <v>505</v>
      </c>
      <c r="BI64" s="159" t="b">
        <f t="shared" si="4"/>
        <v>1</v>
      </c>
      <c r="BJ64" s="160">
        <f t="shared" si="5"/>
        <v>0</v>
      </c>
      <c r="BK64" s="103" t="b">
        <f t="shared" si="6"/>
        <v>0</v>
      </c>
      <c r="BL64" s="85" t="b">
        <f t="shared" si="7"/>
        <v>0</v>
      </c>
      <c r="BM64" s="85" t="b">
        <f t="shared" si="8"/>
        <v>0</v>
      </c>
      <c r="BN64" s="85" t="b">
        <f t="shared" si="9"/>
        <v>0</v>
      </c>
      <c r="BO64" s="85" t="b">
        <f t="shared" si="10"/>
        <v>0</v>
      </c>
      <c r="BP64" s="161"/>
      <c r="BQ64" s="71"/>
      <c r="BR64" s="4" t="b">
        <f t="shared" si="11"/>
        <v>1</v>
      </c>
    </row>
    <row r="65" spans="1:70" ht="89.25" customHeight="1" x14ac:dyDescent="0.25">
      <c r="A65" s="9" t="s">
        <v>260</v>
      </c>
      <c r="B65" s="9" t="s">
        <v>261</v>
      </c>
      <c r="C65" s="9" t="s">
        <v>262</v>
      </c>
      <c r="D65" s="9" t="s">
        <v>263</v>
      </c>
      <c r="E65" s="9" t="s">
        <v>43</v>
      </c>
      <c r="F65" s="9" t="s">
        <v>264</v>
      </c>
      <c r="G65" s="9" t="s">
        <v>221</v>
      </c>
      <c r="H65" s="9" t="s">
        <v>46</v>
      </c>
      <c r="I65" s="9" t="s">
        <v>265</v>
      </c>
      <c r="J65" s="10" t="s">
        <v>266</v>
      </c>
      <c r="K65" s="11">
        <v>55</v>
      </c>
      <c r="L65" s="10" t="s">
        <v>267</v>
      </c>
      <c r="M65" s="12">
        <v>43101</v>
      </c>
      <c r="N65" s="12">
        <v>43465</v>
      </c>
      <c r="O65" s="21" t="s">
        <v>268</v>
      </c>
      <c r="P65" s="21" t="s">
        <v>269</v>
      </c>
      <c r="Q65" s="176">
        <v>1</v>
      </c>
      <c r="R65" s="11" t="s">
        <v>125</v>
      </c>
      <c r="S65" s="13" t="s">
        <v>148</v>
      </c>
      <c r="T65" s="10" t="s">
        <v>270</v>
      </c>
      <c r="U65" s="73">
        <v>0</v>
      </c>
      <c r="V65" s="176"/>
      <c r="W65" s="176"/>
      <c r="X65" s="176"/>
      <c r="Y65" s="176"/>
      <c r="Z65" s="176"/>
      <c r="AA65" s="176"/>
      <c r="AB65" s="176"/>
      <c r="AC65" s="176"/>
      <c r="AD65" s="176"/>
      <c r="AE65" s="176"/>
      <c r="AF65" s="176"/>
      <c r="AG65" s="176">
        <v>1</v>
      </c>
      <c r="AH65" s="176" t="s">
        <v>506</v>
      </c>
      <c r="AI65" s="176" t="s">
        <v>506</v>
      </c>
      <c r="AJ65" s="176" t="s">
        <v>506</v>
      </c>
      <c r="AK65" s="176" t="s">
        <v>506</v>
      </c>
      <c r="AL65" s="176" t="s">
        <v>506</v>
      </c>
      <c r="AM65" s="155" t="s">
        <v>506</v>
      </c>
      <c r="AN65" s="176">
        <v>1</v>
      </c>
      <c r="AO65" s="177">
        <f>IF((AN65= "NO PERIODICIDAD"), AJ65, AN65)</f>
        <v>1</v>
      </c>
      <c r="AP65" s="100">
        <f t="shared" si="13"/>
        <v>1</v>
      </c>
      <c r="AQ65" s="100">
        <f t="shared" si="14"/>
        <v>1</v>
      </c>
      <c r="AR65" s="10" t="s">
        <v>613</v>
      </c>
      <c r="AS65" s="57"/>
      <c r="AT65" s="57"/>
      <c r="AU65" s="56"/>
      <c r="AV65" s="56"/>
      <c r="AW65" s="56"/>
      <c r="AX65" s="56"/>
      <c r="AY65" s="56"/>
      <c r="AZ65" s="102" t="e">
        <f t="shared" ref="AZ65:AZ77" si="20">IF(AW65/U65=0,"SIN RECURSO EJECUTADO",(AW65/U65))</f>
        <v>#DIV/0!</v>
      </c>
      <c r="BA65" s="72" t="s">
        <v>617</v>
      </c>
      <c r="BB65" s="66">
        <f t="shared" si="18"/>
        <v>364</v>
      </c>
      <c r="BC65" s="67">
        <f t="shared" si="1"/>
        <v>364</v>
      </c>
      <c r="BD65" s="68">
        <f t="shared" si="2"/>
        <v>0</v>
      </c>
      <c r="BE65" s="69">
        <f t="shared" si="3"/>
        <v>0</v>
      </c>
      <c r="BF65" s="9"/>
      <c r="BG65" s="10"/>
      <c r="BH65" s="103" t="s">
        <v>562</v>
      </c>
      <c r="BI65" s="159" t="b">
        <f t="shared" si="4"/>
        <v>1</v>
      </c>
      <c r="BJ65" s="160">
        <f t="shared" si="5"/>
        <v>0</v>
      </c>
      <c r="BK65" s="103" t="b">
        <f t="shared" si="6"/>
        <v>0</v>
      </c>
      <c r="BL65" s="85" t="b">
        <f t="shared" si="7"/>
        <v>0</v>
      </c>
      <c r="BM65" s="85" t="b">
        <f t="shared" si="8"/>
        <v>0</v>
      </c>
      <c r="BN65" s="85" t="b">
        <f t="shared" si="9"/>
        <v>0</v>
      </c>
      <c r="BO65" s="85" t="b">
        <f t="shared" si="10"/>
        <v>0</v>
      </c>
      <c r="BP65" s="85"/>
      <c r="BQ65" s="71"/>
      <c r="BR65" s="4" t="b">
        <f t="shared" si="11"/>
        <v>1</v>
      </c>
    </row>
    <row r="66" spans="1:70" ht="76.5" customHeight="1" x14ac:dyDescent="0.25">
      <c r="A66" s="9" t="s">
        <v>260</v>
      </c>
      <c r="B66" s="9" t="s">
        <v>261</v>
      </c>
      <c r="C66" s="9" t="s">
        <v>241</v>
      </c>
      <c r="D66" s="9" t="s">
        <v>271</v>
      </c>
      <c r="E66" s="9" t="s">
        <v>43</v>
      </c>
      <c r="F66" s="9" t="s">
        <v>272</v>
      </c>
      <c r="G66" s="9" t="s">
        <v>273</v>
      </c>
      <c r="H66" s="9" t="s">
        <v>46</v>
      </c>
      <c r="I66" s="9" t="s">
        <v>274</v>
      </c>
      <c r="J66" s="10" t="s">
        <v>275</v>
      </c>
      <c r="K66" s="11">
        <v>56</v>
      </c>
      <c r="L66" s="10" t="s">
        <v>276</v>
      </c>
      <c r="M66" s="12">
        <v>43252</v>
      </c>
      <c r="N66" s="12">
        <v>43465</v>
      </c>
      <c r="O66" s="10" t="s">
        <v>277</v>
      </c>
      <c r="P66" s="21" t="s">
        <v>278</v>
      </c>
      <c r="Q66" s="176">
        <v>1</v>
      </c>
      <c r="R66" s="11" t="s">
        <v>125</v>
      </c>
      <c r="S66" s="13" t="s">
        <v>206</v>
      </c>
      <c r="T66" s="10" t="s">
        <v>279</v>
      </c>
      <c r="U66" s="73">
        <v>0</v>
      </c>
      <c r="V66" s="176"/>
      <c r="W66" s="176"/>
      <c r="X66" s="176"/>
      <c r="Y66" s="176"/>
      <c r="Z66" s="176"/>
      <c r="AA66" s="176"/>
      <c r="AB66" s="176"/>
      <c r="AC66" s="176"/>
      <c r="AD66" s="176"/>
      <c r="AE66" s="176"/>
      <c r="AF66" s="176"/>
      <c r="AG66" s="176">
        <v>1</v>
      </c>
      <c r="AH66" s="176" t="s">
        <v>506</v>
      </c>
      <c r="AI66" s="176" t="s">
        <v>506</v>
      </c>
      <c r="AJ66" s="176">
        <v>0</v>
      </c>
      <c r="AK66" s="176" t="s">
        <v>506</v>
      </c>
      <c r="AL66" s="176" t="s">
        <v>506</v>
      </c>
      <c r="AM66" s="155" t="s">
        <v>506</v>
      </c>
      <c r="AN66" s="176">
        <v>1</v>
      </c>
      <c r="AO66" s="177">
        <f>IF((AN66= "NO PERIODICIDAD"), AJ66, AN66)</f>
        <v>1</v>
      </c>
      <c r="AP66" s="100">
        <f t="shared" si="13"/>
        <v>1</v>
      </c>
      <c r="AQ66" s="100">
        <f t="shared" si="14"/>
        <v>1</v>
      </c>
      <c r="AR66" s="10" t="s">
        <v>614</v>
      </c>
      <c r="AS66" s="57"/>
      <c r="AT66" s="57"/>
      <c r="AU66" s="56"/>
      <c r="AV66" s="56"/>
      <c r="AW66" s="56"/>
      <c r="AX66" s="56"/>
      <c r="AY66" s="56"/>
      <c r="AZ66" s="102" t="e">
        <f t="shared" si="20"/>
        <v>#DIV/0!</v>
      </c>
      <c r="BA66" s="72" t="s">
        <v>618</v>
      </c>
      <c r="BB66" s="66">
        <f t="shared" si="18"/>
        <v>213</v>
      </c>
      <c r="BC66" s="67">
        <f t="shared" si="1"/>
        <v>213</v>
      </c>
      <c r="BD66" s="68">
        <f t="shared" si="2"/>
        <v>0</v>
      </c>
      <c r="BE66" s="69">
        <f t="shared" si="3"/>
        <v>0</v>
      </c>
      <c r="BF66" s="9" t="s">
        <v>280</v>
      </c>
      <c r="BG66" s="10" t="s">
        <v>281</v>
      </c>
      <c r="BH66" s="103" t="s">
        <v>562</v>
      </c>
      <c r="BI66" s="159" t="b">
        <f t="shared" si="4"/>
        <v>1</v>
      </c>
      <c r="BJ66" s="160">
        <f t="shared" si="5"/>
        <v>0</v>
      </c>
      <c r="BK66" s="103" t="b">
        <f t="shared" si="6"/>
        <v>0</v>
      </c>
      <c r="BL66" s="85" t="b">
        <f t="shared" si="7"/>
        <v>0</v>
      </c>
      <c r="BM66" s="85" t="b">
        <f t="shared" si="8"/>
        <v>0</v>
      </c>
      <c r="BN66" s="85" t="b">
        <f t="shared" si="9"/>
        <v>0</v>
      </c>
      <c r="BO66" s="85" t="b">
        <f t="shared" si="10"/>
        <v>0</v>
      </c>
      <c r="BP66" s="166"/>
      <c r="BQ66" s="71"/>
      <c r="BR66" s="4" t="b">
        <f t="shared" si="11"/>
        <v>1</v>
      </c>
    </row>
    <row r="67" spans="1:70" ht="141" customHeight="1" x14ac:dyDescent="0.25">
      <c r="A67" s="9" t="s">
        <v>260</v>
      </c>
      <c r="B67" s="9" t="s">
        <v>261</v>
      </c>
      <c r="C67" s="9" t="s">
        <v>241</v>
      </c>
      <c r="D67" s="9" t="s">
        <v>282</v>
      </c>
      <c r="E67" s="9" t="s">
        <v>43</v>
      </c>
      <c r="F67" s="9" t="s">
        <v>283</v>
      </c>
      <c r="G67" s="9" t="s">
        <v>221</v>
      </c>
      <c r="H67" s="23" t="s">
        <v>284</v>
      </c>
      <c r="I67" s="9" t="s">
        <v>274</v>
      </c>
      <c r="J67" s="21" t="s">
        <v>285</v>
      </c>
      <c r="K67" s="11">
        <v>57</v>
      </c>
      <c r="L67" s="10" t="s">
        <v>286</v>
      </c>
      <c r="M67" s="12">
        <v>43252</v>
      </c>
      <c r="N67" s="12">
        <v>43455</v>
      </c>
      <c r="O67" s="21" t="s">
        <v>287</v>
      </c>
      <c r="P67" s="21" t="s">
        <v>288</v>
      </c>
      <c r="Q67" s="176">
        <v>1</v>
      </c>
      <c r="R67" s="11" t="s">
        <v>125</v>
      </c>
      <c r="S67" s="13" t="s">
        <v>206</v>
      </c>
      <c r="T67" s="10" t="s">
        <v>289</v>
      </c>
      <c r="U67" s="74">
        <v>317729576</v>
      </c>
      <c r="V67" s="176"/>
      <c r="W67" s="176"/>
      <c r="X67" s="176"/>
      <c r="Y67" s="176"/>
      <c r="Z67" s="176"/>
      <c r="AA67" s="176"/>
      <c r="AB67" s="176"/>
      <c r="AC67" s="176"/>
      <c r="AD67" s="176">
        <v>1</v>
      </c>
      <c r="AE67" s="176">
        <v>1</v>
      </c>
      <c r="AF67" s="176">
        <v>1</v>
      </c>
      <c r="AG67" s="176">
        <v>1</v>
      </c>
      <c r="AH67" s="149" t="s">
        <v>506</v>
      </c>
      <c r="AI67" s="149" t="s">
        <v>506</v>
      </c>
      <c r="AJ67" s="149" t="s">
        <v>506</v>
      </c>
      <c r="AK67" s="176">
        <v>0</v>
      </c>
      <c r="AL67" s="176" t="s">
        <v>507</v>
      </c>
      <c r="AM67" s="155" t="s">
        <v>507</v>
      </c>
      <c r="AN67" s="176">
        <v>1</v>
      </c>
      <c r="AO67" s="177">
        <f>IF((AN67= "NO PERIODICIDAD"), AL67, AN67)</f>
        <v>1</v>
      </c>
      <c r="AP67" s="100">
        <f t="shared" si="13"/>
        <v>1</v>
      </c>
      <c r="AQ67" s="100">
        <f t="shared" si="14"/>
        <v>1</v>
      </c>
      <c r="AR67" s="10" t="s">
        <v>615</v>
      </c>
      <c r="AS67" s="57"/>
      <c r="AT67" s="57"/>
      <c r="AU67" s="56"/>
      <c r="AV67" s="56"/>
      <c r="AW67" s="56"/>
      <c r="AX67" s="56"/>
      <c r="AY67" s="56"/>
      <c r="AZ67" s="102" t="str">
        <f t="shared" si="20"/>
        <v>SIN RECURSO EJECUTADO</v>
      </c>
      <c r="BA67" s="72" t="s">
        <v>619</v>
      </c>
      <c r="BB67" s="66">
        <f t="shared" si="18"/>
        <v>203</v>
      </c>
      <c r="BC67" s="67">
        <f t="shared" si="1"/>
        <v>213</v>
      </c>
      <c r="BD67" s="68">
        <f t="shared" si="2"/>
        <v>-10</v>
      </c>
      <c r="BE67" s="69">
        <f t="shared" si="3"/>
        <v>-4.9261083743842367E-2</v>
      </c>
      <c r="BF67" s="9"/>
      <c r="BG67" s="10" t="s">
        <v>290</v>
      </c>
      <c r="BH67" s="103" t="s">
        <v>562</v>
      </c>
      <c r="BI67" s="159" t="b">
        <f t="shared" si="4"/>
        <v>1</v>
      </c>
      <c r="BJ67" s="160">
        <f t="shared" si="5"/>
        <v>317729576</v>
      </c>
      <c r="BK67" s="103" t="b">
        <f t="shared" si="6"/>
        <v>0</v>
      </c>
      <c r="BL67" s="85" t="b">
        <f t="shared" si="7"/>
        <v>0</v>
      </c>
      <c r="BM67" s="85" t="b">
        <f t="shared" si="8"/>
        <v>0</v>
      </c>
      <c r="BN67" s="85" t="b">
        <f t="shared" si="9"/>
        <v>0</v>
      </c>
      <c r="BO67" s="85" t="b">
        <f t="shared" si="10"/>
        <v>0</v>
      </c>
      <c r="BP67" s="161"/>
      <c r="BQ67" s="71"/>
      <c r="BR67" s="4" t="b">
        <f t="shared" si="11"/>
        <v>1</v>
      </c>
    </row>
    <row r="68" spans="1:70" ht="89.25" customHeight="1" x14ac:dyDescent="0.25">
      <c r="A68" s="9" t="s">
        <v>260</v>
      </c>
      <c r="B68" s="9" t="s">
        <v>261</v>
      </c>
      <c r="C68" s="9" t="s">
        <v>241</v>
      </c>
      <c r="D68" s="9" t="s">
        <v>282</v>
      </c>
      <c r="E68" s="9" t="s">
        <v>43</v>
      </c>
      <c r="F68" s="9" t="s">
        <v>283</v>
      </c>
      <c r="G68" s="9" t="s">
        <v>221</v>
      </c>
      <c r="H68" s="9" t="s">
        <v>46</v>
      </c>
      <c r="I68" s="9" t="s">
        <v>274</v>
      </c>
      <c r="J68" s="10" t="s">
        <v>291</v>
      </c>
      <c r="K68" s="11">
        <v>58</v>
      </c>
      <c r="L68" s="10" t="s">
        <v>292</v>
      </c>
      <c r="M68" s="22">
        <v>43252</v>
      </c>
      <c r="N68" s="22">
        <v>43465</v>
      </c>
      <c r="O68" s="10" t="s">
        <v>293</v>
      </c>
      <c r="P68" s="21" t="s">
        <v>294</v>
      </c>
      <c r="Q68" s="13">
        <v>1</v>
      </c>
      <c r="R68" s="11" t="s">
        <v>125</v>
      </c>
      <c r="S68" s="13" t="s">
        <v>148</v>
      </c>
      <c r="T68" s="10" t="s">
        <v>295</v>
      </c>
      <c r="U68" s="74">
        <v>55200000</v>
      </c>
      <c r="V68" s="176"/>
      <c r="W68" s="176"/>
      <c r="X68" s="176"/>
      <c r="Y68" s="176"/>
      <c r="Z68" s="176"/>
      <c r="AA68" s="176"/>
      <c r="AB68" s="176"/>
      <c r="AC68" s="176"/>
      <c r="AD68" s="176"/>
      <c r="AE68" s="176"/>
      <c r="AF68" s="176"/>
      <c r="AG68" s="176">
        <v>1</v>
      </c>
      <c r="AH68" s="176" t="s">
        <v>506</v>
      </c>
      <c r="AI68" s="176" t="s">
        <v>506</v>
      </c>
      <c r="AJ68" s="176" t="s">
        <v>506</v>
      </c>
      <c r="AK68" s="176" t="s">
        <v>506</v>
      </c>
      <c r="AL68" s="176" t="s">
        <v>506</v>
      </c>
      <c r="AM68" s="155" t="s">
        <v>506</v>
      </c>
      <c r="AN68" s="176">
        <v>1</v>
      </c>
      <c r="AO68" s="177">
        <f>IF((AN68= "NO PERIODICIDAD"), AJ68, AN68)</f>
        <v>1</v>
      </c>
      <c r="AP68" s="100">
        <f t="shared" si="13"/>
        <v>1</v>
      </c>
      <c r="AQ68" s="100">
        <f t="shared" si="14"/>
        <v>1</v>
      </c>
      <c r="AR68" s="10" t="s">
        <v>616</v>
      </c>
      <c r="AS68" s="57"/>
      <c r="AT68" s="57"/>
      <c r="AU68" s="56"/>
      <c r="AV68" s="56"/>
      <c r="AW68" s="56"/>
      <c r="AX68" s="56"/>
      <c r="AY68" s="56"/>
      <c r="AZ68" s="102" t="str">
        <f t="shared" si="20"/>
        <v>SIN RECURSO EJECUTADO</v>
      </c>
      <c r="BA68" s="72" t="s">
        <v>620</v>
      </c>
      <c r="BB68" s="66">
        <f t="shared" si="18"/>
        <v>213</v>
      </c>
      <c r="BC68" s="67">
        <f t="shared" si="1"/>
        <v>213</v>
      </c>
      <c r="BD68" s="68">
        <f t="shared" si="2"/>
        <v>0</v>
      </c>
      <c r="BE68" s="69">
        <f t="shared" si="3"/>
        <v>0</v>
      </c>
      <c r="BF68" s="72"/>
      <c r="BG68" s="10"/>
      <c r="BH68" s="103" t="s">
        <v>562</v>
      </c>
      <c r="BI68" s="159" t="b">
        <f t="shared" si="4"/>
        <v>1</v>
      </c>
      <c r="BJ68" s="160">
        <f t="shared" si="5"/>
        <v>55200000</v>
      </c>
      <c r="BK68" s="103" t="b">
        <f t="shared" si="6"/>
        <v>0</v>
      </c>
      <c r="BL68" s="85" t="b">
        <f t="shared" si="7"/>
        <v>0</v>
      </c>
      <c r="BM68" s="85" t="b">
        <f t="shared" si="8"/>
        <v>0</v>
      </c>
      <c r="BN68" s="85" t="b">
        <f t="shared" si="9"/>
        <v>0</v>
      </c>
      <c r="BO68" s="85" t="b">
        <f t="shared" si="10"/>
        <v>0</v>
      </c>
      <c r="BP68" s="85"/>
      <c r="BQ68" s="71"/>
      <c r="BR68" s="4" t="b">
        <f t="shared" si="11"/>
        <v>1</v>
      </c>
    </row>
    <row r="69" spans="1:70" ht="222.75" customHeight="1" x14ac:dyDescent="0.25">
      <c r="A69" s="9" t="s">
        <v>260</v>
      </c>
      <c r="B69" s="9" t="s">
        <v>261</v>
      </c>
      <c r="C69" s="9" t="s">
        <v>241</v>
      </c>
      <c r="D69" s="9" t="s">
        <v>282</v>
      </c>
      <c r="E69" s="9" t="s">
        <v>43</v>
      </c>
      <c r="F69" s="9" t="s">
        <v>296</v>
      </c>
      <c r="G69" s="9" t="s">
        <v>297</v>
      </c>
      <c r="H69" s="9" t="s">
        <v>298</v>
      </c>
      <c r="I69" s="9" t="s">
        <v>274</v>
      </c>
      <c r="J69" s="10" t="s">
        <v>299</v>
      </c>
      <c r="K69" s="11">
        <v>59</v>
      </c>
      <c r="L69" s="10" t="s">
        <v>300</v>
      </c>
      <c r="M69" s="22">
        <v>43102</v>
      </c>
      <c r="N69" s="22">
        <v>43465</v>
      </c>
      <c r="O69" s="10" t="s">
        <v>301</v>
      </c>
      <c r="P69" s="21" t="s">
        <v>302</v>
      </c>
      <c r="Q69" s="13">
        <v>85</v>
      </c>
      <c r="R69" s="11" t="s">
        <v>51</v>
      </c>
      <c r="S69" s="13" t="s">
        <v>58</v>
      </c>
      <c r="T69" s="10" t="s">
        <v>303</v>
      </c>
      <c r="U69" s="73">
        <v>0</v>
      </c>
      <c r="V69" s="176"/>
      <c r="W69" s="176"/>
      <c r="X69" s="16">
        <v>20</v>
      </c>
      <c r="Y69" s="176">
        <v>20</v>
      </c>
      <c r="Z69" s="176">
        <v>20</v>
      </c>
      <c r="AA69" s="16">
        <v>50</v>
      </c>
      <c r="AB69" s="176">
        <v>50</v>
      </c>
      <c r="AC69" s="176">
        <v>50</v>
      </c>
      <c r="AD69" s="176">
        <v>70</v>
      </c>
      <c r="AE69" s="176">
        <v>70</v>
      </c>
      <c r="AF69" s="176">
        <v>70</v>
      </c>
      <c r="AG69" s="176">
        <v>85</v>
      </c>
      <c r="AH69" s="149">
        <v>51</v>
      </c>
      <c r="AI69" s="149" t="s">
        <v>507</v>
      </c>
      <c r="AJ69" s="149" t="s">
        <v>507</v>
      </c>
      <c r="AK69" s="176">
        <v>70</v>
      </c>
      <c r="AL69" s="176" t="s">
        <v>507</v>
      </c>
      <c r="AM69" s="155">
        <v>70</v>
      </c>
      <c r="AN69" s="176">
        <v>85</v>
      </c>
      <c r="AO69" s="177">
        <f t="shared" ref="AO69:AO75" si="21">IF((AN69= "NO PERIODICIDAD"), AL69, AN69)</f>
        <v>85</v>
      </c>
      <c r="AP69" s="100">
        <f t="shared" si="13"/>
        <v>1</v>
      </c>
      <c r="AQ69" s="100">
        <f t="shared" si="14"/>
        <v>1</v>
      </c>
      <c r="AR69" s="186" t="s">
        <v>621</v>
      </c>
      <c r="AS69" s="10" t="s">
        <v>622</v>
      </c>
      <c r="AT69" s="57"/>
      <c r="AU69" s="56"/>
      <c r="AV69" s="56"/>
      <c r="AW69" s="56"/>
      <c r="AX69" s="56"/>
      <c r="AY69" s="56"/>
      <c r="AZ69" s="102" t="e">
        <f t="shared" si="20"/>
        <v>#DIV/0!</v>
      </c>
      <c r="BA69" s="10" t="s">
        <v>622</v>
      </c>
      <c r="BB69" s="66">
        <f t="shared" si="18"/>
        <v>363</v>
      </c>
      <c r="BC69" s="67">
        <f t="shared" si="1"/>
        <v>363</v>
      </c>
      <c r="BD69" s="68">
        <f t="shared" si="2"/>
        <v>0</v>
      </c>
      <c r="BE69" s="69">
        <f t="shared" si="3"/>
        <v>0</v>
      </c>
      <c r="BF69" s="72" t="s">
        <v>304</v>
      </c>
      <c r="BG69" s="10" t="s">
        <v>518</v>
      </c>
      <c r="BH69" s="103" t="s">
        <v>562</v>
      </c>
      <c r="BI69" s="159" t="b">
        <f t="shared" si="4"/>
        <v>1</v>
      </c>
      <c r="BJ69" s="160">
        <f t="shared" si="5"/>
        <v>0</v>
      </c>
      <c r="BK69" s="103" t="b">
        <f t="shared" si="6"/>
        <v>0</v>
      </c>
      <c r="BL69" s="85" t="b">
        <f t="shared" si="7"/>
        <v>0</v>
      </c>
      <c r="BM69" s="85" t="b">
        <f t="shared" si="8"/>
        <v>0</v>
      </c>
      <c r="BN69" s="85" t="b">
        <f t="shared" si="9"/>
        <v>0</v>
      </c>
      <c r="BO69" s="85" t="b">
        <f t="shared" si="10"/>
        <v>1</v>
      </c>
      <c r="BP69" s="161"/>
      <c r="BQ69" s="71"/>
      <c r="BR69" s="4" t="b">
        <f t="shared" si="11"/>
        <v>1</v>
      </c>
    </row>
    <row r="70" spans="1:70" ht="63.75" customHeight="1" x14ac:dyDescent="0.25">
      <c r="A70" s="9" t="s">
        <v>260</v>
      </c>
      <c r="B70" s="9" t="s">
        <v>305</v>
      </c>
      <c r="C70" s="9" t="s">
        <v>241</v>
      </c>
      <c r="D70" s="9" t="s">
        <v>282</v>
      </c>
      <c r="E70" s="9" t="s">
        <v>43</v>
      </c>
      <c r="F70" s="9" t="s">
        <v>306</v>
      </c>
      <c r="G70" s="9" t="s">
        <v>221</v>
      </c>
      <c r="H70" s="9" t="s">
        <v>46</v>
      </c>
      <c r="I70" s="9" t="s">
        <v>274</v>
      </c>
      <c r="J70" s="21" t="s">
        <v>307</v>
      </c>
      <c r="K70" s="11">
        <v>60</v>
      </c>
      <c r="L70" s="10" t="s">
        <v>308</v>
      </c>
      <c r="M70" s="12">
        <v>43191</v>
      </c>
      <c r="N70" s="12">
        <v>43373</v>
      </c>
      <c r="O70" s="21" t="s">
        <v>309</v>
      </c>
      <c r="P70" s="21" t="s">
        <v>310</v>
      </c>
      <c r="Q70" s="176">
        <v>15</v>
      </c>
      <c r="R70" s="11" t="s">
        <v>78</v>
      </c>
      <c r="S70" s="13" t="s">
        <v>58</v>
      </c>
      <c r="T70" s="10" t="s">
        <v>311</v>
      </c>
      <c r="U70" s="73">
        <v>0</v>
      </c>
      <c r="V70" s="176"/>
      <c r="W70" s="176"/>
      <c r="X70" s="176"/>
      <c r="Y70" s="176"/>
      <c r="Z70" s="176"/>
      <c r="AA70" s="176"/>
      <c r="AB70" s="176"/>
      <c r="AC70" s="176"/>
      <c r="AD70" s="176">
        <v>13</v>
      </c>
      <c r="AE70" s="176">
        <v>13</v>
      </c>
      <c r="AF70" s="176">
        <v>13</v>
      </c>
      <c r="AG70" s="176">
        <v>15</v>
      </c>
      <c r="AH70" s="149" t="s">
        <v>506</v>
      </c>
      <c r="AI70" s="149" t="s">
        <v>506</v>
      </c>
      <c r="AJ70" s="149" t="s">
        <v>506</v>
      </c>
      <c r="AK70" s="176">
        <v>0</v>
      </c>
      <c r="AL70" s="155">
        <v>0</v>
      </c>
      <c r="AM70" s="155">
        <v>0</v>
      </c>
      <c r="AN70" s="176">
        <v>13</v>
      </c>
      <c r="AO70" s="177">
        <f t="shared" si="21"/>
        <v>13</v>
      </c>
      <c r="AP70" s="100">
        <f t="shared" si="13"/>
        <v>0.8666666666666667</v>
      </c>
      <c r="AQ70" s="100">
        <f t="shared" si="14"/>
        <v>0.8666666666666667</v>
      </c>
      <c r="AR70" s="10" t="s">
        <v>625</v>
      </c>
      <c r="AS70" s="57"/>
      <c r="AT70" s="57"/>
      <c r="AU70" s="56"/>
      <c r="AV70" s="56"/>
      <c r="AW70" s="56"/>
      <c r="AX70" s="56"/>
      <c r="AY70" s="56"/>
      <c r="AZ70" s="102" t="e">
        <f t="shared" si="20"/>
        <v>#DIV/0!</v>
      </c>
      <c r="BA70" s="72" t="s">
        <v>626</v>
      </c>
      <c r="BB70" s="66">
        <f t="shared" si="18"/>
        <v>182</v>
      </c>
      <c r="BC70" s="67">
        <f t="shared" si="1"/>
        <v>274</v>
      </c>
      <c r="BD70" s="68">
        <f t="shared" si="2"/>
        <v>-92</v>
      </c>
      <c r="BE70" s="69">
        <f t="shared" si="3"/>
        <v>-0.50549450549450547</v>
      </c>
      <c r="BF70" s="9" t="s">
        <v>312</v>
      </c>
      <c r="BG70" s="10" t="s">
        <v>313</v>
      </c>
      <c r="BH70" s="103" t="s">
        <v>562</v>
      </c>
      <c r="BI70" s="159" t="b">
        <f t="shared" si="4"/>
        <v>1</v>
      </c>
      <c r="BJ70" s="160">
        <f t="shared" si="5"/>
        <v>0</v>
      </c>
      <c r="BK70" s="103" t="b">
        <f t="shared" si="6"/>
        <v>0</v>
      </c>
      <c r="BL70" s="85" t="b">
        <f t="shared" si="7"/>
        <v>1</v>
      </c>
      <c r="BM70" s="85" t="b">
        <f t="shared" si="8"/>
        <v>0</v>
      </c>
      <c r="BN70" s="85" t="b">
        <f t="shared" si="9"/>
        <v>0</v>
      </c>
      <c r="BO70" s="85" t="b">
        <f t="shared" si="10"/>
        <v>1</v>
      </c>
      <c r="BP70" s="161"/>
      <c r="BQ70" s="71"/>
      <c r="BR70" s="4" t="b">
        <f t="shared" si="11"/>
        <v>1</v>
      </c>
    </row>
    <row r="71" spans="1:70" ht="281.25" customHeight="1" x14ac:dyDescent="0.25">
      <c r="A71" s="9" t="s">
        <v>260</v>
      </c>
      <c r="B71" s="9" t="s">
        <v>305</v>
      </c>
      <c r="C71" s="9" t="s">
        <v>241</v>
      </c>
      <c r="D71" s="9" t="s">
        <v>282</v>
      </c>
      <c r="E71" s="9" t="s">
        <v>43</v>
      </c>
      <c r="F71" s="9" t="s">
        <v>306</v>
      </c>
      <c r="G71" s="9" t="s">
        <v>221</v>
      </c>
      <c r="H71" s="9" t="s">
        <v>46</v>
      </c>
      <c r="I71" s="9" t="s">
        <v>274</v>
      </c>
      <c r="J71" s="21" t="s">
        <v>307</v>
      </c>
      <c r="K71" s="11">
        <v>61</v>
      </c>
      <c r="L71" s="10" t="s">
        <v>314</v>
      </c>
      <c r="M71" s="12">
        <v>43160</v>
      </c>
      <c r="N71" s="12">
        <v>43312</v>
      </c>
      <c r="O71" s="21" t="s">
        <v>315</v>
      </c>
      <c r="P71" s="21" t="s">
        <v>316</v>
      </c>
      <c r="Q71" s="176">
        <v>12</v>
      </c>
      <c r="R71" s="11" t="s">
        <v>78</v>
      </c>
      <c r="S71" s="13" t="s">
        <v>148</v>
      </c>
      <c r="T71" s="10" t="s">
        <v>317</v>
      </c>
      <c r="U71" s="73">
        <v>0</v>
      </c>
      <c r="V71" s="176"/>
      <c r="W71" s="176"/>
      <c r="X71" s="176"/>
      <c r="Y71" s="176"/>
      <c r="Z71" s="176"/>
      <c r="AA71" s="176"/>
      <c r="AB71" s="18">
        <v>12</v>
      </c>
      <c r="AC71" s="176">
        <v>12</v>
      </c>
      <c r="AD71" s="176">
        <v>12</v>
      </c>
      <c r="AE71" s="176">
        <v>12</v>
      </c>
      <c r="AF71" s="176">
        <v>12</v>
      </c>
      <c r="AG71" s="176">
        <v>12</v>
      </c>
      <c r="AH71" s="149" t="s">
        <v>506</v>
      </c>
      <c r="AI71" s="149">
        <v>12</v>
      </c>
      <c r="AJ71" s="149">
        <v>12</v>
      </c>
      <c r="AK71" s="176">
        <v>12</v>
      </c>
      <c r="AL71" s="176">
        <v>12</v>
      </c>
      <c r="AM71" s="155">
        <v>12</v>
      </c>
      <c r="AN71" s="176">
        <v>12</v>
      </c>
      <c r="AO71" s="177">
        <f t="shared" si="21"/>
        <v>12</v>
      </c>
      <c r="AP71" s="100">
        <f t="shared" si="13"/>
        <v>1</v>
      </c>
      <c r="AQ71" s="100">
        <f t="shared" si="14"/>
        <v>1</v>
      </c>
      <c r="AR71" s="10" t="s">
        <v>644</v>
      </c>
      <c r="AS71" s="57"/>
      <c r="AT71" s="57"/>
      <c r="AU71" s="56"/>
      <c r="AV71" s="56"/>
      <c r="AW71" s="56"/>
      <c r="AX71" s="56"/>
      <c r="AY71" s="56"/>
      <c r="AZ71" s="102" t="e">
        <f t="shared" si="20"/>
        <v>#DIV/0!</v>
      </c>
      <c r="BA71" s="10" t="s">
        <v>645</v>
      </c>
      <c r="BB71" s="66">
        <f t="shared" si="18"/>
        <v>152</v>
      </c>
      <c r="BC71" s="67">
        <f t="shared" si="1"/>
        <v>305</v>
      </c>
      <c r="BD71" s="68">
        <f t="shared" si="2"/>
        <v>-153</v>
      </c>
      <c r="BE71" s="69">
        <f t="shared" si="3"/>
        <v>-1.006578947368421</v>
      </c>
      <c r="BF71" s="9" t="s">
        <v>318</v>
      </c>
      <c r="BG71" s="10" t="s">
        <v>319</v>
      </c>
      <c r="BH71" s="103" t="s">
        <v>562</v>
      </c>
      <c r="BI71" s="159" t="b">
        <f t="shared" si="4"/>
        <v>1</v>
      </c>
      <c r="BJ71" s="160">
        <f t="shared" si="5"/>
        <v>0</v>
      </c>
      <c r="BK71" s="103" t="b">
        <f t="shared" si="6"/>
        <v>0</v>
      </c>
      <c r="BL71" s="85" t="b">
        <f t="shared" si="7"/>
        <v>0</v>
      </c>
      <c r="BM71" s="85" t="b">
        <f t="shared" si="8"/>
        <v>0</v>
      </c>
      <c r="BN71" s="85" t="b">
        <f t="shared" si="9"/>
        <v>0</v>
      </c>
      <c r="BO71" s="85" t="b">
        <f t="shared" si="10"/>
        <v>1</v>
      </c>
      <c r="BP71" s="161"/>
      <c r="BQ71" s="71"/>
      <c r="BR71" s="4" t="b">
        <f t="shared" si="11"/>
        <v>1</v>
      </c>
    </row>
    <row r="72" spans="1:70" ht="63.75" customHeight="1" x14ac:dyDescent="0.25">
      <c r="A72" s="9" t="s">
        <v>260</v>
      </c>
      <c r="B72" s="9" t="s">
        <v>305</v>
      </c>
      <c r="C72" s="9" t="s">
        <v>241</v>
      </c>
      <c r="D72" s="9" t="s">
        <v>282</v>
      </c>
      <c r="E72" s="9" t="s">
        <v>43</v>
      </c>
      <c r="F72" s="9" t="s">
        <v>306</v>
      </c>
      <c r="G72" s="9" t="s">
        <v>221</v>
      </c>
      <c r="H72" s="9" t="s">
        <v>46</v>
      </c>
      <c r="I72" s="9" t="s">
        <v>274</v>
      </c>
      <c r="J72" s="21" t="s">
        <v>307</v>
      </c>
      <c r="K72" s="11">
        <v>62</v>
      </c>
      <c r="L72" s="10" t="s">
        <v>320</v>
      </c>
      <c r="M72" s="12">
        <v>43160</v>
      </c>
      <c r="N72" s="12">
        <v>43465</v>
      </c>
      <c r="O72" s="10" t="s">
        <v>321</v>
      </c>
      <c r="P72" s="10" t="s">
        <v>322</v>
      </c>
      <c r="Q72" s="176">
        <v>10</v>
      </c>
      <c r="R72" s="11" t="s">
        <v>78</v>
      </c>
      <c r="S72" s="13" t="s">
        <v>58</v>
      </c>
      <c r="T72" s="10" t="s">
        <v>323</v>
      </c>
      <c r="U72" s="73">
        <v>0</v>
      </c>
      <c r="V72" s="176"/>
      <c r="W72" s="176">
        <v>4</v>
      </c>
      <c r="X72" s="16">
        <v>4</v>
      </c>
      <c r="Y72" s="176">
        <v>4</v>
      </c>
      <c r="Z72" s="176">
        <v>5</v>
      </c>
      <c r="AA72" s="16">
        <v>5</v>
      </c>
      <c r="AB72" s="176">
        <v>5</v>
      </c>
      <c r="AC72" s="176">
        <v>7</v>
      </c>
      <c r="AD72" s="176">
        <v>8</v>
      </c>
      <c r="AE72" s="176">
        <v>9</v>
      </c>
      <c r="AF72" s="176">
        <v>10</v>
      </c>
      <c r="AG72" s="176">
        <v>10</v>
      </c>
      <c r="AH72" s="149">
        <v>7</v>
      </c>
      <c r="AI72" s="149" t="s">
        <v>507</v>
      </c>
      <c r="AJ72" s="149" t="s">
        <v>507</v>
      </c>
      <c r="AK72" s="176">
        <v>7</v>
      </c>
      <c r="AL72" s="176" t="s">
        <v>507</v>
      </c>
      <c r="AM72" s="155">
        <v>7</v>
      </c>
      <c r="AN72" s="176">
        <v>9</v>
      </c>
      <c r="AO72" s="177">
        <f t="shared" si="21"/>
        <v>9</v>
      </c>
      <c r="AP72" s="100">
        <f t="shared" si="13"/>
        <v>0.9</v>
      </c>
      <c r="AQ72" s="100">
        <f t="shared" si="14"/>
        <v>0.9</v>
      </c>
      <c r="AR72" s="10" t="s">
        <v>627</v>
      </c>
      <c r="AS72" s="57"/>
      <c r="AT72" s="57"/>
      <c r="AU72" s="56"/>
      <c r="AV72" s="56"/>
      <c r="AW72" s="56"/>
      <c r="AX72" s="56"/>
      <c r="AY72" s="56"/>
      <c r="AZ72" s="102" t="e">
        <f t="shared" si="20"/>
        <v>#DIV/0!</v>
      </c>
      <c r="BA72" s="72" t="s">
        <v>628</v>
      </c>
      <c r="BB72" s="66">
        <f t="shared" si="18"/>
        <v>305</v>
      </c>
      <c r="BC72" s="67">
        <f t="shared" si="1"/>
        <v>305</v>
      </c>
      <c r="BD72" s="68">
        <f t="shared" si="2"/>
        <v>0</v>
      </c>
      <c r="BE72" s="69">
        <f t="shared" si="3"/>
        <v>0</v>
      </c>
      <c r="BF72" s="9"/>
      <c r="BG72" s="10"/>
      <c r="BH72" s="103" t="s">
        <v>562</v>
      </c>
      <c r="BI72" s="159" t="b">
        <f t="shared" si="4"/>
        <v>1</v>
      </c>
      <c r="BJ72" s="160">
        <f t="shared" si="5"/>
        <v>0</v>
      </c>
      <c r="BK72" s="103" t="b">
        <f t="shared" si="6"/>
        <v>0</v>
      </c>
      <c r="BL72" s="85" t="b">
        <f t="shared" si="7"/>
        <v>1</v>
      </c>
      <c r="BM72" s="85" t="b">
        <f t="shared" si="8"/>
        <v>0</v>
      </c>
      <c r="BN72" s="85" t="b">
        <f t="shared" si="9"/>
        <v>0</v>
      </c>
      <c r="BO72" s="85" t="b">
        <f t="shared" si="10"/>
        <v>1</v>
      </c>
      <c r="BP72" s="161"/>
      <c r="BQ72" s="71"/>
      <c r="BR72" s="4" t="b">
        <f t="shared" si="11"/>
        <v>1</v>
      </c>
    </row>
    <row r="73" spans="1:70" ht="76.5" customHeight="1" x14ac:dyDescent="0.25">
      <c r="A73" s="9" t="s">
        <v>260</v>
      </c>
      <c r="B73" s="9" t="s">
        <v>305</v>
      </c>
      <c r="C73" s="9" t="s">
        <v>241</v>
      </c>
      <c r="D73" s="9" t="s">
        <v>282</v>
      </c>
      <c r="E73" s="9" t="s">
        <v>43</v>
      </c>
      <c r="F73" s="9" t="s">
        <v>306</v>
      </c>
      <c r="G73" s="9" t="s">
        <v>221</v>
      </c>
      <c r="H73" s="9" t="s">
        <v>46</v>
      </c>
      <c r="I73" s="9" t="s">
        <v>274</v>
      </c>
      <c r="J73" s="21" t="s">
        <v>307</v>
      </c>
      <c r="K73" s="11">
        <v>63</v>
      </c>
      <c r="L73" s="10" t="s">
        <v>324</v>
      </c>
      <c r="M73" s="12">
        <v>43146</v>
      </c>
      <c r="N73" s="12">
        <v>43312</v>
      </c>
      <c r="O73" s="10" t="s">
        <v>325</v>
      </c>
      <c r="P73" s="10" t="s">
        <v>326</v>
      </c>
      <c r="Q73" s="176">
        <v>2</v>
      </c>
      <c r="R73" s="11" t="s">
        <v>78</v>
      </c>
      <c r="S73" s="13" t="s">
        <v>52</v>
      </c>
      <c r="T73" s="10" t="s">
        <v>327</v>
      </c>
      <c r="U73" s="73">
        <v>0</v>
      </c>
      <c r="V73" s="176"/>
      <c r="W73" s="176"/>
      <c r="X73" s="176"/>
      <c r="Y73" s="176"/>
      <c r="Z73" s="176"/>
      <c r="AA73" s="176">
        <v>1</v>
      </c>
      <c r="AB73" s="18">
        <v>2</v>
      </c>
      <c r="AC73" s="176">
        <v>2</v>
      </c>
      <c r="AD73" s="176">
        <v>2</v>
      </c>
      <c r="AE73" s="176">
        <v>2</v>
      </c>
      <c r="AF73" s="176">
        <v>2</v>
      </c>
      <c r="AG73" s="176">
        <v>2</v>
      </c>
      <c r="AH73" s="149">
        <v>1</v>
      </c>
      <c r="AI73" s="149">
        <v>2</v>
      </c>
      <c r="AJ73" s="149">
        <v>2</v>
      </c>
      <c r="AK73" s="176">
        <v>2</v>
      </c>
      <c r="AL73" s="176">
        <v>2</v>
      </c>
      <c r="AM73" s="155">
        <v>2</v>
      </c>
      <c r="AN73" s="176">
        <v>2</v>
      </c>
      <c r="AO73" s="177">
        <f t="shared" si="21"/>
        <v>2</v>
      </c>
      <c r="AP73" s="100">
        <f t="shared" si="13"/>
        <v>1</v>
      </c>
      <c r="AQ73" s="100">
        <f t="shared" si="14"/>
        <v>1</v>
      </c>
      <c r="AR73" s="10" t="s">
        <v>643</v>
      </c>
      <c r="AS73" s="57"/>
      <c r="AT73" s="57"/>
      <c r="AU73" s="56"/>
      <c r="AV73" s="56"/>
      <c r="AW73" s="56"/>
      <c r="AX73" s="56"/>
      <c r="AY73" s="56"/>
      <c r="AZ73" s="102" t="e">
        <f t="shared" si="20"/>
        <v>#DIV/0!</v>
      </c>
      <c r="BA73" s="10" t="s">
        <v>646</v>
      </c>
      <c r="BB73" s="66">
        <f t="shared" si="18"/>
        <v>166</v>
      </c>
      <c r="BC73" s="67">
        <f t="shared" si="1"/>
        <v>319</v>
      </c>
      <c r="BD73" s="68">
        <f t="shared" si="2"/>
        <v>-153</v>
      </c>
      <c r="BE73" s="69">
        <f t="shared" si="3"/>
        <v>-0.92168674698795183</v>
      </c>
      <c r="BF73" s="9"/>
      <c r="BG73" s="85"/>
      <c r="BH73" s="103" t="s">
        <v>562</v>
      </c>
      <c r="BI73" s="159" t="b">
        <f t="shared" si="4"/>
        <v>1</v>
      </c>
      <c r="BJ73" s="160">
        <f t="shared" si="5"/>
        <v>0</v>
      </c>
      <c r="BK73" s="103" t="b">
        <f t="shared" si="6"/>
        <v>0</v>
      </c>
      <c r="BL73" s="85" t="b">
        <f t="shared" si="7"/>
        <v>0</v>
      </c>
      <c r="BM73" s="85" t="b">
        <f t="shared" si="8"/>
        <v>0</v>
      </c>
      <c r="BN73" s="85" t="b">
        <f t="shared" si="9"/>
        <v>0</v>
      </c>
      <c r="BO73" s="85" t="b">
        <f t="shared" si="10"/>
        <v>1</v>
      </c>
      <c r="BP73" s="161"/>
      <c r="BQ73" s="71"/>
      <c r="BR73" s="4" t="b">
        <f t="shared" si="11"/>
        <v>1</v>
      </c>
    </row>
    <row r="74" spans="1:70" ht="53.25" customHeight="1" x14ac:dyDescent="0.25">
      <c r="A74" s="9" t="s">
        <v>260</v>
      </c>
      <c r="B74" s="9" t="s">
        <v>305</v>
      </c>
      <c r="C74" s="9" t="s">
        <v>241</v>
      </c>
      <c r="D74" s="9" t="s">
        <v>282</v>
      </c>
      <c r="E74" s="9" t="s">
        <v>43</v>
      </c>
      <c r="F74" s="9" t="s">
        <v>306</v>
      </c>
      <c r="G74" s="9" t="s">
        <v>221</v>
      </c>
      <c r="H74" s="9" t="s">
        <v>46</v>
      </c>
      <c r="I74" s="9" t="s">
        <v>274</v>
      </c>
      <c r="J74" s="21" t="s">
        <v>307</v>
      </c>
      <c r="K74" s="11">
        <v>64</v>
      </c>
      <c r="L74" s="10" t="s">
        <v>328</v>
      </c>
      <c r="M74" s="12">
        <v>43342</v>
      </c>
      <c r="N74" s="12">
        <v>43465</v>
      </c>
      <c r="O74" s="10" t="s">
        <v>329</v>
      </c>
      <c r="P74" s="10" t="s">
        <v>330</v>
      </c>
      <c r="Q74" s="176">
        <v>1</v>
      </c>
      <c r="R74" s="11" t="s">
        <v>125</v>
      </c>
      <c r="S74" s="13" t="s">
        <v>206</v>
      </c>
      <c r="T74" s="10" t="s">
        <v>331</v>
      </c>
      <c r="U74" s="73">
        <v>0</v>
      </c>
      <c r="V74" s="176"/>
      <c r="W74" s="176"/>
      <c r="X74" s="176"/>
      <c r="Y74" s="176"/>
      <c r="Z74" s="176"/>
      <c r="AA74" s="176"/>
      <c r="AB74" s="176"/>
      <c r="AC74" s="18">
        <v>1</v>
      </c>
      <c r="AD74" s="176">
        <v>1</v>
      </c>
      <c r="AE74" s="176">
        <v>1</v>
      </c>
      <c r="AF74" s="176">
        <v>1</v>
      </c>
      <c r="AG74" s="176">
        <v>1</v>
      </c>
      <c r="AH74" s="149" t="s">
        <v>506</v>
      </c>
      <c r="AI74" s="149" t="s">
        <v>506</v>
      </c>
      <c r="AJ74" s="149">
        <v>1</v>
      </c>
      <c r="AK74" s="176">
        <v>1</v>
      </c>
      <c r="AL74" s="176">
        <v>1</v>
      </c>
      <c r="AM74" s="155">
        <v>1</v>
      </c>
      <c r="AN74" s="176">
        <v>1</v>
      </c>
      <c r="AO74" s="177">
        <f t="shared" si="21"/>
        <v>1</v>
      </c>
      <c r="AP74" s="100">
        <f t="shared" si="13"/>
        <v>1</v>
      </c>
      <c r="AQ74" s="100">
        <f t="shared" si="14"/>
        <v>1</v>
      </c>
      <c r="AR74" s="10" t="s">
        <v>630</v>
      </c>
      <c r="AS74" s="57"/>
      <c r="AT74" s="57"/>
      <c r="AU74" s="56"/>
      <c r="AV74" s="56"/>
      <c r="AW74" s="56"/>
      <c r="AX74" s="56"/>
      <c r="AY74" s="56"/>
      <c r="AZ74" s="102" t="e">
        <f t="shared" si="20"/>
        <v>#DIV/0!</v>
      </c>
      <c r="BA74" s="187" t="s">
        <v>629</v>
      </c>
      <c r="BB74" s="66">
        <f t="shared" si="18"/>
        <v>123</v>
      </c>
      <c r="BC74" s="67">
        <f t="shared" si="1"/>
        <v>123</v>
      </c>
      <c r="BD74" s="68">
        <f t="shared" si="2"/>
        <v>0</v>
      </c>
      <c r="BE74" s="69">
        <f t="shared" si="3"/>
        <v>0</v>
      </c>
      <c r="BF74" s="9" t="s">
        <v>332</v>
      </c>
      <c r="BG74" s="10" t="s">
        <v>333</v>
      </c>
      <c r="BH74" s="103" t="s">
        <v>562</v>
      </c>
      <c r="BI74" s="159" t="b">
        <f t="shared" si="4"/>
        <v>1</v>
      </c>
      <c r="BJ74" s="160">
        <f t="shared" si="5"/>
        <v>0</v>
      </c>
      <c r="BK74" s="103" t="b">
        <f t="shared" si="6"/>
        <v>0</v>
      </c>
      <c r="BL74" s="85" t="b">
        <f t="shared" si="7"/>
        <v>0</v>
      </c>
      <c r="BM74" s="85" t="b">
        <f t="shared" si="8"/>
        <v>0</v>
      </c>
      <c r="BN74" s="85" t="b">
        <f t="shared" si="9"/>
        <v>0</v>
      </c>
      <c r="BO74" s="85" t="b">
        <f t="shared" si="10"/>
        <v>1</v>
      </c>
      <c r="BP74" s="161"/>
      <c r="BQ74" s="71"/>
      <c r="BR74" s="4" t="b">
        <f t="shared" si="11"/>
        <v>1</v>
      </c>
    </row>
    <row r="75" spans="1:70" ht="76.5" customHeight="1" x14ac:dyDescent="0.25">
      <c r="A75" s="9" t="s">
        <v>260</v>
      </c>
      <c r="B75" s="9" t="s">
        <v>305</v>
      </c>
      <c r="C75" s="9" t="s">
        <v>241</v>
      </c>
      <c r="D75" s="9" t="s">
        <v>282</v>
      </c>
      <c r="E75" s="9" t="s">
        <v>43</v>
      </c>
      <c r="F75" s="9" t="s">
        <v>306</v>
      </c>
      <c r="G75" s="9" t="s">
        <v>221</v>
      </c>
      <c r="H75" s="9" t="s">
        <v>46</v>
      </c>
      <c r="I75" s="9" t="s">
        <v>274</v>
      </c>
      <c r="J75" s="21" t="s">
        <v>307</v>
      </c>
      <c r="K75" s="11">
        <v>65</v>
      </c>
      <c r="L75" s="10" t="s">
        <v>334</v>
      </c>
      <c r="M75" s="12">
        <v>43342</v>
      </c>
      <c r="N75" s="12">
        <v>43465</v>
      </c>
      <c r="O75" s="10" t="s">
        <v>335</v>
      </c>
      <c r="P75" s="10" t="s">
        <v>336</v>
      </c>
      <c r="Q75" s="176">
        <v>1</v>
      </c>
      <c r="R75" s="11" t="s">
        <v>125</v>
      </c>
      <c r="S75" s="13" t="s">
        <v>206</v>
      </c>
      <c r="T75" s="10" t="s">
        <v>337</v>
      </c>
      <c r="U75" s="73">
        <v>0</v>
      </c>
      <c r="V75" s="176"/>
      <c r="W75" s="176"/>
      <c r="X75" s="176"/>
      <c r="Y75" s="176"/>
      <c r="Z75" s="176"/>
      <c r="AA75" s="176"/>
      <c r="AB75" s="176"/>
      <c r="AC75" s="18">
        <v>1</v>
      </c>
      <c r="AD75" s="176">
        <v>1</v>
      </c>
      <c r="AE75" s="176">
        <v>1</v>
      </c>
      <c r="AF75" s="176">
        <v>1</v>
      </c>
      <c r="AG75" s="176">
        <v>1</v>
      </c>
      <c r="AH75" s="149" t="s">
        <v>506</v>
      </c>
      <c r="AI75" s="149" t="s">
        <v>506</v>
      </c>
      <c r="AJ75" s="149">
        <v>1</v>
      </c>
      <c r="AK75" s="176">
        <v>1</v>
      </c>
      <c r="AL75" s="176">
        <v>1</v>
      </c>
      <c r="AM75" s="155">
        <v>1</v>
      </c>
      <c r="AN75" s="176">
        <v>1</v>
      </c>
      <c r="AO75" s="177">
        <f t="shared" si="21"/>
        <v>1</v>
      </c>
      <c r="AP75" s="100">
        <f t="shared" si="13"/>
        <v>1</v>
      </c>
      <c r="AQ75" s="100">
        <f t="shared" si="14"/>
        <v>1</v>
      </c>
      <c r="AR75" s="10" t="s">
        <v>632</v>
      </c>
      <c r="AS75" s="57"/>
      <c r="AT75" s="57"/>
      <c r="AU75" s="56"/>
      <c r="AV75" s="56"/>
      <c r="AW75" s="56"/>
      <c r="AX75" s="56"/>
      <c r="AY75" s="56"/>
      <c r="AZ75" s="102" t="e">
        <f t="shared" si="20"/>
        <v>#DIV/0!</v>
      </c>
      <c r="BA75" s="10" t="s">
        <v>631</v>
      </c>
      <c r="BB75" s="66">
        <f t="shared" si="18"/>
        <v>123</v>
      </c>
      <c r="BC75" s="67">
        <f t="shared" si="1"/>
        <v>123</v>
      </c>
      <c r="BD75" s="68">
        <f t="shared" si="2"/>
        <v>0</v>
      </c>
      <c r="BE75" s="69">
        <f t="shared" si="3"/>
        <v>0</v>
      </c>
      <c r="BF75" s="9"/>
      <c r="BG75" s="10" t="s">
        <v>333</v>
      </c>
      <c r="BH75" s="103" t="s">
        <v>562</v>
      </c>
      <c r="BI75" s="159" t="b">
        <f t="shared" si="4"/>
        <v>1</v>
      </c>
      <c r="BJ75" s="160">
        <f t="shared" si="5"/>
        <v>0</v>
      </c>
      <c r="BK75" s="103" t="b">
        <f t="shared" si="6"/>
        <v>0</v>
      </c>
      <c r="BL75" s="85" t="b">
        <f t="shared" si="7"/>
        <v>0</v>
      </c>
      <c r="BM75" s="85" t="b">
        <f t="shared" si="8"/>
        <v>0</v>
      </c>
      <c r="BN75" s="85" t="b">
        <f t="shared" si="9"/>
        <v>0</v>
      </c>
      <c r="BO75" s="85" t="b">
        <f t="shared" si="10"/>
        <v>1</v>
      </c>
      <c r="BP75" s="161"/>
      <c r="BQ75" s="71"/>
      <c r="BR75" s="4" t="b">
        <f t="shared" si="11"/>
        <v>1</v>
      </c>
    </row>
    <row r="76" spans="1:70" ht="144.75" customHeight="1" x14ac:dyDescent="0.25">
      <c r="A76" s="9" t="s">
        <v>260</v>
      </c>
      <c r="B76" s="9" t="s">
        <v>305</v>
      </c>
      <c r="C76" s="9" t="s">
        <v>241</v>
      </c>
      <c r="D76" s="9" t="s">
        <v>282</v>
      </c>
      <c r="E76" s="9" t="s">
        <v>43</v>
      </c>
      <c r="F76" s="9" t="s">
        <v>306</v>
      </c>
      <c r="G76" s="9" t="s">
        <v>221</v>
      </c>
      <c r="H76" s="9" t="s">
        <v>46</v>
      </c>
      <c r="I76" s="9" t="s">
        <v>274</v>
      </c>
      <c r="J76" s="21" t="s">
        <v>338</v>
      </c>
      <c r="K76" s="11">
        <v>66</v>
      </c>
      <c r="L76" s="10" t="s">
        <v>339</v>
      </c>
      <c r="M76" s="12">
        <v>43374</v>
      </c>
      <c r="N76" s="12">
        <v>43465</v>
      </c>
      <c r="O76" s="10" t="s">
        <v>340</v>
      </c>
      <c r="P76" s="10" t="s">
        <v>340</v>
      </c>
      <c r="Q76" s="176">
        <v>1</v>
      </c>
      <c r="R76" s="11" t="s">
        <v>125</v>
      </c>
      <c r="S76" s="13" t="s">
        <v>206</v>
      </c>
      <c r="T76" s="10" t="s">
        <v>341</v>
      </c>
      <c r="U76" s="73">
        <v>0</v>
      </c>
      <c r="V76" s="176"/>
      <c r="W76" s="176"/>
      <c r="X76" s="176"/>
      <c r="Y76" s="176"/>
      <c r="Z76" s="176"/>
      <c r="AA76" s="176"/>
      <c r="AB76" s="176"/>
      <c r="AC76" s="176"/>
      <c r="AD76" s="176"/>
      <c r="AE76" s="176"/>
      <c r="AF76" s="18">
        <v>1</v>
      </c>
      <c r="AG76" s="176">
        <v>1</v>
      </c>
      <c r="AH76" s="176" t="s">
        <v>506</v>
      </c>
      <c r="AI76" s="176" t="s">
        <v>506</v>
      </c>
      <c r="AJ76" s="176" t="s">
        <v>506</v>
      </c>
      <c r="AK76" s="176" t="s">
        <v>506</v>
      </c>
      <c r="AL76" s="176" t="s">
        <v>506</v>
      </c>
      <c r="AM76" s="155" t="s">
        <v>506</v>
      </c>
      <c r="AN76" s="176">
        <v>1</v>
      </c>
      <c r="AO76" s="177">
        <f>IF((AN76= "NO PROGRAMADO"), AL76, AN76)</f>
        <v>1</v>
      </c>
      <c r="AP76" s="100">
        <f t="shared" si="13"/>
        <v>1</v>
      </c>
      <c r="AQ76" s="100">
        <f t="shared" si="14"/>
        <v>1</v>
      </c>
      <c r="AR76" s="10" t="s">
        <v>703</v>
      </c>
      <c r="AS76" s="57"/>
      <c r="AT76" s="57"/>
      <c r="AU76" s="56"/>
      <c r="AV76" s="56"/>
      <c r="AW76" s="56"/>
      <c r="AX76" s="56"/>
      <c r="AY76" s="56"/>
      <c r="AZ76" s="102" t="e">
        <f t="shared" si="20"/>
        <v>#DIV/0!</v>
      </c>
      <c r="BA76" s="10" t="s">
        <v>702</v>
      </c>
      <c r="BB76" s="66">
        <f t="shared" ref="BB76:BB106" si="22">IF(N76-M76=0,1,N76-M76)</f>
        <v>91</v>
      </c>
      <c r="BC76" s="67">
        <f t="shared" si="1"/>
        <v>91</v>
      </c>
      <c r="BD76" s="68">
        <f t="shared" si="2"/>
        <v>0</v>
      </c>
      <c r="BE76" s="69">
        <f t="shared" si="3"/>
        <v>0</v>
      </c>
      <c r="BF76" s="9"/>
      <c r="BG76" s="10" t="s">
        <v>342</v>
      </c>
      <c r="BH76" s="103" t="s">
        <v>562</v>
      </c>
      <c r="BI76" s="159" t="b">
        <f t="shared" si="4"/>
        <v>1</v>
      </c>
      <c r="BJ76" s="160">
        <f t="shared" si="5"/>
        <v>0</v>
      </c>
      <c r="BK76" s="103" t="b">
        <f t="shared" si="6"/>
        <v>0</v>
      </c>
      <c r="BL76" s="85" t="b">
        <f t="shared" si="7"/>
        <v>0</v>
      </c>
      <c r="BM76" s="85" t="b">
        <f t="shared" si="8"/>
        <v>0</v>
      </c>
      <c r="BN76" s="85" t="b">
        <f t="shared" si="9"/>
        <v>0</v>
      </c>
      <c r="BO76" s="85" t="b">
        <f t="shared" si="10"/>
        <v>0</v>
      </c>
      <c r="BP76" s="85"/>
      <c r="BQ76" s="71"/>
      <c r="BR76" s="4" t="b">
        <f t="shared" si="11"/>
        <v>1</v>
      </c>
    </row>
    <row r="77" spans="1:70" ht="409.5" customHeight="1" x14ac:dyDescent="0.25">
      <c r="A77" s="9" t="s">
        <v>260</v>
      </c>
      <c r="B77" s="9" t="s">
        <v>305</v>
      </c>
      <c r="C77" s="9" t="s">
        <v>241</v>
      </c>
      <c r="D77" s="9" t="s">
        <v>282</v>
      </c>
      <c r="E77" s="9" t="s">
        <v>43</v>
      </c>
      <c r="F77" s="9" t="s">
        <v>343</v>
      </c>
      <c r="G77" s="9" t="s">
        <v>221</v>
      </c>
      <c r="H77" s="9" t="s">
        <v>46</v>
      </c>
      <c r="I77" s="9" t="s">
        <v>274</v>
      </c>
      <c r="J77" s="21" t="s">
        <v>344</v>
      </c>
      <c r="K77" s="11">
        <v>67</v>
      </c>
      <c r="L77" s="10" t="s">
        <v>345</v>
      </c>
      <c r="M77" s="12">
        <v>43101</v>
      </c>
      <c r="N77" s="12">
        <v>43465</v>
      </c>
      <c r="O77" s="10" t="s">
        <v>346</v>
      </c>
      <c r="P77" s="10" t="s">
        <v>347</v>
      </c>
      <c r="Q77" s="176">
        <v>5</v>
      </c>
      <c r="R77" s="11" t="s">
        <v>78</v>
      </c>
      <c r="S77" s="13" t="s">
        <v>206</v>
      </c>
      <c r="T77" s="10" t="s">
        <v>348</v>
      </c>
      <c r="U77" s="73">
        <v>0</v>
      </c>
      <c r="V77" s="176"/>
      <c r="W77" s="176"/>
      <c r="X77" s="176"/>
      <c r="Y77" s="176"/>
      <c r="Z77" s="176"/>
      <c r="AA77" s="16">
        <v>5</v>
      </c>
      <c r="AB77" s="176">
        <v>5</v>
      </c>
      <c r="AC77" s="176">
        <v>5</v>
      </c>
      <c r="AD77" s="176">
        <v>5</v>
      </c>
      <c r="AE77" s="176">
        <v>5</v>
      </c>
      <c r="AF77" s="176">
        <v>5</v>
      </c>
      <c r="AG77" s="176">
        <v>5</v>
      </c>
      <c r="AH77" s="149">
        <v>5</v>
      </c>
      <c r="AI77" s="149" t="s">
        <v>507</v>
      </c>
      <c r="AJ77" s="149" t="s">
        <v>507</v>
      </c>
      <c r="AK77" s="176">
        <v>5</v>
      </c>
      <c r="AL77" s="176" t="s">
        <v>507</v>
      </c>
      <c r="AM77" s="155">
        <v>5</v>
      </c>
      <c r="AN77" s="176">
        <v>5</v>
      </c>
      <c r="AO77" s="177">
        <f>IF((AN77= "NO PERIODICIDAD"), AL77, AN77)</f>
        <v>5</v>
      </c>
      <c r="AP77" s="100">
        <f t="shared" ref="AP77:AP106" si="23">IF(AG77="NO PROGRAMADO", "NO PROGRAMADO", (AO77/AG77))</f>
        <v>1</v>
      </c>
      <c r="AQ77" s="100">
        <f t="shared" ref="AQ77:AQ106" si="24">+AO77/Q77</f>
        <v>1</v>
      </c>
      <c r="AR77" s="10" t="s">
        <v>639</v>
      </c>
      <c r="AS77" s="57"/>
      <c r="AT77" s="57"/>
      <c r="AU77" s="56"/>
      <c r="AV77" s="56"/>
      <c r="AW77" s="56"/>
      <c r="AX77" s="56"/>
      <c r="AY77" s="56"/>
      <c r="AZ77" s="102" t="e">
        <f t="shared" si="20"/>
        <v>#DIV/0!</v>
      </c>
      <c r="BA77" s="10" t="s">
        <v>640</v>
      </c>
      <c r="BB77" s="66">
        <f t="shared" si="22"/>
        <v>364</v>
      </c>
      <c r="BC77" s="67">
        <f t="shared" ref="BC77:BC106" si="25">IF($B$8-M77=0,1,$B$8-M77)</f>
        <v>364</v>
      </c>
      <c r="BD77" s="68">
        <f t="shared" ref="BD77:BD106" si="26">+BB77-BC77</f>
        <v>0</v>
      </c>
      <c r="BE77" s="69">
        <f t="shared" ref="BE77:BE106" si="27">(BB77-BC77)/BB77</f>
        <v>0</v>
      </c>
      <c r="BF77" s="9"/>
      <c r="BG77" s="85"/>
      <c r="BH77" s="103" t="s">
        <v>562</v>
      </c>
      <c r="BI77" s="159" t="b">
        <f t="shared" ref="BI77:BI106" si="28">AV77&gt;=AU77</f>
        <v>1</v>
      </c>
      <c r="BJ77" s="160">
        <f t="shared" ref="BJ77:BJ106" si="29">+U77-AV77</f>
        <v>0</v>
      </c>
      <c r="BK77" s="103" t="b">
        <f t="shared" ref="BK77:BK106" si="30">AQ77 &gt; 100%</f>
        <v>0</v>
      </c>
      <c r="BL77" s="85" t="b">
        <f t="shared" ref="BL77:BL106" si="31">+AO77&lt;AG77</f>
        <v>0</v>
      </c>
      <c r="BM77" s="85" t="b">
        <f t="shared" ref="BM77:BM106" si="32">+AO77&gt;AG77</f>
        <v>0</v>
      </c>
      <c r="BN77" s="85" t="b">
        <f t="shared" ref="BN77:BN106" si="33">+AO77&gt;Q77</f>
        <v>0</v>
      </c>
      <c r="BO77" s="85" t="b">
        <f t="shared" ref="BO77:BO106" si="34">+AN77&gt;=AM77</f>
        <v>1</v>
      </c>
      <c r="BP77" s="161"/>
      <c r="BQ77" s="71"/>
      <c r="BR77" s="4" t="b">
        <f t="shared" ref="BR77:BR106" si="35">+AP77=AQ77</f>
        <v>1</v>
      </c>
    </row>
    <row r="78" spans="1:70" ht="114.75" customHeight="1" x14ac:dyDescent="0.25">
      <c r="A78" s="9" t="s">
        <v>260</v>
      </c>
      <c r="B78" s="9" t="s">
        <v>305</v>
      </c>
      <c r="C78" s="9" t="s">
        <v>241</v>
      </c>
      <c r="D78" s="9" t="s">
        <v>282</v>
      </c>
      <c r="E78" s="9" t="s">
        <v>43</v>
      </c>
      <c r="F78" s="9" t="s">
        <v>343</v>
      </c>
      <c r="G78" s="9" t="s">
        <v>221</v>
      </c>
      <c r="H78" s="9" t="s">
        <v>46</v>
      </c>
      <c r="I78" s="9" t="s">
        <v>274</v>
      </c>
      <c r="J78" s="21" t="s">
        <v>344</v>
      </c>
      <c r="K78" s="11">
        <v>68</v>
      </c>
      <c r="L78" s="10" t="s">
        <v>349</v>
      </c>
      <c r="M78" s="12">
        <v>43101</v>
      </c>
      <c r="N78" s="12">
        <v>43435</v>
      </c>
      <c r="O78" s="10" t="s">
        <v>350</v>
      </c>
      <c r="P78" s="10" t="s">
        <v>351</v>
      </c>
      <c r="Q78" s="176">
        <v>5</v>
      </c>
      <c r="R78" s="11" t="s">
        <v>78</v>
      </c>
      <c r="S78" s="13" t="s">
        <v>52</v>
      </c>
      <c r="T78" s="10" t="s">
        <v>352</v>
      </c>
      <c r="U78" s="10">
        <v>0</v>
      </c>
      <c r="V78" s="176">
        <v>5</v>
      </c>
      <c r="W78" s="176">
        <v>5</v>
      </c>
      <c r="X78" s="176">
        <v>5</v>
      </c>
      <c r="Y78" s="176">
        <v>5</v>
      </c>
      <c r="Z78" s="176">
        <v>5</v>
      </c>
      <c r="AA78" s="176">
        <v>5</v>
      </c>
      <c r="AB78" s="176">
        <v>5</v>
      </c>
      <c r="AC78" s="176">
        <v>5</v>
      </c>
      <c r="AD78" s="176">
        <v>5</v>
      </c>
      <c r="AE78" s="176">
        <v>5</v>
      </c>
      <c r="AF78" s="176">
        <v>5</v>
      </c>
      <c r="AG78" s="176">
        <v>5</v>
      </c>
      <c r="AH78" s="149">
        <v>5</v>
      </c>
      <c r="AI78" s="149">
        <v>5</v>
      </c>
      <c r="AJ78" s="149">
        <v>5</v>
      </c>
      <c r="AK78" s="176">
        <v>5</v>
      </c>
      <c r="AL78" s="155">
        <v>4</v>
      </c>
      <c r="AM78" s="155">
        <v>5</v>
      </c>
      <c r="AN78" s="176">
        <v>5</v>
      </c>
      <c r="AO78" s="177">
        <f>AVERAGE(AH78:AN78)</f>
        <v>4.8571428571428568</v>
      </c>
      <c r="AP78" s="100">
        <f>IF(AN78="NO PROGRAMADO", "NO PROGRAMADO", (AO78/AN78))</f>
        <v>0.97142857142857131</v>
      </c>
      <c r="AQ78" s="100">
        <f t="shared" si="24"/>
        <v>0.97142857142857131</v>
      </c>
      <c r="AR78" s="10" t="s">
        <v>635</v>
      </c>
      <c r="AS78" s="57"/>
      <c r="AT78" s="57"/>
      <c r="AU78" s="56"/>
      <c r="AV78" s="56"/>
      <c r="AW78" s="56"/>
      <c r="AX78" s="56"/>
      <c r="AY78" s="56"/>
      <c r="AZ78" s="102" t="e">
        <f>IF(AV78/U78=0,"SIN RECURSO EJECUTADO",(AV78/U78))</f>
        <v>#DIV/0!</v>
      </c>
      <c r="BA78" s="10" t="s">
        <v>636</v>
      </c>
      <c r="BB78" s="66">
        <f t="shared" si="22"/>
        <v>334</v>
      </c>
      <c r="BC78" s="67">
        <f t="shared" si="25"/>
        <v>364</v>
      </c>
      <c r="BD78" s="68">
        <f t="shared" si="26"/>
        <v>-30</v>
      </c>
      <c r="BE78" s="69">
        <f t="shared" si="27"/>
        <v>-8.9820359281437126E-2</v>
      </c>
      <c r="BF78" s="9" t="s">
        <v>353</v>
      </c>
      <c r="BG78" s="10" t="s">
        <v>354</v>
      </c>
      <c r="BH78" s="71" t="s">
        <v>505</v>
      </c>
      <c r="BI78" s="159" t="b">
        <f t="shared" si="28"/>
        <v>1</v>
      </c>
      <c r="BJ78" s="160">
        <f t="shared" si="29"/>
        <v>0</v>
      </c>
      <c r="BK78" s="103" t="b">
        <f t="shared" si="30"/>
        <v>0</v>
      </c>
      <c r="BL78" s="85" t="b">
        <f t="shared" si="31"/>
        <v>1</v>
      </c>
      <c r="BM78" s="85" t="b">
        <f t="shared" si="32"/>
        <v>0</v>
      </c>
      <c r="BN78" s="85" t="b">
        <f t="shared" si="33"/>
        <v>0</v>
      </c>
      <c r="BO78" s="85" t="b">
        <f t="shared" si="34"/>
        <v>1</v>
      </c>
      <c r="BP78" s="161"/>
      <c r="BQ78" s="71"/>
      <c r="BR78" s="4" t="b">
        <f t="shared" si="35"/>
        <v>1</v>
      </c>
    </row>
    <row r="79" spans="1:70" ht="102" customHeight="1" x14ac:dyDescent="0.25">
      <c r="A79" s="9" t="s">
        <v>260</v>
      </c>
      <c r="B79" s="9" t="s">
        <v>305</v>
      </c>
      <c r="C79" s="9" t="s">
        <v>241</v>
      </c>
      <c r="D79" s="9" t="s">
        <v>282</v>
      </c>
      <c r="E79" s="9" t="s">
        <v>43</v>
      </c>
      <c r="F79" s="9" t="s">
        <v>343</v>
      </c>
      <c r="G79" s="9" t="s">
        <v>221</v>
      </c>
      <c r="H79" s="9" t="s">
        <v>46</v>
      </c>
      <c r="I79" s="9" t="s">
        <v>274</v>
      </c>
      <c r="J79" s="21" t="s">
        <v>344</v>
      </c>
      <c r="K79" s="11">
        <v>69</v>
      </c>
      <c r="L79" s="10" t="s">
        <v>355</v>
      </c>
      <c r="M79" s="12">
        <v>43101</v>
      </c>
      <c r="N79" s="12">
        <v>43312</v>
      </c>
      <c r="O79" s="10" t="s">
        <v>356</v>
      </c>
      <c r="P79" s="10" t="s">
        <v>356</v>
      </c>
      <c r="Q79" s="176">
        <v>1</v>
      </c>
      <c r="R79" s="11" t="s">
        <v>125</v>
      </c>
      <c r="S79" s="13" t="s">
        <v>206</v>
      </c>
      <c r="T79" s="10" t="s">
        <v>357</v>
      </c>
      <c r="U79" s="73">
        <v>0</v>
      </c>
      <c r="V79" s="176"/>
      <c r="W79" s="176"/>
      <c r="X79" s="18">
        <v>1</v>
      </c>
      <c r="Y79" s="176">
        <v>1</v>
      </c>
      <c r="Z79" s="176">
        <v>1</v>
      </c>
      <c r="AA79" s="176">
        <v>1</v>
      </c>
      <c r="AB79" s="176">
        <v>1</v>
      </c>
      <c r="AC79" s="176">
        <v>1</v>
      </c>
      <c r="AD79" s="176">
        <v>1</v>
      </c>
      <c r="AE79" s="176">
        <v>1</v>
      </c>
      <c r="AF79" s="176">
        <v>1</v>
      </c>
      <c r="AG79" s="176">
        <v>1</v>
      </c>
      <c r="AH79" s="149">
        <v>1</v>
      </c>
      <c r="AI79" s="149">
        <v>1</v>
      </c>
      <c r="AJ79" s="149">
        <v>1</v>
      </c>
      <c r="AK79" s="176">
        <v>1</v>
      </c>
      <c r="AL79" s="176">
        <v>1</v>
      </c>
      <c r="AM79" s="155">
        <v>1</v>
      </c>
      <c r="AN79" s="176">
        <v>1</v>
      </c>
      <c r="AO79" s="177">
        <f t="shared" ref="AO79:AO101" si="36">IF((AN79= "NO PERIODICIDAD"), AL79, AN79)</f>
        <v>1</v>
      </c>
      <c r="AP79" s="100">
        <f t="shared" si="23"/>
        <v>1</v>
      </c>
      <c r="AQ79" s="100">
        <f t="shared" si="24"/>
        <v>1</v>
      </c>
      <c r="AR79" s="10" t="s">
        <v>647</v>
      </c>
      <c r="AS79" s="57"/>
      <c r="AT79" s="57"/>
      <c r="AU79" s="56"/>
      <c r="AV79" s="56"/>
      <c r="AW79" s="56"/>
      <c r="AX79" s="56"/>
      <c r="AY79" s="56"/>
      <c r="AZ79" s="102" t="e">
        <f t="shared" ref="AZ79:AZ103" si="37">IF(AW79/U79=0,"SIN RECURSO EJECUTADO",(AW79/U79))</f>
        <v>#DIV/0!</v>
      </c>
      <c r="BA79" s="10" t="s">
        <v>648</v>
      </c>
      <c r="BB79" s="66">
        <f t="shared" si="22"/>
        <v>211</v>
      </c>
      <c r="BC79" s="67">
        <f t="shared" si="25"/>
        <v>364</v>
      </c>
      <c r="BD79" s="68">
        <f t="shared" si="26"/>
        <v>-153</v>
      </c>
      <c r="BE79" s="69">
        <f t="shared" si="27"/>
        <v>-0.72511848341232232</v>
      </c>
      <c r="BF79" s="9" t="s">
        <v>358</v>
      </c>
      <c r="BG79" s="85"/>
      <c r="BH79" s="103" t="s">
        <v>562</v>
      </c>
      <c r="BI79" s="159" t="b">
        <f t="shared" si="28"/>
        <v>1</v>
      </c>
      <c r="BJ79" s="160">
        <f t="shared" si="29"/>
        <v>0</v>
      </c>
      <c r="BK79" s="103" t="b">
        <f t="shared" si="30"/>
        <v>0</v>
      </c>
      <c r="BL79" s="85" t="b">
        <f t="shared" si="31"/>
        <v>0</v>
      </c>
      <c r="BM79" s="85" t="b">
        <f t="shared" si="32"/>
        <v>0</v>
      </c>
      <c r="BN79" s="85" t="b">
        <f t="shared" si="33"/>
        <v>0</v>
      </c>
      <c r="BO79" s="85" t="b">
        <f t="shared" si="34"/>
        <v>1</v>
      </c>
      <c r="BP79" s="161"/>
      <c r="BQ79" s="71"/>
      <c r="BR79" s="4" t="b">
        <f t="shared" si="35"/>
        <v>1</v>
      </c>
    </row>
    <row r="80" spans="1:70" ht="138.75" customHeight="1" x14ac:dyDescent="0.25">
      <c r="A80" s="9" t="s">
        <v>260</v>
      </c>
      <c r="B80" s="9" t="s">
        <v>305</v>
      </c>
      <c r="C80" s="9" t="s">
        <v>241</v>
      </c>
      <c r="D80" s="9" t="s">
        <v>282</v>
      </c>
      <c r="E80" s="9" t="s">
        <v>43</v>
      </c>
      <c r="F80" s="9" t="s">
        <v>343</v>
      </c>
      <c r="G80" s="9" t="s">
        <v>221</v>
      </c>
      <c r="H80" s="9" t="s">
        <v>46</v>
      </c>
      <c r="I80" s="9" t="s">
        <v>274</v>
      </c>
      <c r="J80" s="21" t="s">
        <v>359</v>
      </c>
      <c r="K80" s="11">
        <v>70</v>
      </c>
      <c r="L80" s="10" t="s">
        <v>521</v>
      </c>
      <c r="M80" s="12">
        <v>43313</v>
      </c>
      <c r="N80" s="12">
        <v>43465</v>
      </c>
      <c r="O80" s="10" t="s">
        <v>522</v>
      </c>
      <c r="P80" s="10" t="s">
        <v>522</v>
      </c>
      <c r="Q80" s="176">
        <v>6</v>
      </c>
      <c r="R80" s="11" t="s">
        <v>78</v>
      </c>
      <c r="S80" s="13" t="s">
        <v>52</v>
      </c>
      <c r="T80" s="10" t="s">
        <v>523</v>
      </c>
      <c r="U80" s="73">
        <v>0</v>
      </c>
      <c r="V80" s="176"/>
      <c r="W80" s="176"/>
      <c r="X80" s="176"/>
      <c r="Y80" s="176"/>
      <c r="Z80" s="176"/>
      <c r="AA80" s="176"/>
      <c r="AB80" s="176">
        <v>1</v>
      </c>
      <c r="AC80" s="176">
        <v>2</v>
      </c>
      <c r="AD80" s="176">
        <v>3</v>
      </c>
      <c r="AE80" s="176">
        <v>4</v>
      </c>
      <c r="AF80" s="176">
        <v>5</v>
      </c>
      <c r="AG80" s="176">
        <v>6</v>
      </c>
      <c r="AH80" s="149" t="s">
        <v>506</v>
      </c>
      <c r="AI80" s="149">
        <v>1</v>
      </c>
      <c r="AJ80" s="149">
        <v>2</v>
      </c>
      <c r="AK80" s="176">
        <v>3</v>
      </c>
      <c r="AL80" s="155">
        <v>4</v>
      </c>
      <c r="AM80" s="155">
        <v>5</v>
      </c>
      <c r="AN80" s="176">
        <v>6</v>
      </c>
      <c r="AO80" s="177">
        <f t="shared" si="36"/>
        <v>6</v>
      </c>
      <c r="AP80" s="100">
        <f t="shared" si="23"/>
        <v>1</v>
      </c>
      <c r="AQ80" s="100">
        <f t="shared" si="24"/>
        <v>1</v>
      </c>
      <c r="AR80" s="10" t="s">
        <v>649</v>
      </c>
      <c r="AS80" s="10"/>
      <c r="AT80" s="10"/>
      <c r="AU80" s="10"/>
      <c r="AV80" s="10"/>
      <c r="AW80" s="10"/>
      <c r="AX80" s="10"/>
      <c r="AY80" s="10"/>
      <c r="AZ80" s="10" t="e">
        <f t="shared" si="37"/>
        <v>#DIV/0!</v>
      </c>
      <c r="BA80" s="10" t="s">
        <v>650</v>
      </c>
      <c r="BB80" s="66">
        <f t="shared" si="22"/>
        <v>152</v>
      </c>
      <c r="BC80" s="67">
        <f t="shared" si="25"/>
        <v>152</v>
      </c>
      <c r="BD80" s="68">
        <f t="shared" si="26"/>
        <v>0</v>
      </c>
      <c r="BE80" s="69">
        <f t="shared" si="27"/>
        <v>0</v>
      </c>
      <c r="BF80" s="9" t="s">
        <v>360</v>
      </c>
      <c r="BG80" s="85"/>
      <c r="BH80" s="103" t="s">
        <v>562</v>
      </c>
      <c r="BI80" s="159" t="b">
        <f t="shared" si="28"/>
        <v>1</v>
      </c>
      <c r="BJ80" s="160">
        <f t="shared" si="29"/>
        <v>0</v>
      </c>
      <c r="BK80" s="103" t="b">
        <f t="shared" si="30"/>
        <v>0</v>
      </c>
      <c r="BL80" s="85" t="b">
        <f t="shared" si="31"/>
        <v>0</v>
      </c>
      <c r="BM80" s="85" t="b">
        <f t="shared" si="32"/>
        <v>0</v>
      </c>
      <c r="BN80" s="85" t="b">
        <f t="shared" si="33"/>
        <v>0</v>
      </c>
      <c r="BO80" s="85" t="b">
        <f t="shared" si="34"/>
        <v>1</v>
      </c>
      <c r="BP80" s="161"/>
      <c r="BQ80" s="71"/>
      <c r="BR80" s="4" t="b">
        <f t="shared" si="35"/>
        <v>1</v>
      </c>
    </row>
    <row r="81" spans="1:70" ht="69" customHeight="1" x14ac:dyDescent="0.25">
      <c r="A81" s="9" t="s">
        <v>260</v>
      </c>
      <c r="B81" s="9" t="s">
        <v>305</v>
      </c>
      <c r="C81" s="9" t="s">
        <v>241</v>
      </c>
      <c r="D81" s="9" t="s">
        <v>282</v>
      </c>
      <c r="E81" s="9" t="s">
        <v>118</v>
      </c>
      <c r="F81" s="9" t="s">
        <v>343</v>
      </c>
      <c r="G81" s="9" t="s">
        <v>221</v>
      </c>
      <c r="H81" s="9" t="s">
        <v>120</v>
      </c>
      <c r="I81" s="9" t="s">
        <v>274</v>
      </c>
      <c r="J81" s="21" t="s">
        <v>359</v>
      </c>
      <c r="K81" s="11">
        <v>71</v>
      </c>
      <c r="L81" s="10" t="s">
        <v>361</v>
      </c>
      <c r="M81" s="12">
        <v>43313</v>
      </c>
      <c r="N81" s="12">
        <v>43465</v>
      </c>
      <c r="O81" s="10" t="s">
        <v>362</v>
      </c>
      <c r="P81" s="10" t="s">
        <v>362</v>
      </c>
      <c r="Q81" s="176">
        <v>1</v>
      </c>
      <c r="R81" s="11" t="s">
        <v>125</v>
      </c>
      <c r="S81" s="13" t="s">
        <v>206</v>
      </c>
      <c r="T81" s="10" t="s">
        <v>363</v>
      </c>
      <c r="U81" s="73">
        <v>0</v>
      </c>
      <c r="V81" s="176"/>
      <c r="W81" s="176"/>
      <c r="X81" s="176"/>
      <c r="Y81" s="176"/>
      <c r="Z81" s="176"/>
      <c r="AA81" s="176"/>
      <c r="AB81" s="176"/>
      <c r="AC81" s="176"/>
      <c r="AD81" s="176"/>
      <c r="AE81" s="176">
        <v>1</v>
      </c>
      <c r="AF81" s="176">
        <v>1</v>
      </c>
      <c r="AG81" s="176">
        <v>1</v>
      </c>
      <c r="AH81" s="176" t="s">
        <v>506</v>
      </c>
      <c r="AI81" s="176" t="s">
        <v>506</v>
      </c>
      <c r="AJ81" s="176">
        <v>0</v>
      </c>
      <c r="AK81" s="176" t="s">
        <v>506</v>
      </c>
      <c r="AL81" s="176" t="s">
        <v>507</v>
      </c>
      <c r="AM81" s="155" t="s">
        <v>507</v>
      </c>
      <c r="AN81" s="176">
        <v>1</v>
      </c>
      <c r="AO81" s="177">
        <f t="shared" si="36"/>
        <v>1</v>
      </c>
      <c r="AP81" s="100">
        <f t="shared" si="23"/>
        <v>1</v>
      </c>
      <c r="AQ81" s="100">
        <f t="shared" si="24"/>
        <v>1</v>
      </c>
      <c r="AR81" s="10" t="s">
        <v>642</v>
      </c>
      <c r="AS81" s="57"/>
      <c r="AT81" s="57"/>
      <c r="AU81" s="56"/>
      <c r="AV81" s="56"/>
      <c r="AW81" s="56"/>
      <c r="AX81" s="56"/>
      <c r="AY81" s="56"/>
      <c r="AZ81" s="102" t="e">
        <f t="shared" si="37"/>
        <v>#DIV/0!</v>
      </c>
      <c r="BA81" s="10" t="s">
        <v>641</v>
      </c>
      <c r="BB81" s="66">
        <f t="shared" si="22"/>
        <v>152</v>
      </c>
      <c r="BC81" s="67">
        <f t="shared" si="25"/>
        <v>152</v>
      </c>
      <c r="BD81" s="68">
        <f t="shared" si="26"/>
        <v>0</v>
      </c>
      <c r="BE81" s="69">
        <f t="shared" si="27"/>
        <v>0</v>
      </c>
      <c r="BF81" s="9" t="s">
        <v>364</v>
      </c>
      <c r="BG81" s="10" t="s">
        <v>509</v>
      </c>
      <c r="BH81" s="103" t="s">
        <v>562</v>
      </c>
      <c r="BI81" s="159" t="b">
        <f t="shared" si="28"/>
        <v>1</v>
      </c>
      <c r="BJ81" s="160">
        <f t="shared" si="29"/>
        <v>0</v>
      </c>
      <c r="BK81" s="103" t="b">
        <f t="shared" si="30"/>
        <v>0</v>
      </c>
      <c r="BL81" s="85" t="b">
        <f t="shared" si="31"/>
        <v>0</v>
      </c>
      <c r="BM81" s="85" t="b">
        <f t="shared" si="32"/>
        <v>0</v>
      </c>
      <c r="BN81" s="85" t="b">
        <f t="shared" si="33"/>
        <v>0</v>
      </c>
      <c r="BO81" s="85" t="b">
        <f t="shared" si="34"/>
        <v>0</v>
      </c>
      <c r="BP81" s="166"/>
      <c r="BQ81" s="71"/>
      <c r="BR81" s="4" t="b">
        <f t="shared" si="35"/>
        <v>1</v>
      </c>
    </row>
    <row r="82" spans="1:70" ht="51" customHeight="1" x14ac:dyDescent="0.25">
      <c r="A82" s="9" t="s">
        <v>260</v>
      </c>
      <c r="B82" s="9" t="s">
        <v>305</v>
      </c>
      <c r="C82" s="9" t="s">
        <v>241</v>
      </c>
      <c r="D82" s="9" t="s">
        <v>282</v>
      </c>
      <c r="E82" s="9" t="s">
        <v>43</v>
      </c>
      <c r="F82" s="9" t="s">
        <v>272</v>
      </c>
      <c r="G82" s="9" t="s">
        <v>221</v>
      </c>
      <c r="H82" s="9" t="s">
        <v>46</v>
      </c>
      <c r="I82" s="9" t="s">
        <v>274</v>
      </c>
      <c r="J82" s="21" t="s">
        <v>365</v>
      </c>
      <c r="K82" s="11">
        <v>72</v>
      </c>
      <c r="L82" s="10" t="s">
        <v>366</v>
      </c>
      <c r="M82" s="12">
        <v>43308</v>
      </c>
      <c r="N82" s="12">
        <v>43360</v>
      </c>
      <c r="O82" s="21" t="s">
        <v>367</v>
      </c>
      <c r="P82" s="21" t="s">
        <v>367</v>
      </c>
      <c r="Q82" s="176">
        <v>1</v>
      </c>
      <c r="R82" s="11" t="s">
        <v>125</v>
      </c>
      <c r="S82" s="13" t="s">
        <v>206</v>
      </c>
      <c r="T82" s="10" t="s">
        <v>368</v>
      </c>
      <c r="U82" s="74">
        <v>20635552</v>
      </c>
      <c r="V82" s="176"/>
      <c r="W82" s="176"/>
      <c r="X82" s="176"/>
      <c r="Y82" s="176"/>
      <c r="Z82" s="176"/>
      <c r="AA82" s="176"/>
      <c r="AB82" s="176"/>
      <c r="AC82" s="176"/>
      <c r="AD82" s="176">
        <v>1</v>
      </c>
      <c r="AE82" s="176">
        <v>1</v>
      </c>
      <c r="AF82" s="176">
        <v>1</v>
      </c>
      <c r="AG82" s="176">
        <v>1</v>
      </c>
      <c r="AH82" s="149" t="s">
        <v>506</v>
      </c>
      <c r="AI82" s="149" t="s">
        <v>506</v>
      </c>
      <c r="AJ82" s="149" t="s">
        <v>506</v>
      </c>
      <c r="AK82" s="176">
        <v>1</v>
      </c>
      <c r="AL82" s="176">
        <v>1</v>
      </c>
      <c r="AM82" s="155">
        <v>1</v>
      </c>
      <c r="AN82" s="176">
        <v>1</v>
      </c>
      <c r="AO82" s="177">
        <f t="shared" si="36"/>
        <v>1</v>
      </c>
      <c r="AP82" s="100">
        <f t="shared" si="23"/>
        <v>1</v>
      </c>
      <c r="AQ82" s="100">
        <f t="shared" si="24"/>
        <v>1</v>
      </c>
      <c r="AR82" s="10" t="s">
        <v>637</v>
      </c>
      <c r="AS82" s="57"/>
      <c r="AT82" s="57"/>
      <c r="AU82" s="56"/>
      <c r="AV82" s="56">
        <v>20635552</v>
      </c>
      <c r="AW82" s="56"/>
      <c r="AX82" s="56"/>
      <c r="AY82" s="56"/>
      <c r="AZ82" s="102" t="str">
        <f t="shared" si="37"/>
        <v>SIN RECURSO EJECUTADO</v>
      </c>
      <c r="BA82" s="10" t="s">
        <v>638</v>
      </c>
      <c r="BB82" s="66">
        <f t="shared" si="22"/>
        <v>52</v>
      </c>
      <c r="BC82" s="67">
        <f t="shared" si="25"/>
        <v>157</v>
      </c>
      <c r="BD82" s="68">
        <f t="shared" si="26"/>
        <v>-105</v>
      </c>
      <c r="BE82" s="69">
        <f t="shared" si="27"/>
        <v>-2.0192307692307692</v>
      </c>
      <c r="BF82" s="9"/>
      <c r="BG82" s="10" t="s">
        <v>369</v>
      </c>
      <c r="BH82" s="103" t="s">
        <v>562</v>
      </c>
      <c r="BI82" s="159" t="b">
        <f t="shared" si="28"/>
        <v>1</v>
      </c>
      <c r="BJ82" s="160">
        <f t="shared" si="29"/>
        <v>0</v>
      </c>
      <c r="BK82" s="103" t="b">
        <f t="shared" si="30"/>
        <v>0</v>
      </c>
      <c r="BL82" s="85" t="b">
        <f t="shared" si="31"/>
        <v>0</v>
      </c>
      <c r="BM82" s="85" t="b">
        <f t="shared" si="32"/>
        <v>0</v>
      </c>
      <c r="BN82" s="85" t="b">
        <f t="shared" si="33"/>
        <v>0</v>
      </c>
      <c r="BO82" s="85" t="b">
        <f t="shared" si="34"/>
        <v>1</v>
      </c>
      <c r="BP82" s="161"/>
      <c r="BQ82" s="71"/>
      <c r="BR82" s="4" t="b">
        <f t="shared" si="35"/>
        <v>1</v>
      </c>
    </row>
    <row r="83" spans="1:70" ht="204" customHeight="1" x14ac:dyDescent="0.25">
      <c r="A83" s="9" t="s">
        <v>260</v>
      </c>
      <c r="B83" s="9" t="s">
        <v>305</v>
      </c>
      <c r="C83" s="9" t="s">
        <v>241</v>
      </c>
      <c r="D83" s="9" t="s">
        <v>282</v>
      </c>
      <c r="E83" s="9" t="s">
        <v>43</v>
      </c>
      <c r="F83" s="9" t="s">
        <v>242</v>
      </c>
      <c r="G83" s="9" t="s">
        <v>370</v>
      </c>
      <c r="H83" s="9" t="s">
        <v>46</v>
      </c>
      <c r="I83" s="9" t="s">
        <v>274</v>
      </c>
      <c r="J83" s="21" t="s">
        <v>371</v>
      </c>
      <c r="K83" s="11">
        <v>73</v>
      </c>
      <c r="L83" s="10" t="s">
        <v>372</v>
      </c>
      <c r="M83" s="12">
        <v>43132</v>
      </c>
      <c r="N83" s="12">
        <v>43465</v>
      </c>
      <c r="O83" s="21" t="s">
        <v>373</v>
      </c>
      <c r="P83" s="21" t="s">
        <v>373</v>
      </c>
      <c r="Q83" s="176">
        <v>12</v>
      </c>
      <c r="R83" s="11" t="s">
        <v>78</v>
      </c>
      <c r="S83" s="13" t="s">
        <v>52</v>
      </c>
      <c r="T83" s="10" t="s">
        <v>374</v>
      </c>
      <c r="U83" s="73">
        <v>0</v>
      </c>
      <c r="V83" s="176">
        <v>1</v>
      </c>
      <c r="W83" s="176">
        <v>2</v>
      </c>
      <c r="X83" s="176">
        <v>3</v>
      </c>
      <c r="Y83" s="176">
        <v>4</v>
      </c>
      <c r="Z83" s="176">
        <v>5</v>
      </c>
      <c r="AA83" s="176">
        <v>6</v>
      </c>
      <c r="AB83" s="176">
        <v>7</v>
      </c>
      <c r="AC83" s="176">
        <v>8</v>
      </c>
      <c r="AD83" s="176">
        <v>9</v>
      </c>
      <c r="AE83" s="176">
        <v>10</v>
      </c>
      <c r="AF83" s="176">
        <v>11</v>
      </c>
      <c r="AG83" s="176">
        <v>12</v>
      </c>
      <c r="AH83" s="149">
        <v>6</v>
      </c>
      <c r="AI83" s="149">
        <v>7</v>
      </c>
      <c r="AJ83" s="149">
        <v>8</v>
      </c>
      <c r="AK83" s="176">
        <v>9</v>
      </c>
      <c r="AL83" s="155">
        <v>10</v>
      </c>
      <c r="AM83" s="155">
        <v>11</v>
      </c>
      <c r="AN83" s="176">
        <v>12</v>
      </c>
      <c r="AO83" s="177">
        <f t="shared" si="36"/>
        <v>12</v>
      </c>
      <c r="AP83" s="100">
        <f t="shared" si="23"/>
        <v>1</v>
      </c>
      <c r="AQ83" s="100">
        <f t="shared" si="24"/>
        <v>1</v>
      </c>
      <c r="AR83" s="10" t="s">
        <v>623</v>
      </c>
      <c r="AS83" s="57"/>
      <c r="AT83" s="57"/>
      <c r="AU83" s="56"/>
      <c r="AV83" s="56"/>
      <c r="AW83" s="56"/>
      <c r="AX83" s="56"/>
      <c r="AY83" s="56"/>
      <c r="AZ83" s="102" t="e">
        <f t="shared" si="37"/>
        <v>#DIV/0!</v>
      </c>
      <c r="BA83" s="10" t="s">
        <v>624</v>
      </c>
      <c r="BB83" s="66">
        <f t="shared" si="22"/>
        <v>333</v>
      </c>
      <c r="BC83" s="67">
        <f t="shared" si="25"/>
        <v>333</v>
      </c>
      <c r="BD83" s="68">
        <f t="shared" si="26"/>
        <v>0</v>
      </c>
      <c r="BE83" s="69">
        <f t="shared" si="27"/>
        <v>0</v>
      </c>
      <c r="BF83" s="9" t="s">
        <v>375</v>
      </c>
      <c r="BG83" s="10"/>
      <c r="BH83" s="103" t="s">
        <v>562</v>
      </c>
      <c r="BI83" s="159" t="b">
        <f t="shared" si="28"/>
        <v>1</v>
      </c>
      <c r="BJ83" s="160">
        <f t="shared" si="29"/>
        <v>0</v>
      </c>
      <c r="BK83" s="103" t="b">
        <f t="shared" si="30"/>
        <v>0</v>
      </c>
      <c r="BL83" s="85" t="b">
        <f t="shared" si="31"/>
        <v>0</v>
      </c>
      <c r="BM83" s="85" t="b">
        <f t="shared" si="32"/>
        <v>0</v>
      </c>
      <c r="BN83" s="85" t="b">
        <f t="shared" si="33"/>
        <v>0</v>
      </c>
      <c r="BO83" s="85" t="b">
        <f t="shared" si="34"/>
        <v>1</v>
      </c>
      <c r="BP83" s="161"/>
      <c r="BQ83" s="71"/>
      <c r="BR83" s="4" t="b">
        <f t="shared" si="35"/>
        <v>1</v>
      </c>
    </row>
    <row r="84" spans="1:70" ht="114.75" customHeight="1" x14ac:dyDescent="0.25">
      <c r="A84" s="9" t="s">
        <v>376</v>
      </c>
      <c r="B84" s="9" t="s">
        <v>173</v>
      </c>
      <c r="C84" s="9" t="s">
        <v>241</v>
      </c>
      <c r="D84" s="9" t="s">
        <v>282</v>
      </c>
      <c r="E84" s="9" t="s">
        <v>377</v>
      </c>
      <c r="F84" s="9" t="s">
        <v>378</v>
      </c>
      <c r="G84" s="9" t="s">
        <v>379</v>
      </c>
      <c r="H84" s="9" t="s">
        <v>380</v>
      </c>
      <c r="I84" s="9" t="s">
        <v>274</v>
      </c>
      <c r="J84" s="10" t="s">
        <v>381</v>
      </c>
      <c r="K84" s="11">
        <v>74</v>
      </c>
      <c r="L84" s="10" t="s">
        <v>382</v>
      </c>
      <c r="M84" s="12">
        <v>43282</v>
      </c>
      <c r="N84" s="12">
        <v>43465</v>
      </c>
      <c r="O84" s="10" t="s">
        <v>383</v>
      </c>
      <c r="P84" s="10" t="s">
        <v>384</v>
      </c>
      <c r="Q84" s="176">
        <v>4</v>
      </c>
      <c r="R84" s="11" t="s">
        <v>78</v>
      </c>
      <c r="S84" s="13" t="s">
        <v>206</v>
      </c>
      <c r="T84" s="10" t="s">
        <v>385</v>
      </c>
      <c r="U84" s="76">
        <v>3551785526</v>
      </c>
      <c r="V84" s="176"/>
      <c r="W84" s="176"/>
      <c r="X84" s="176"/>
      <c r="Y84" s="176"/>
      <c r="Z84" s="176"/>
      <c r="AA84" s="176"/>
      <c r="AB84" s="176"/>
      <c r="AC84" s="176"/>
      <c r="AD84" s="176">
        <v>1</v>
      </c>
      <c r="AE84" s="176">
        <v>2</v>
      </c>
      <c r="AF84" s="176">
        <v>3</v>
      </c>
      <c r="AG84" s="176">
        <v>4</v>
      </c>
      <c r="AH84" s="149" t="s">
        <v>506</v>
      </c>
      <c r="AI84" s="149" t="s">
        <v>506</v>
      </c>
      <c r="AJ84" s="149" t="s">
        <v>506</v>
      </c>
      <c r="AK84" s="176">
        <v>1</v>
      </c>
      <c r="AL84" s="176">
        <v>1</v>
      </c>
      <c r="AM84" s="155">
        <v>1</v>
      </c>
      <c r="AN84" s="176">
        <v>3</v>
      </c>
      <c r="AO84" s="177">
        <f t="shared" si="36"/>
        <v>3</v>
      </c>
      <c r="AP84" s="100">
        <f t="shared" si="23"/>
        <v>0.75</v>
      </c>
      <c r="AQ84" s="100">
        <f t="shared" si="24"/>
        <v>0.75</v>
      </c>
      <c r="AR84" s="10" t="s">
        <v>600</v>
      </c>
      <c r="AS84" s="57"/>
      <c r="AT84" s="57"/>
      <c r="AU84" s="56"/>
      <c r="AV84" s="56">
        <v>3540999997</v>
      </c>
      <c r="AW84" s="56"/>
      <c r="AX84" s="56"/>
      <c r="AY84" s="56"/>
      <c r="AZ84" s="102" t="str">
        <f t="shared" si="37"/>
        <v>SIN RECURSO EJECUTADO</v>
      </c>
      <c r="BA84" s="10" t="s">
        <v>609</v>
      </c>
      <c r="BB84" s="66">
        <f t="shared" si="22"/>
        <v>183</v>
      </c>
      <c r="BC84" s="67">
        <f t="shared" si="25"/>
        <v>183</v>
      </c>
      <c r="BD84" s="68">
        <f t="shared" si="26"/>
        <v>0</v>
      </c>
      <c r="BE84" s="69">
        <f t="shared" si="27"/>
        <v>0</v>
      </c>
      <c r="BF84" s="72"/>
      <c r="BG84" s="10"/>
      <c r="BH84" s="103" t="s">
        <v>562</v>
      </c>
      <c r="BI84" s="159" t="b">
        <f t="shared" si="28"/>
        <v>1</v>
      </c>
      <c r="BJ84" s="160">
        <f t="shared" si="29"/>
        <v>10785529</v>
      </c>
      <c r="BK84" s="103" t="b">
        <f t="shared" si="30"/>
        <v>0</v>
      </c>
      <c r="BL84" s="85" t="b">
        <f t="shared" si="31"/>
        <v>1</v>
      </c>
      <c r="BM84" s="85" t="b">
        <f t="shared" si="32"/>
        <v>0</v>
      </c>
      <c r="BN84" s="85" t="b">
        <f t="shared" si="33"/>
        <v>0</v>
      </c>
      <c r="BO84" s="85" t="b">
        <f t="shared" si="34"/>
        <v>1</v>
      </c>
      <c r="BP84" s="161"/>
      <c r="BQ84" s="71"/>
      <c r="BR84" s="4" t="b">
        <f t="shared" si="35"/>
        <v>1</v>
      </c>
    </row>
    <row r="85" spans="1:70" ht="37.5" customHeight="1" x14ac:dyDescent="0.25">
      <c r="A85" s="9" t="s">
        <v>376</v>
      </c>
      <c r="B85" s="9" t="s">
        <v>173</v>
      </c>
      <c r="C85" s="9" t="s">
        <v>241</v>
      </c>
      <c r="D85" s="9" t="s">
        <v>282</v>
      </c>
      <c r="E85" s="9" t="s">
        <v>43</v>
      </c>
      <c r="F85" s="9" t="s">
        <v>378</v>
      </c>
      <c r="G85" s="9" t="s">
        <v>379</v>
      </c>
      <c r="H85" s="9" t="s">
        <v>380</v>
      </c>
      <c r="I85" s="9" t="s">
        <v>243</v>
      </c>
      <c r="J85" s="21" t="s">
        <v>386</v>
      </c>
      <c r="K85" s="11">
        <v>76</v>
      </c>
      <c r="L85" s="21" t="s">
        <v>387</v>
      </c>
      <c r="M85" s="12">
        <v>43101</v>
      </c>
      <c r="N85" s="12">
        <v>43373</v>
      </c>
      <c r="O85" s="10" t="s">
        <v>388</v>
      </c>
      <c r="P85" s="10" t="s">
        <v>389</v>
      </c>
      <c r="Q85" s="176">
        <v>1</v>
      </c>
      <c r="R85" s="11" t="s">
        <v>125</v>
      </c>
      <c r="S85" s="13" t="s">
        <v>206</v>
      </c>
      <c r="T85" s="10" t="s">
        <v>390</v>
      </c>
      <c r="U85" s="73">
        <v>0</v>
      </c>
      <c r="V85" s="176"/>
      <c r="W85" s="176"/>
      <c r="X85" s="176"/>
      <c r="Y85" s="176"/>
      <c r="Z85" s="176"/>
      <c r="AA85" s="55"/>
      <c r="AB85" s="55"/>
      <c r="AC85" s="55"/>
      <c r="AD85" s="176">
        <v>1</v>
      </c>
      <c r="AE85" s="176">
        <v>1</v>
      </c>
      <c r="AF85" s="176">
        <v>1</v>
      </c>
      <c r="AG85" s="176">
        <v>1</v>
      </c>
      <c r="AH85" s="149">
        <v>0</v>
      </c>
      <c r="AI85" s="149" t="s">
        <v>506</v>
      </c>
      <c r="AJ85" s="149" t="s">
        <v>506</v>
      </c>
      <c r="AK85" s="176">
        <v>0</v>
      </c>
      <c r="AL85" s="176">
        <v>0</v>
      </c>
      <c r="AM85" s="155" t="s">
        <v>507</v>
      </c>
      <c r="AN85" s="176">
        <v>0</v>
      </c>
      <c r="AO85" s="177">
        <f t="shared" si="36"/>
        <v>0</v>
      </c>
      <c r="AP85" s="100">
        <f t="shared" si="23"/>
        <v>0</v>
      </c>
      <c r="AQ85" s="100">
        <f t="shared" si="24"/>
        <v>0</v>
      </c>
      <c r="AR85" s="10" t="s">
        <v>601</v>
      </c>
      <c r="AS85" s="57"/>
      <c r="AT85" s="57"/>
      <c r="AU85" s="56"/>
      <c r="AV85" s="56"/>
      <c r="AW85" s="56"/>
      <c r="AX85" s="56"/>
      <c r="AY85" s="56"/>
      <c r="AZ85" s="102" t="e">
        <f t="shared" si="37"/>
        <v>#DIV/0!</v>
      </c>
      <c r="BA85" s="10"/>
      <c r="BB85" s="66">
        <f t="shared" si="22"/>
        <v>272</v>
      </c>
      <c r="BC85" s="67">
        <f t="shared" si="25"/>
        <v>364</v>
      </c>
      <c r="BD85" s="68">
        <f t="shared" si="26"/>
        <v>-92</v>
      </c>
      <c r="BE85" s="69">
        <f t="shared" si="27"/>
        <v>-0.33823529411764708</v>
      </c>
      <c r="BF85" s="72"/>
      <c r="BG85" s="10" t="s">
        <v>519</v>
      </c>
      <c r="BH85" s="103" t="s">
        <v>562</v>
      </c>
      <c r="BI85" s="159" t="b">
        <f t="shared" si="28"/>
        <v>1</v>
      </c>
      <c r="BJ85" s="160">
        <f t="shared" si="29"/>
        <v>0</v>
      </c>
      <c r="BK85" s="103" t="b">
        <f t="shared" si="30"/>
        <v>0</v>
      </c>
      <c r="BL85" s="85" t="b">
        <f t="shared" si="31"/>
        <v>1</v>
      </c>
      <c r="BM85" s="85" t="b">
        <f t="shared" si="32"/>
        <v>0</v>
      </c>
      <c r="BN85" s="85" t="b">
        <f t="shared" si="33"/>
        <v>0</v>
      </c>
      <c r="BO85" s="85" t="b">
        <f t="shared" si="34"/>
        <v>0</v>
      </c>
      <c r="BP85" s="161"/>
      <c r="BQ85" s="71"/>
      <c r="BR85" s="4" t="b">
        <f t="shared" si="35"/>
        <v>1</v>
      </c>
    </row>
    <row r="86" spans="1:70" ht="51" customHeight="1" x14ac:dyDescent="0.25">
      <c r="A86" s="9" t="s">
        <v>376</v>
      </c>
      <c r="B86" s="9" t="s">
        <v>173</v>
      </c>
      <c r="C86" s="9" t="s">
        <v>241</v>
      </c>
      <c r="D86" s="9" t="s">
        <v>282</v>
      </c>
      <c r="E86" s="9" t="s">
        <v>377</v>
      </c>
      <c r="F86" s="9" t="s">
        <v>378</v>
      </c>
      <c r="G86" s="9" t="s">
        <v>379</v>
      </c>
      <c r="H86" s="9" t="s">
        <v>380</v>
      </c>
      <c r="I86" s="9" t="s">
        <v>274</v>
      </c>
      <c r="J86" s="21" t="s">
        <v>391</v>
      </c>
      <c r="K86" s="11">
        <v>77</v>
      </c>
      <c r="L86" s="10" t="s">
        <v>392</v>
      </c>
      <c r="M86" s="12">
        <v>43252</v>
      </c>
      <c r="N86" s="12">
        <v>43465</v>
      </c>
      <c r="O86" s="21" t="s">
        <v>393</v>
      </c>
      <c r="P86" s="21" t="s">
        <v>393</v>
      </c>
      <c r="Q86" s="176">
        <v>1</v>
      </c>
      <c r="R86" s="11" t="s">
        <v>125</v>
      </c>
      <c r="S86" s="13" t="s">
        <v>52</v>
      </c>
      <c r="T86" s="10" t="s">
        <v>394</v>
      </c>
      <c r="U86" s="76">
        <v>1102816638</v>
      </c>
      <c r="V86" s="176"/>
      <c r="W86" s="176"/>
      <c r="X86" s="176"/>
      <c r="Y86" s="176"/>
      <c r="Z86" s="176"/>
      <c r="AA86" s="176"/>
      <c r="AB86" s="18">
        <v>1</v>
      </c>
      <c r="AC86" s="176">
        <v>1</v>
      </c>
      <c r="AD86" s="176">
        <v>1</v>
      </c>
      <c r="AE86" s="176">
        <v>1</v>
      </c>
      <c r="AF86" s="176">
        <v>1</v>
      </c>
      <c r="AG86" s="176">
        <v>1</v>
      </c>
      <c r="AH86" s="149" t="s">
        <v>506</v>
      </c>
      <c r="AI86" s="149">
        <v>0</v>
      </c>
      <c r="AJ86" s="149">
        <v>0</v>
      </c>
      <c r="AK86" s="176">
        <v>1</v>
      </c>
      <c r="AL86" s="155">
        <v>1</v>
      </c>
      <c r="AM86" s="155">
        <v>1</v>
      </c>
      <c r="AN86" s="176">
        <v>1</v>
      </c>
      <c r="AO86" s="177">
        <f t="shared" si="36"/>
        <v>1</v>
      </c>
      <c r="AP86" s="100">
        <f t="shared" si="23"/>
        <v>1</v>
      </c>
      <c r="AQ86" s="100">
        <f t="shared" si="24"/>
        <v>1</v>
      </c>
      <c r="AR86" s="10" t="s">
        <v>602</v>
      </c>
      <c r="AS86" s="57"/>
      <c r="AT86" s="57"/>
      <c r="AU86" s="56"/>
      <c r="AV86" s="56">
        <v>1087200000</v>
      </c>
      <c r="AW86" s="56"/>
      <c r="AX86" s="56"/>
      <c r="AY86" s="56"/>
      <c r="AZ86" s="102" t="str">
        <f t="shared" si="37"/>
        <v>SIN RECURSO EJECUTADO</v>
      </c>
      <c r="BA86" s="10" t="s">
        <v>610</v>
      </c>
      <c r="BB86" s="66">
        <f t="shared" si="22"/>
        <v>213</v>
      </c>
      <c r="BC86" s="67">
        <f t="shared" si="25"/>
        <v>213</v>
      </c>
      <c r="BD86" s="68">
        <f t="shared" si="26"/>
        <v>0</v>
      </c>
      <c r="BE86" s="69">
        <f t="shared" si="27"/>
        <v>0</v>
      </c>
      <c r="BF86" s="72"/>
      <c r="BG86" s="10" t="s">
        <v>530</v>
      </c>
      <c r="BH86" s="103" t="s">
        <v>562</v>
      </c>
      <c r="BI86" s="159" t="b">
        <f t="shared" si="28"/>
        <v>1</v>
      </c>
      <c r="BJ86" s="160">
        <f t="shared" si="29"/>
        <v>15616638</v>
      </c>
      <c r="BK86" s="103" t="b">
        <f t="shared" si="30"/>
        <v>0</v>
      </c>
      <c r="BL86" s="85" t="b">
        <f t="shared" si="31"/>
        <v>0</v>
      </c>
      <c r="BM86" s="85" t="b">
        <f t="shared" si="32"/>
        <v>0</v>
      </c>
      <c r="BN86" s="85" t="b">
        <f t="shared" si="33"/>
        <v>0</v>
      </c>
      <c r="BO86" s="85" t="b">
        <f t="shared" si="34"/>
        <v>1</v>
      </c>
      <c r="BP86" s="162"/>
      <c r="BQ86" s="71"/>
      <c r="BR86" s="4" t="b">
        <f t="shared" si="35"/>
        <v>1</v>
      </c>
    </row>
    <row r="87" spans="1:70" ht="51" customHeight="1" x14ac:dyDescent="0.25">
      <c r="A87" s="9" t="s">
        <v>376</v>
      </c>
      <c r="B87" s="9" t="s">
        <v>173</v>
      </c>
      <c r="C87" s="9" t="s">
        <v>241</v>
      </c>
      <c r="D87" s="9" t="s">
        <v>282</v>
      </c>
      <c r="E87" s="9" t="s">
        <v>377</v>
      </c>
      <c r="F87" s="9" t="s">
        <v>378</v>
      </c>
      <c r="G87" s="9" t="s">
        <v>379</v>
      </c>
      <c r="H87" s="9" t="s">
        <v>380</v>
      </c>
      <c r="I87" s="9" t="s">
        <v>274</v>
      </c>
      <c r="J87" s="21" t="s">
        <v>395</v>
      </c>
      <c r="K87" s="11">
        <v>78</v>
      </c>
      <c r="L87" s="10" t="s">
        <v>396</v>
      </c>
      <c r="M87" s="12">
        <v>43282</v>
      </c>
      <c r="N87" s="12">
        <v>43465</v>
      </c>
      <c r="O87" s="21" t="s">
        <v>397</v>
      </c>
      <c r="P87" s="21" t="s">
        <v>397</v>
      </c>
      <c r="Q87" s="176">
        <v>1</v>
      </c>
      <c r="R87" s="11" t="s">
        <v>125</v>
      </c>
      <c r="S87" s="13" t="s">
        <v>206</v>
      </c>
      <c r="T87" s="10" t="s">
        <v>398</v>
      </c>
      <c r="U87" s="76">
        <v>1216000000</v>
      </c>
      <c r="V87" s="176"/>
      <c r="W87" s="176"/>
      <c r="X87" s="176"/>
      <c r="Y87" s="176"/>
      <c r="Z87" s="176"/>
      <c r="AA87" s="176"/>
      <c r="AB87" s="176"/>
      <c r="AC87" s="176"/>
      <c r="AD87" s="176"/>
      <c r="AE87" s="176">
        <v>1</v>
      </c>
      <c r="AF87" s="176">
        <v>1</v>
      </c>
      <c r="AG87" s="176">
        <v>1</v>
      </c>
      <c r="AH87" s="176" t="s">
        <v>506</v>
      </c>
      <c r="AI87" s="176" t="s">
        <v>506</v>
      </c>
      <c r="AJ87" s="176" t="s">
        <v>506</v>
      </c>
      <c r="AK87" s="176" t="s">
        <v>506</v>
      </c>
      <c r="AL87" s="176" t="s">
        <v>506</v>
      </c>
      <c r="AM87" s="155" t="s">
        <v>506</v>
      </c>
      <c r="AN87" s="176">
        <v>0</v>
      </c>
      <c r="AO87" s="177">
        <f t="shared" si="36"/>
        <v>0</v>
      </c>
      <c r="AP87" s="100">
        <f t="shared" si="23"/>
        <v>0</v>
      </c>
      <c r="AQ87" s="100">
        <f t="shared" si="24"/>
        <v>0</v>
      </c>
      <c r="AR87" s="10" t="s">
        <v>603</v>
      </c>
      <c r="AS87" s="57"/>
      <c r="AT87" s="57"/>
      <c r="AU87" s="56"/>
      <c r="AV87" s="56"/>
      <c r="AW87" s="56"/>
      <c r="AX87" s="56"/>
      <c r="AY87" s="56"/>
      <c r="AZ87" s="102" t="str">
        <f t="shared" si="37"/>
        <v>SIN RECURSO EJECUTADO</v>
      </c>
      <c r="BA87" s="10"/>
      <c r="BB87" s="66">
        <f t="shared" si="22"/>
        <v>183</v>
      </c>
      <c r="BC87" s="67">
        <f t="shared" si="25"/>
        <v>183</v>
      </c>
      <c r="BD87" s="68">
        <f t="shared" si="26"/>
        <v>0</v>
      </c>
      <c r="BE87" s="69">
        <f t="shared" si="27"/>
        <v>0</v>
      </c>
      <c r="BF87" s="72"/>
      <c r="BG87" s="10" t="s">
        <v>399</v>
      </c>
      <c r="BH87" s="103" t="s">
        <v>562</v>
      </c>
      <c r="BI87" s="159" t="b">
        <f t="shared" si="28"/>
        <v>1</v>
      </c>
      <c r="BJ87" s="160">
        <f t="shared" si="29"/>
        <v>1216000000</v>
      </c>
      <c r="BK87" s="103" t="b">
        <f t="shared" si="30"/>
        <v>0</v>
      </c>
      <c r="BL87" s="85" t="b">
        <f t="shared" si="31"/>
        <v>1</v>
      </c>
      <c r="BM87" s="85" t="b">
        <f t="shared" si="32"/>
        <v>0</v>
      </c>
      <c r="BN87" s="85" t="b">
        <f t="shared" si="33"/>
        <v>0</v>
      </c>
      <c r="BO87" s="85" t="b">
        <f t="shared" si="34"/>
        <v>0</v>
      </c>
      <c r="BP87" s="85"/>
      <c r="BQ87" s="71"/>
      <c r="BR87" s="4" t="b">
        <f t="shared" si="35"/>
        <v>1</v>
      </c>
    </row>
    <row r="88" spans="1:70" ht="60" customHeight="1" x14ac:dyDescent="0.25">
      <c r="A88" s="9" t="s">
        <v>376</v>
      </c>
      <c r="B88" s="9" t="s">
        <v>173</v>
      </c>
      <c r="C88" s="9" t="s">
        <v>241</v>
      </c>
      <c r="D88" s="9" t="s">
        <v>282</v>
      </c>
      <c r="E88" s="9" t="s">
        <v>43</v>
      </c>
      <c r="F88" s="9" t="s">
        <v>378</v>
      </c>
      <c r="G88" s="9" t="s">
        <v>379</v>
      </c>
      <c r="H88" s="9" t="s">
        <v>380</v>
      </c>
      <c r="I88" s="9" t="s">
        <v>274</v>
      </c>
      <c r="J88" s="10" t="s">
        <v>400</v>
      </c>
      <c r="K88" s="11">
        <v>79</v>
      </c>
      <c r="L88" s="10" t="s">
        <v>401</v>
      </c>
      <c r="M88" s="12">
        <v>43252</v>
      </c>
      <c r="N88" s="12">
        <v>43465</v>
      </c>
      <c r="O88" s="10" t="s">
        <v>402</v>
      </c>
      <c r="P88" s="10" t="s">
        <v>402</v>
      </c>
      <c r="Q88" s="176">
        <v>1</v>
      </c>
      <c r="R88" s="11" t="s">
        <v>125</v>
      </c>
      <c r="S88" s="13" t="s">
        <v>52</v>
      </c>
      <c r="T88" s="10" t="s">
        <v>403</v>
      </c>
      <c r="U88" s="73">
        <v>1000000000</v>
      </c>
      <c r="V88" s="176"/>
      <c r="W88" s="176"/>
      <c r="X88" s="176"/>
      <c r="Y88" s="176"/>
      <c r="Z88" s="176"/>
      <c r="AA88" s="176"/>
      <c r="AB88" s="176"/>
      <c r="AC88" s="176">
        <v>1</v>
      </c>
      <c r="AD88" s="176">
        <v>1</v>
      </c>
      <c r="AE88" s="176">
        <v>1</v>
      </c>
      <c r="AF88" s="176">
        <v>1</v>
      </c>
      <c r="AG88" s="176">
        <v>1</v>
      </c>
      <c r="AH88" s="149" t="s">
        <v>506</v>
      </c>
      <c r="AI88" s="149" t="s">
        <v>506</v>
      </c>
      <c r="AJ88" s="149">
        <v>0</v>
      </c>
      <c r="AK88" s="176">
        <v>1</v>
      </c>
      <c r="AL88" s="155">
        <v>1</v>
      </c>
      <c r="AM88" s="155">
        <v>1</v>
      </c>
      <c r="AN88" s="176">
        <v>1</v>
      </c>
      <c r="AO88" s="177">
        <f t="shared" si="36"/>
        <v>1</v>
      </c>
      <c r="AP88" s="100">
        <f t="shared" si="23"/>
        <v>1</v>
      </c>
      <c r="AQ88" s="100">
        <f t="shared" si="24"/>
        <v>1</v>
      </c>
      <c r="AR88" s="10" t="s">
        <v>604</v>
      </c>
      <c r="AS88" s="57"/>
      <c r="AT88" s="57"/>
      <c r="AU88" s="56"/>
      <c r="AV88" s="56"/>
      <c r="AW88" s="56"/>
      <c r="AX88" s="56"/>
      <c r="AY88" s="56"/>
      <c r="AZ88" s="102" t="str">
        <f t="shared" si="37"/>
        <v>SIN RECURSO EJECUTADO</v>
      </c>
      <c r="BA88" s="10" t="s">
        <v>611</v>
      </c>
      <c r="BB88" s="66">
        <f t="shared" si="22"/>
        <v>213</v>
      </c>
      <c r="BC88" s="67">
        <f t="shared" si="25"/>
        <v>213</v>
      </c>
      <c r="BD88" s="68">
        <f t="shared" si="26"/>
        <v>0</v>
      </c>
      <c r="BE88" s="69">
        <f t="shared" si="27"/>
        <v>0</v>
      </c>
      <c r="BF88" s="72" t="s">
        <v>404</v>
      </c>
      <c r="BG88" s="10" t="s">
        <v>405</v>
      </c>
      <c r="BH88" s="103" t="s">
        <v>562</v>
      </c>
      <c r="BI88" s="159" t="b">
        <f t="shared" si="28"/>
        <v>1</v>
      </c>
      <c r="BJ88" s="160">
        <f t="shared" si="29"/>
        <v>1000000000</v>
      </c>
      <c r="BK88" s="103" t="b">
        <f t="shared" si="30"/>
        <v>0</v>
      </c>
      <c r="BL88" s="85" t="b">
        <f t="shared" si="31"/>
        <v>0</v>
      </c>
      <c r="BM88" s="85" t="b">
        <f t="shared" si="32"/>
        <v>0</v>
      </c>
      <c r="BN88" s="85" t="b">
        <f t="shared" si="33"/>
        <v>0</v>
      </c>
      <c r="BO88" s="85" t="b">
        <f t="shared" si="34"/>
        <v>1</v>
      </c>
      <c r="BP88" s="162"/>
      <c r="BQ88" s="71"/>
      <c r="BR88" s="4" t="b">
        <f t="shared" si="35"/>
        <v>1</v>
      </c>
    </row>
    <row r="89" spans="1:70" ht="48.75" customHeight="1" x14ac:dyDescent="0.25">
      <c r="A89" s="9" t="s">
        <v>376</v>
      </c>
      <c r="B89" s="9" t="s">
        <v>173</v>
      </c>
      <c r="C89" s="9" t="s">
        <v>241</v>
      </c>
      <c r="D89" s="9" t="s">
        <v>282</v>
      </c>
      <c r="E89" s="9" t="s">
        <v>43</v>
      </c>
      <c r="F89" s="9" t="s">
        <v>378</v>
      </c>
      <c r="G89" s="9" t="s">
        <v>379</v>
      </c>
      <c r="H89" s="9" t="s">
        <v>380</v>
      </c>
      <c r="I89" s="9" t="s">
        <v>274</v>
      </c>
      <c r="J89" s="10" t="s">
        <v>406</v>
      </c>
      <c r="K89" s="11">
        <v>82</v>
      </c>
      <c r="L89" s="10" t="s">
        <v>588</v>
      </c>
      <c r="M89" s="12">
        <v>43191</v>
      </c>
      <c r="N89" s="12">
        <v>43465</v>
      </c>
      <c r="O89" s="21" t="s">
        <v>407</v>
      </c>
      <c r="P89" s="10" t="s">
        <v>408</v>
      </c>
      <c r="Q89" s="176">
        <v>100</v>
      </c>
      <c r="R89" s="11" t="s">
        <v>51</v>
      </c>
      <c r="S89" s="13" t="s">
        <v>58</v>
      </c>
      <c r="T89" s="10" t="s">
        <v>409</v>
      </c>
      <c r="U89" s="73">
        <v>20000000</v>
      </c>
      <c r="V89" s="176"/>
      <c r="W89" s="176"/>
      <c r="X89" s="176"/>
      <c r="Y89" s="176"/>
      <c r="Z89" s="176"/>
      <c r="AA89" s="16">
        <v>33</v>
      </c>
      <c r="AB89" s="176">
        <v>33</v>
      </c>
      <c r="AC89" s="176">
        <v>33</v>
      </c>
      <c r="AD89" s="176">
        <v>33</v>
      </c>
      <c r="AE89" s="176">
        <v>66</v>
      </c>
      <c r="AF89" s="176">
        <v>66</v>
      </c>
      <c r="AG89" s="176">
        <v>100</v>
      </c>
      <c r="AH89" s="149">
        <v>33</v>
      </c>
      <c r="AI89" s="149" t="s">
        <v>507</v>
      </c>
      <c r="AJ89" s="149" t="s">
        <v>507</v>
      </c>
      <c r="AK89" s="176">
        <v>33</v>
      </c>
      <c r="AL89" s="176" t="s">
        <v>507</v>
      </c>
      <c r="AM89" s="155">
        <v>33</v>
      </c>
      <c r="AN89" s="176">
        <v>33</v>
      </c>
      <c r="AO89" s="177">
        <f t="shared" si="36"/>
        <v>33</v>
      </c>
      <c r="AP89" s="100">
        <f t="shared" si="23"/>
        <v>0.33</v>
      </c>
      <c r="AQ89" s="100">
        <f t="shared" si="24"/>
        <v>0.33</v>
      </c>
      <c r="AR89" s="10" t="s">
        <v>605</v>
      </c>
      <c r="AS89" s="57"/>
      <c r="AT89" s="57"/>
      <c r="AU89" s="56"/>
      <c r="AV89" s="56"/>
      <c r="AW89" s="56"/>
      <c r="AX89" s="56"/>
      <c r="AY89" s="56"/>
      <c r="AZ89" s="102" t="str">
        <f t="shared" si="37"/>
        <v>SIN RECURSO EJECUTADO</v>
      </c>
      <c r="BA89" s="10"/>
      <c r="BB89" s="66">
        <f t="shared" si="22"/>
        <v>274</v>
      </c>
      <c r="BC89" s="67">
        <f t="shared" si="25"/>
        <v>274</v>
      </c>
      <c r="BD89" s="68">
        <f t="shared" si="26"/>
        <v>0</v>
      </c>
      <c r="BE89" s="69">
        <f t="shared" si="27"/>
        <v>0</v>
      </c>
      <c r="BF89" s="72"/>
      <c r="BG89" s="146" t="s">
        <v>567</v>
      </c>
      <c r="BH89" s="103" t="s">
        <v>562</v>
      </c>
      <c r="BI89" s="159" t="b">
        <f t="shared" si="28"/>
        <v>1</v>
      </c>
      <c r="BJ89" s="160">
        <f t="shared" si="29"/>
        <v>20000000</v>
      </c>
      <c r="BK89" s="103" t="b">
        <f t="shared" si="30"/>
        <v>0</v>
      </c>
      <c r="BL89" s="85" t="b">
        <f t="shared" si="31"/>
        <v>1</v>
      </c>
      <c r="BM89" s="85" t="b">
        <f t="shared" si="32"/>
        <v>0</v>
      </c>
      <c r="BN89" s="85" t="b">
        <f t="shared" si="33"/>
        <v>0</v>
      </c>
      <c r="BO89" s="85" t="b">
        <f t="shared" si="34"/>
        <v>1</v>
      </c>
      <c r="BP89" s="161"/>
      <c r="BQ89" s="71"/>
      <c r="BR89" s="4" t="b">
        <f t="shared" si="35"/>
        <v>1</v>
      </c>
    </row>
    <row r="90" spans="1:70" ht="51" customHeight="1" x14ac:dyDescent="0.25">
      <c r="A90" s="9" t="s">
        <v>376</v>
      </c>
      <c r="B90" s="9" t="s">
        <v>173</v>
      </c>
      <c r="C90" s="9" t="s">
        <v>241</v>
      </c>
      <c r="D90" s="9" t="s">
        <v>282</v>
      </c>
      <c r="E90" s="9" t="s">
        <v>377</v>
      </c>
      <c r="F90" s="9" t="s">
        <v>378</v>
      </c>
      <c r="G90" s="9" t="s">
        <v>379</v>
      </c>
      <c r="H90" s="9" t="s">
        <v>380</v>
      </c>
      <c r="I90" s="9" t="s">
        <v>274</v>
      </c>
      <c r="J90" s="10" t="s">
        <v>410</v>
      </c>
      <c r="K90" s="11">
        <v>84</v>
      </c>
      <c r="L90" s="10" t="s">
        <v>411</v>
      </c>
      <c r="M90" s="12">
        <v>43252</v>
      </c>
      <c r="N90" s="12">
        <v>43465</v>
      </c>
      <c r="O90" s="10" t="s">
        <v>412</v>
      </c>
      <c r="P90" s="10" t="s">
        <v>412</v>
      </c>
      <c r="Q90" s="176">
        <v>1</v>
      </c>
      <c r="R90" s="11" t="s">
        <v>125</v>
      </c>
      <c r="S90" s="13" t="s">
        <v>206</v>
      </c>
      <c r="T90" s="10" t="s">
        <v>413</v>
      </c>
      <c r="U90" s="76">
        <v>1424140748</v>
      </c>
      <c r="V90" s="176"/>
      <c r="W90" s="176"/>
      <c r="X90" s="176"/>
      <c r="Y90" s="176"/>
      <c r="Z90" s="176"/>
      <c r="AA90" s="176"/>
      <c r="AB90" s="176"/>
      <c r="AC90" s="176"/>
      <c r="AD90" s="176"/>
      <c r="AE90" s="176">
        <v>1</v>
      </c>
      <c r="AF90" s="176">
        <v>1</v>
      </c>
      <c r="AG90" s="176">
        <v>1</v>
      </c>
      <c r="AH90" s="176" t="s">
        <v>506</v>
      </c>
      <c r="AI90" s="176" t="s">
        <v>506</v>
      </c>
      <c r="AJ90" s="176" t="s">
        <v>506</v>
      </c>
      <c r="AK90" s="176" t="s">
        <v>506</v>
      </c>
      <c r="AL90" s="176" t="s">
        <v>506</v>
      </c>
      <c r="AM90" s="155" t="s">
        <v>506</v>
      </c>
      <c r="AN90" s="176">
        <v>0</v>
      </c>
      <c r="AO90" s="177">
        <f t="shared" si="36"/>
        <v>0</v>
      </c>
      <c r="AP90" s="100">
        <f t="shared" si="23"/>
        <v>0</v>
      </c>
      <c r="AQ90" s="100">
        <f t="shared" si="24"/>
        <v>0</v>
      </c>
      <c r="AR90" s="10" t="s">
        <v>606</v>
      </c>
      <c r="AS90" s="57"/>
      <c r="AT90" s="57"/>
      <c r="AU90" s="56"/>
      <c r="AV90" s="56"/>
      <c r="AW90" s="56"/>
      <c r="AX90" s="56"/>
      <c r="AY90" s="56"/>
      <c r="AZ90" s="102" t="str">
        <f t="shared" si="37"/>
        <v>SIN RECURSO EJECUTADO</v>
      </c>
      <c r="BA90" s="10"/>
      <c r="BB90" s="66">
        <f t="shared" si="22"/>
        <v>213</v>
      </c>
      <c r="BC90" s="67">
        <f t="shared" si="25"/>
        <v>213</v>
      </c>
      <c r="BD90" s="68">
        <f t="shared" si="26"/>
        <v>0</v>
      </c>
      <c r="BE90" s="69">
        <f t="shared" si="27"/>
        <v>0</v>
      </c>
      <c r="BF90" s="72"/>
      <c r="BG90" s="10" t="s">
        <v>414</v>
      </c>
      <c r="BH90" s="103" t="s">
        <v>562</v>
      </c>
      <c r="BI90" s="159" t="b">
        <f t="shared" si="28"/>
        <v>1</v>
      </c>
      <c r="BJ90" s="160">
        <f t="shared" si="29"/>
        <v>1424140748</v>
      </c>
      <c r="BK90" s="103" t="b">
        <f t="shared" si="30"/>
        <v>0</v>
      </c>
      <c r="BL90" s="85" t="b">
        <f t="shared" si="31"/>
        <v>1</v>
      </c>
      <c r="BM90" s="85" t="b">
        <f t="shared" si="32"/>
        <v>0</v>
      </c>
      <c r="BN90" s="85" t="b">
        <f t="shared" si="33"/>
        <v>0</v>
      </c>
      <c r="BO90" s="85" t="b">
        <f t="shared" si="34"/>
        <v>0</v>
      </c>
      <c r="BP90" s="85"/>
      <c r="BQ90" s="71"/>
      <c r="BR90" s="4" t="b">
        <f t="shared" si="35"/>
        <v>1</v>
      </c>
    </row>
    <row r="91" spans="1:70" ht="63.75" customHeight="1" x14ac:dyDescent="0.25">
      <c r="A91" s="9" t="s">
        <v>376</v>
      </c>
      <c r="B91" s="9" t="s">
        <v>173</v>
      </c>
      <c r="C91" s="9" t="s">
        <v>241</v>
      </c>
      <c r="D91" s="9" t="s">
        <v>282</v>
      </c>
      <c r="E91" s="9" t="s">
        <v>377</v>
      </c>
      <c r="F91" s="9" t="s">
        <v>378</v>
      </c>
      <c r="G91" s="9" t="s">
        <v>379</v>
      </c>
      <c r="H91" s="9" t="s">
        <v>380</v>
      </c>
      <c r="I91" s="9" t="s">
        <v>274</v>
      </c>
      <c r="J91" s="10" t="s">
        <v>415</v>
      </c>
      <c r="K91" s="11">
        <v>85</v>
      </c>
      <c r="L91" s="10" t="s">
        <v>416</v>
      </c>
      <c r="M91" s="12">
        <v>43252</v>
      </c>
      <c r="N91" s="12">
        <v>43465</v>
      </c>
      <c r="O91" s="10" t="s">
        <v>417</v>
      </c>
      <c r="P91" s="10" t="s">
        <v>418</v>
      </c>
      <c r="Q91" s="176">
        <v>1</v>
      </c>
      <c r="R91" s="11" t="s">
        <v>125</v>
      </c>
      <c r="S91" s="13" t="s">
        <v>206</v>
      </c>
      <c r="T91" s="10" t="s">
        <v>419</v>
      </c>
      <c r="U91" s="76">
        <v>403557726</v>
      </c>
      <c r="V91" s="176"/>
      <c r="W91" s="176"/>
      <c r="X91" s="176"/>
      <c r="Y91" s="176"/>
      <c r="Z91" s="176"/>
      <c r="AA91" s="176"/>
      <c r="AB91" s="176"/>
      <c r="AC91" s="176"/>
      <c r="AD91" s="176"/>
      <c r="AE91" s="176">
        <v>1</v>
      </c>
      <c r="AF91" s="176">
        <v>1</v>
      </c>
      <c r="AG91" s="176">
        <v>1</v>
      </c>
      <c r="AH91" s="176" t="s">
        <v>506</v>
      </c>
      <c r="AI91" s="176" t="s">
        <v>506</v>
      </c>
      <c r="AJ91" s="176" t="s">
        <v>506</v>
      </c>
      <c r="AK91" s="176" t="s">
        <v>506</v>
      </c>
      <c r="AL91" s="176" t="s">
        <v>506</v>
      </c>
      <c r="AM91" s="155" t="s">
        <v>506</v>
      </c>
      <c r="AN91" s="176">
        <v>0</v>
      </c>
      <c r="AO91" s="177">
        <f t="shared" si="36"/>
        <v>0</v>
      </c>
      <c r="AP91" s="100">
        <f t="shared" si="23"/>
        <v>0</v>
      </c>
      <c r="AQ91" s="100">
        <f t="shared" si="24"/>
        <v>0</v>
      </c>
      <c r="AR91" s="10" t="s">
        <v>607</v>
      </c>
      <c r="AS91" s="57"/>
      <c r="AT91" s="57"/>
      <c r="AU91" s="56"/>
      <c r="AV91" s="56"/>
      <c r="AW91" s="56"/>
      <c r="AX91" s="56"/>
      <c r="AY91" s="56"/>
      <c r="AZ91" s="102" t="str">
        <f t="shared" si="37"/>
        <v>SIN RECURSO EJECUTADO</v>
      </c>
      <c r="BA91" s="10"/>
      <c r="BB91" s="66">
        <f t="shared" si="22"/>
        <v>213</v>
      </c>
      <c r="BC91" s="67">
        <f t="shared" si="25"/>
        <v>213</v>
      </c>
      <c r="BD91" s="68">
        <f t="shared" si="26"/>
        <v>0</v>
      </c>
      <c r="BE91" s="69">
        <f t="shared" si="27"/>
        <v>0</v>
      </c>
      <c r="BF91" s="72"/>
      <c r="BG91" s="10" t="s">
        <v>420</v>
      </c>
      <c r="BH91" s="103" t="s">
        <v>562</v>
      </c>
      <c r="BI91" s="159" t="b">
        <f t="shared" si="28"/>
        <v>1</v>
      </c>
      <c r="BJ91" s="160">
        <f t="shared" si="29"/>
        <v>403557726</v>
      </c>
      <c r="BK91" s="103" t="b">
        <f t="shared" si="30"/>
        <v>0</v>
      </c>
      <c r="BL91" s="85" t="b">
        <f t="shared" si="31"/>
        <v>1</v>
      </c>
      <c r="BM91" s="85" t="b">
        <f t="shared" si="32"/>
        <v>0</v>
      </c>
      <c r="BN91" s="85" t="b">
        <f t="shared" si="33"/>
        <v>0</v>
      </c>
      <c r="BO91" s="85" t="b">
        <f t="shared" si="34"/>
        <v>0</v>
      </c>
      <c r="BP91" s="85"/>
      <c r="BQ91" s="71"/>
      <c r="BR91" s="4" t="b">
        <f t="shared" si="35"/>
        <v>1</v>
      </c>
    </row>
    <row r="92" spans="1:70" ht="51" customHeight="1" x14ac:dyDescent="0.25">
      <c r="A92" s="9" t="s">
        <v>376</v>
      </c>
      <c r="B92" s="9" t="s">
        <v>173</v>
      </c>
      <c r="C92" s="9" t="s">
        <v>241</v>
      </c>
      <c r="D92" s="9" t="s">
        <v>282</v>
      </c>
      <c r="E92" s="9" t="s">
        <v>377</v>
      </c>
      <c r="F92" s="9" t="s">
        <v>378</v>
      </c>
      <c r="G92" s="9" t="s">
        <v>379</v>
      </c>
      <c r="H92" s="9" t="s">
        <v>380</v>
      </c>
      <c r="I92" s="9" t="s">
        <v>274</v>
      </c>
      <c r="J92" s="21" t="s">
        <v>421</v>
      </c>
      <c r="K92" s="11">
        <v>86</v>
      </c>
      <c r="L92" s="10" t="s">
        <v>422</v>
      </c>
      <c r="M92" s="12">
        <v>43115</v>
      </c>
      <c r="N92" s="12">
        <v>43146</v>
      </c>
      <c r="O92" s="21" t="s">
        <v>423</v>
      </c>
      <c r="P92" s="21" t="s">
        <v>424</v>
      </c>
      <c r="Q92" s="176">
        <v>3886</v>
      </c>
      <c r="R92" s="11" t="s">
        <v>78</v>
      </c>
      <c r="S92" s="13" t="s">
        <v>148</v>
      </c>
      <c r="T92" s="10" t="s">
        <v>425</v>
      </c>
      <c r="U92" s="73">
        <v>1844356995</v>
      </c>
      <c r="V92" s="176"/>
      <c r="W92" s="18">
        <v>3886</v>
      </c>
      <c r="X92" s="176">
        <v>3886</v>
      </c>
      <c r="Y92" s="176">
        <v>3886</v>
      </c>
      <c r="Z92" s="176">
        <v>3886</v>
      </c>
      <c r="AA92" s="176">
        <v>3886</v>
      </c>
      <c r="AB92" s="176">
        <v>3886</v>
      </c>
      <c r="AC92" s="176">
        <v>3886</v>
      </c>
      <c r="AD92" s="176">
        <v>3886</v>
      </c>
      <c r="AE92" s="176">
        <v>3886</v>
      </c>
      <c r="AF92" s="176">
        <v>3886</v>
      </c>
      <c r="AG92" s="176">
        <v>3886</v>
      </c>
      <c r="AH92" s="149">
        <v>3886</v>
      </c>
      <c r="AI92" s="149">
        <v>3886</v>
      </c>
      <c r="AJ92" s="149">
        <v>3886</v>
      </c>
      <c r="AK92" s="176">
        <v>3886</v>
      </c>
      <c r="AL92" s="176">
        <v>3886</v>
      </c>
      <c r="AM92" s="155">
        <v>3886</v>
      </c>
      <c r="AN92" s="176">
        <v>3886</v>
      </c>
      <c r="AO92" s="177">
        <f t="shared" si="36"/>
        <v>3886</v>
      </c>
      <c r="AP92" s="100">
        <f t="shared" si="23"/>
        <v>1</v>
      </c>
      <c r="AQ92" s="100">
        <f t="shared" si="24"/>
        <v>1</v>
      </c>
      <c r="AR92" s="10" t="s">
        <v>704</v>
      </c>
      <c r="AS92" s="57">
        <v>1844356995.53</v>
      </c>
      <c r="AT92" s="57">
        <v>1844356995.53</v>
      </c>
      <c r="AU92" s="57">
        <v>1844356995.53</v>
      </c>
      <c r="AV92" s="57">
        <v>1844356995.53</v>
      </c>
      <c r="AW92" s="57">
        <v>1844356995.53</v>
      </c>
      <c r="AX92" s="57">
        <v>1844356995.53</v>
      </c>
      <c r="AY92" s="57">
        <v>1844356995.53</v>
      </c>
      <c r="AZ92" s="102">
        <f t="shared" si="37"/>
        <v>1.000000000287363</v>
      </c>
      <c r="BA92" s="10" t="s">
        <v>705</v>
      </c>
      <c r="BB92" s="66">
        <f>IF(N92-M92=0,1,N92-M92)</f>
        <v>31</v>
      </c>
      <c r="BC92" s="67">
        <f t="shared" si="25"/>
        <v>350</v>
      </c>
      <c r="BD92" s="68">
        <f t="shared" si="26"/>
        <v>-319</v>
      </c>
      <c r="BE92" s="69">
        <f>(BB92-BC92)/BB92</f>
        <v>-10.290322580645162</v>
      </c>
      <c r="BF92" s="72"/>
      <c r="BG92" s="10" t="s">
        <v>426</v>
      </c>
      <c r="BH92" s="103" t="s">
        <v>562</v>
      </c>
      <c r="BI92" s="159" t="b">
        <f t="shared" si="28"/>
        <v>1</v>
      </c>
      <c r="BJ92" s="160">
        <f t="shared" si="29"/>
        <v>-0.52999997138977051</v>
      </c>
      <c r="BK92" s="103" t="b">
        <f t="shared" si="30"/>
        <v>0</v>
      </c>
      <c r="BL92" s="85" t="b">
        <f t="shared" si="31"/>
        <v>0</v>
      </c>
      <c r="BM92" s="85" t="b">
        <f t="shared" si="32"/>
        <v>0</v>
      </c>
      <c r="BN92" s="85" t="b">
        <f t="shared" si="33"/>
        <v>0</v>
      </c>
      <c r="BO92" s="85" t="b">
        <f t="shared" si="34"/>
        <v>1</v>
      </c>
      <c r="BP92" s="161"/>
      <c r="BQ92" s="71"/>
      <c r="BR92" s="4" t="b">
        <f t="shared" si="35"/>
        <v>1</v>
      </c>
    </row>
    <row r="93" spans="1:70" ht="51" customHeight="1" x14ac:dyDescent="0.25">
      <c r="A93" s="9" t="s">
        <v>376</v>
      </c>
      <c r="B93" s="9" t="s">
        <v>173</v>
      </c>
      <c r="C93" s="9" t="s">
        <v>241</v>
      </c>
      <c r="D93" s="9" t="s">
        <v>282</v>
      </c>
      <c r="E93" s="9" t="s">
        <v>377</v>
      </c>
      <c r="F93" s="9" t="s">
        <v>378</v>
      </c>
      <c r="G93" s="9" t="s">
        <v>379</v>
      </c>
      <c r="H93" s="9" t="s">
        <v>380</v>
      </c>
      <c r="I93" s="9" t="s">
        <v>274</v>
      </c>
      <c r="J93" s="21" t="s">
        <v>427</v>
      </c>
      <c r="K93" s="11">
        <v>87</v>
      </c>
      <c r="L93" s="21" t="s">
        <v>428</v>
      </c>
      <c r="M93" s="12">
        <v>43282</v>
      </c>
      <c r="N93" s="12">
        <v>43465</v>
      </c>
      <c r="O93" s="21" t="s">
        <v>429</v>
      </c>
      <c r="P93" s="21" t="s">
        <v>429</v>
      </c>
      <c r="Q93" s="176">
        <v>1</v>
      </c>
      <c r="R93" s="11" t="s">
        <v>125</v>
      </c>
      <c r="S93" s="13" t="s">
        <v>206</v>
      </c>
      <c r="T93" s="10" t="s">
        <v>430</v>
      </c>
      <c r="U93" s="73">
        <v>498669500</v>
      </c>
      <c r="V93" s="176"/>
      <c r="W93" s="176"/>
      <c r="X93" s="176"/>
      <c r="Y93" s="176"/>
      <c r="Z93" s="176"/>
      <c r="AA93" s="176"/>
      <c r="AB93" s="176"/>
      <c r="AC93" s="176"/>
      <c r="AD93" s="176"/>
      <c r="AE93" s="176">
        <v>1</v>
      </c>
      <c r="AF93" s="176">
        <v>1</v>
      </c>
      <c r="AG93" s="176">
        <v>1</v>
      </c>
      <c r="AH93" s="176" t="s">
        <v>506</v>
      </c>
      <c r="AI93" s="176" t="s">
        <v>506</v>
      </c>
      <c r="AJ93" s="176" t="s">
        <v>506</v>
      </c>
      <c r="AK93" s="176" t="s">
        <v>506</v>
      </c>
      <c r="AL93" s="176" t="s">
        <v>506</v>
      </c>
      <c r="AM93" s="155" t="s">
        <v>506</v>
      </c>
      <c r="AN93" s="176">
        <v>0</v>
      </c>
      <c r="AO93" s="177">
        <f t="shared" si="36"/>
        <v>0</v>
      </c>
      <c r="AP93" s="100">
        <f t="shared" si="23"/>
        <v>0</v>
      </c>
      <c r="AQ93" s="100">
        <f t="shared" si="24"/>
        <v>0</v>
      </c>
      <c r="AR93" s="10" t="s">
        <v>603</v>
      </c>
      <c r="AS93" s="58"/>
      <c r="AT93" s="58"/>
      <c r="AU93" s="56"/>
      <c r="AV93" s="56"/>
      <c r="AW93" s="56"/>
      <c r="AX93" s="56"/>
      <c r="AY93" s="56"/>
      <c r="AZ93" s="102" t="str">
        <f t="shared" si="37"/>
        <v>SIN RECURSO EJECUTADO</v>
      </c>
      <c r="BA93" s="10"/>
      <c r="BB93" s="66">
        <f t="shared" si="22"/>
        <v>183</v>
      </c>
      <c r="BC93" s="67">
        <f t="shared" si="25"/>
        <v>183</v>
      </c>
      <c r="BD93" s="68">
        <f t="shared" si="26"/>
        <v>0</v>
      </c>
      <c r="BE93" s="69">
        <f t="shared" si="27"/>
        <v>0</v>
      </c>
      <c r="BF93" s="72"/>
      <c r="BG93" s="10" t="s">
        <v>420</v>
      </c>
      <c r="BH93" s="103" t="s">
        <v>562</v>
      </c>
      <c r="BI93" s="159" t="b">
        <f t="shared" si="28"/>
        <v>1</v>
      </c>
      <c r="BJ93" s="160">
        <f t="shared" si="29"/>
        <v>498669500</v>
      </c>
      <c r="BK93" s="103" t="b">
        <f t="shared" si="30"/>
        <v>0</v>
      </c>
      <c r="BL93" s="85" t="b">
        <f t="shared" si="31"/>
        <v>1</v>
      </c>
      <c r="BM93" s="85" t="b">
        <f t="shared" si="32"/>
        <v>0</v>
      </c>
      <c r="BN93" s="85" t="b">
        <f t="shared" si="33"/>
        <v>0</v>
      </c>
      <c r="BO93" s="85" t="b">
        <f t="shared" si="34"/>
        <v>0</v>
      </c>
      <c r="BP93" s="85"/>
      <c r="BQ93" s="71"/>
      <c r="BR93" s="4" t="b">
        <f t="shared" si="35"/>
        <v>1</v>
      </c>
    </row>
    <row r="94" spans="1:70" ht="51" customHeight="1" x14ac:dyDescent="0.25">
      <c r="A94" s="9" t="s">
        <v>376</v>
      </c>
      <c r="B94" s="9" t="s">
        <v>173</v>
      </c>
      <c r="C94" s="9" t="s">
        <v>241</v>
      </c>
      <c r="D94" s="9" t="s">
        <v>282</v>
      </c>
      <c r="E94" s="9" t="s">
        <v>43</v>
      </c>
      <c r="F94" s="9" t="s">
        <v>378</v>
      </c>
      <c r="G94" s="9" t="s">
        <v>431</v>
      </c>
      <c r="H94" s="9" t="s">
        <v>380</v>
      </c>
      <c r="I94" s="9" t="s">
        <v>274</v>
      </c>
      <c r="J94" s="10" t="s">
        <v>432</v>
      </c>
      <c r="K94" s="11">
        <v>88</v>
      </c>
      <c r="L94" s="10" t="s">
        <v>433</v>
      </c>
      <c r="M94" s="12">
        <v>43252</v>
      </c>
      <c r="N94" s="12">
        <v>43465</v>
      </c>
      <c r="O94" s="10" t="s">
        <v>434</v>
      </c>
      <c r="P94" s="10" t="s">
        <v>435</v>
      </c>
      <c r="Q94" s="176">
        <v>100</v>
      </c>
      <c r="R94" s="11" t="s">
        <v>51</v>
      </c>
      <c r="S94" s="13" t="s">
        <v>206</v>
      </c>
      <c r="T94" s="10" t="s">
        <v>436</v>
      </c>
      <c r="U94" s="73">
        <v>0</v>
      </c>
      <c r="V94" s="176"/>
      <c r="W94" s="176"/>
      <c r="X94" s="176"/>
      <c r="Y94" s="176"/>
      <c r="Z94" s="176"/>
      <c r="AA94" s="16">
        <v>25</v>
      </c>
      <c r="AB94" s="176">
        <v>25</v>
      </c>
      <c r="AC94" s="176">
        <v>25</v>
      </c>
      <c r="AD94" s="176">
        <v>25</v>
      </c>
      <c r="AE94" s="176">
        <v>25</v>
      </c>
      <c r="AF94" s="176">
        <v>25</v>
      </c>
      <c r="AG94" s="176">
        <v>100</v>
      </c>
      <c r="AH94" s="149">
        <v>25</v>
      </c>
      <c r="AI94" s="149" t="s">
        <v>507</v>
      </c>
      <c r="AJ94" s="149" t="s">
        <v>507</v>
      </c>
      <c r="AK94" s="176">
        <v>25</v>
      </c>
      <c r="AL94" s="176" t="s">
        <v>507</v>
      </c>
      <c r="AM94" s="155">
        <v>25</v>
      </c>
      <c r="AN94" s="176">
        <v>50</v>
      </c>
      <c r="AO94" s="177">
        <f t="shared" si="36"/>
        <v>50</v>
      </c>
      <c r="AP94" s="100">
        <f t="shared" si="23"/>
        <v>0.5</v>
      </c>
      <c r="AQ94" s="100">
        <f t="shared" si="24"/>
        <v>0.5</v>
      </c>
      <c r="AR94" s="10" t="s">
        <v>608</v>
      </c>
      <c r="AS94" s="56"/>
      <c r="AT94" s="56"/>
      <c r="AU94" s="56"/>
      <c r="AV94" s="56"/>
      <c r="AW94" s="56"/>
      <c r="AX94" s="56"/>
      <c r="AY94" s="56"/>
      <c r="AZ94" s="102" t="e">
        <f t="shared" si="37"/>
        <v>#DIV/0!</v>
      </c>
      <c r="BA94" s="10" t="s">
        <v>612</v>
      </c>
      <c r="BB94" s="66">
        <f t="shared" si="22"/>
        <v>213</v>
      </c>
      <c r="BC94" s="67">
        <f t="shared" si="25"/>
        <v>213</v>
      </c>
      <c r="BD94" s="68">
        <f t="shared" si="26"/>
        <v>0</v>
      </c>
      <c r="BE94" s="69">
        <f t="shared" si="27"/>
        <v>0</v>
      </c>
      <c r="BF94" s="72"/>
      <c r="BG94" s="10"/>
      <c r="BH94" s="103" t="s">
        <v>562</v>
      </c>
      <c r="BI94" s="159" t="b">
        <f t="shared" si="28"/>
        <v>1</v>
      </c>
      <c r="BJ94" s="160">
        <f t="shared" si="29"/>
        <v>0</v>
      </c>
      <c r="BK94" s="103" t="b">
        <f t="shared" si="30"/>
        <v>0</v>
      </c>
      <c r="BL94" s="85" t="b">
        <f t="shared" si="31"/>
        <v>1</v>
      </c>
      <c r="BM94" s="85" t="b">
        <f t="shared" si="32"/>
        <v>0</v>
      </c>
      <c r="BN94" s="85" t="b">
        <f t="shared" si="33"/>
        <v>0</v>
      </c>
      <c r="BO94" s="85" t="b">
        <f t="shared" si="34"/>
        <v>1</v>
      </c>
      <c r="BP94" s="161"/>
      <c r="BQ94" s="71"/>
      <c r="BR94" s="4" t="b">
        <f t="shared" si="35"/>
        <v>1</v>
      </c>
    </row>
    <row r="95" spans="1:70" ht="87.75" customHeight="1" x14ac:dyDescent="0.25">
      <c r="A95" s="9" t="s">
        <v>260</v>
      </c>
      <c r="B95" s="9" t="s">
        <v>305</v>
      </c>
      <c r="C95" s="9" t="s">
        <v>241</v>
      </c>
      <c r="D95" s="9" t="s">
        <v>282</v>
      </c>
      <c r="E95" s="9" t="s">
        <v>43</v>
      </c>
      <c r="F95" s="9" t="s">
        <v>306</v>
      </c>
      <c r="G95" s="9" t="s">
        <v>437</v>
      </c>
      <c r="H95" s="9" t="s">
        <v>46</v>
      </c>
      <c r="I95" s="9" t="s">
        <v>274</v>
      </c>
      <c r="J95" s="10" t="s">
        <v>438</v>
      </c>
      <c r="K95" s="11">
        <v>89</v>
      </c>
      <c r="L95" s="10" t="s">
        <v>439</v>
      </c>
      <c r="M95" s="12">
        <v>43250</v>
      </c>
      <c r="N95" s="12">
        <v>43464</v>
      </c>
      <c r="O95" s="10" t="s">
        <v>583</v>
      </c>
      <c r="P95" s="21" t="s">
        <v>582</v>
      </c>
      <c r="Q95" s="13">
        <v>3</v>
      </c>
      <c r="R95" s="11" t="s">
        <v>78</v>
      </c>
      <c r="S95" s="13" t="s">
        <v>440</v>
      </c>
      <c r="T95" s="10" t="s">
        <v>581</v>
      </c>
      <c r="U95" s="73">
        <v>0</v>
      </c>
      <c r="V95" s="176"/>
      <c r="W95" s="176"/>
      <c r="X95" s="176"/>
      <c r="Y95" s="16">
        <v>1</v>
      </c>
      <c r="Z95" s="176">
        <v>1</v>
      </c>
      <c r="AA95" s="176">
        <v>1</v>
      </c>
      <c r="AB95" s="176">
        <v>1</v>
      </c>
      <c r="AC95" s="176">
        <v>2</v>
      </c>
      <c r="AD95" s="176">
        <v>2</v>
      </c>
      <c r="AE95" s="176">
        <v>2</v>
      </c>
      <c r="AF95" s="176">
        <v>2</v>
      </c>
      <c r="AG95" s="176">
        <v>3</v>
      </c>
      <c r="AH95" s="149">
        <v>1</v>
      </c>
      <c r="AI95" s="149" t="s">
        <v>507</v>
      </c>
      <c r="AJ95" s="149">
        <v>2</v>
      </c>
      <c r="AK95" s="176" t="s">
        <v>507</v>
      </c>
      <c r="AL95" s="176" t="s">
        <v>507</v>
      </c>
      <c r="AM95" s="155">
        <v>2</v>
      </c>
      <c r="AN95" s="176">
        <v>3</v>
      </c>
      <c r="AO95" s="177">
        <f t="shared" si="36"/>
        <v>3</v>
      </c>
      <c r="AP95" s="100">
        <f t="shared" si="23"/>
        <v>1</v>
      </c>
      <c r="AQ95" s="100">
        <f t="shared" si="24"/>
        <v>1</v>
      </c>
      <c r="AR95" s="10" t="s">
        <v>633</v>
      </c>
      <c r="AS95" s="56"/>
      <c r="AT95" s="56"/>
      <c r="AU95" s="56"/>
      <c r="AV95" s="56"/>
      <c r="AW95" s="56"/>
      <c r="AX95" s="56"/>
      <c r="AY95" s="56"/>
      <c r="AZ95" s="102" t="e">
        <f t="shared" si="37"/>
        <v>#DIV/0!</v>
      </c>
      <c r="BA95" s="10" t="s">
        <v>634</v>
      </c>
      <c r="BB95" s="66">
        <f t="shared" si="22"/>
        <v>214</v>
      </c>
      <c r="BC95" s="67">
        <f t="shared" si="25"/>
        <v>215</v>
      </c>
      <c r="BD95" s="68">
        <f t="shared" si="26"/>
        <v>-1</v>
      </c>
      <c r="BE95" s="69">
        <f t="shared" si="27"/>
        <v>-4.6728971962616819E-3</v>
      </c>
      <c r="BF95" s="72"/>
      <c r="BG95" s="10"/>
      <c r="BH95" s="103" t="s">
        <v>562</v>
      </c>
      <c r="BI95" s="159" t="b">
        <f t="shared" si="28"/>
        <v>1</v>
      </c>
      <c r="BJ95" s="160">
        <f t="shared" si="29"/>
        <v>0</v>
      </c>
      <c r="BK95" s="103" t="b">
        <f t="shared" si="30"/>
        <v>0</v>
      </c>
      <c r="BL95" s="85" t="b">
        <f t="shared" si="31"/>
        <v>0</v>
      </c>
      <c r="BM95" s="85" t="b">
        <f t="shared" si="32"/>
        <v>0</v>
      </c>
      <c r="BN95" s="85" t="b">
        <f t="shared" si="33"/>
        <v>0</v>
      </c>
      <c r="BO95" s="85" t="b">
        <f t="shared" si="34"/>
        <v>1</v>
      </c>
      <c r="BP95" s="165"/>
      <c r="BQ95" s="71"/>
      <c r="BR95" s="4" t="b">
        <f t="shared" si="35"/>
        <v>1</v>
      </c>
    </row>
    <row r="96" spans="1:70" ht="64.5" customHeight="1" x14ac:dyDescent="0.25">
      <c r="A96" s="9" t="s">
        <v>260</v>
      </c>
      <c r="B96" s="9" t="s">
        <v>305</v>
      </c>
      <c r="C96" s="9" t="s">
        <v>241</v>
      </c>
      <c r="D96" s="9" t="s">
        <v>282</v>
      </c>
      <c r="E96" s="9" t="s">
        <v>43</v>
      </c>
      <c r="F96" s="9" t="s">
        <v>306</v>
      </c>
      <c r="G96" s="9" t="s">
        <v>437</v>
      </c>
      <c r="H96" s="9" t="s">
        <v>46</v>
      </c>
      <c r="I96" s="9" t="s">
        <v>274</v>
      </c>
      <c r="J96" s="10" t="s">
        <v>441</v>
      </c>
      <c r="K96" s="11">
        <v>90</v>
      </c>
      <c r="L96" s="10" t="s">
        <v>442</v>
      </c>
      <c r="M96" s="12">
        <v>43101</v>
      </c>
      <c r="N96" s="22">
        <v>43465</v>
      </c>
      <c r="O96" s="10" t="s">
        <v>570</v>
      </c>
      <c r="P96" s="10" t="s">
        <v>570</v>
      </c>
      <c r="Q96" s="13">
        <v>3</v>
      </c>
      <c r="R96" s="11" t="s">
        <v>78</v>
      </c>
      <c r="S96" s="13" t="s">
        <v>440</v>
      </c>
      <c r="T96" s="10" t="s">
        <v>574</v>
      </c>
      <c r="U96" s="73">
        <v>0</v>
      </c>
      <c r="V96" s="176"/>
      <c r="W96" s="176"/>
      <c r="X96" s="176"/>
      <c r="Y96" s="16">
        <v>1</v>
      </c>
      <c r="Z96" s="176">
        <v>1</v>
      </c>
      <c r="AA96" s="176">
        <v>1</v>
      </c>
      <c r="AB96" s="176">
        <v>1</v>
      </c>
      <c r="AC96" s="176">
        <v>2</v>
      </c>
      <c r="AD96" s="176">
        <v>2</v>
      </c>
      <c r="AE96" s="176">
        <v>2</v>
      </c>
      <c r="AF96" s="176">
        <v>2</v>
      </c>
      <c r="AG96" s="176">
        <v>3</v>
      </c>
      <c r="AH96" s="149">
        <v>1</v>
      </c>
      <c r="AI96" s="149" t="s">
        <v>507</v>
      </c>
      <c r="AJ96" s="149">
        <v>2</v>
      </c>
      <c r="AK96" s="176" t="s">
        <v>507</v>
      </c>
      <c r="AL96" s="176" t="s">
        <v>507</v>
      </c>
      <c r="AM96" s="155">
        <v>2</v>
      </c>
      <c r="AN96" s="176">
        <v>3</v>
      </c>
      <c r="AO96" s="177">
        <f t="shared" si="36"/>
        <v>3</v>
      </c>
      <c r="AP96" s="100">
        <f t="shared" si="23"/>
        <v>1</v>
      </c>
      <c r="AQ96" s="100">
        <f t="shared" si="24"/>
        <v>1</v>
      </c>
      <c r="AR96" s="10" t="s">
        <v>633</v>
      </c>
      <c r="AS96" s="56"/>
      <c r="AT96" s="56"/>
      <c r="AU96" s="56"/>
      <c r="AV96" s="56"/>
      <c r="AW96" s="56"/>
      <c r="AX96" s="56"/>
      <c r="AY96" s="56"/>
      <c r="AZ96" s="102" t="e">
        <f t="shared" si="37"/>
        <v>#DIV/0!</v>
      </c>
      <c r="BA96" s="10" t="s">
        <v>634</v>
      </c>
      <c r="BB96" s="66">
        <f t="shared" si="22"/>
        <v>364</v>
      </c>
      <c r="BC96" s="67">
        <f t="shared" si="25"/>
        <v>364</v>
      </c>
      <c r="BD96" s="68">
        <f t="shared" si="26"/>
        <v>0</v>
      </c>
      <c r="BE96" s="69">
        <f t="shared" si="27"/>
        <v>0</v>
      </c>
      <c r="BF96" s="72" t="s">
        <v>443</v>
      </c>
      <c r="BG96" s="87"/>
      <c r="BH96" s="103" t="s">
        <v>562</v>
      </c>
      <c r="BI96" s="159" t="b">
        <f t="shared" si="28"/>
        <v>1</v>
      </c>
      <c r="BJ96" s="160">
        <f t="shared" si="29"/>
        <v>0</v>
      </c>
      <c r="BK96" s="103" t="b">
        <f t="shared" si="30"/>
        <v>0</v>
      </c>
      <c r="BL96" s="85" t="b">
        <f t="shared" si="31"/>
        <v>0</v>
      </c>
      <c r="BM96" s="85" t="b">
        <f t="shared" si="32"/>
        <v>0</v>
      </c>
      <c r="BN96" s="85" t="b">
        <f t="shared" si="33"/>
        <v>0</v>
      </c>
      <c r="BO96" s="85" t="b">
        <f t="shared" si="34"/>
        <v>1</v>
      </c>
      <c r="BP96" s="162"/>
      <c r="BQ96" s="71"/>
      <c r="BR96" s="4" t="b">
        <f t="shared" si="35"/>
        <v>1</v>
      </c>
    </row>
    <row r="97" spans="1:70" ht="84.75" customHeight="1" x14ac:dyDescent="0.25">
      <c r="A97" s="9" t="s">
        <v>260</v>
      </c>
      <c r="B97" s="9" t="s">
        <v>305</v>
      </c>
      <c r="C97" s="9" t="s">
        <v>241</v>
      </c>
      <c r="D97" s="9" t="s">
        <v>282</v>
      </c>
      <c r="E97" s="9" t="s">
        <v>43</v>
      </c>
      <c r="F97" s="9" t="s">
        <v>306</v>
      </c>
      <c r="G97" s="9" t="s">
        <v>437</v>
      </c>
      <c r="H97" s="9" t="s">
        <v>46</v>
      </c>
      <c r="I97" s="9" t="s">
        <v>243</v>
      </c>
      <c r="J97" s="10" t="s">
        <v>444</v>
      </c>
      <c r="K97" s="11">
        <v>91</v>
      </c>
      <c r="L97" s="10" t="s">
        <v>445</v>
      </c>
      <c r="M97" s="22">
        <v>43131</v>
      </c>
      <c r="N97" s="22">
        <v>43465</v>
      </c>
      <c r="O97" s="10" t="s">
        <v>571</v>
      </c>
      <c r="P97" s="10" t="s">
        <v>571</v>
      </c>
      <c r="Q97" s="13">
        <v>3</v>
      </c>
      <c r="R97" s="11" t="s">
        <v>78</v>
      </c>
      <c r="S97" s="13" t="s">
        <v>440</v>
      </c>
      <c r="T97" s="10" t="s">
        <v>575</v>
      </c>
      <c r="U97" s="73">
        <v>0</v>
      </c>
      <c r="V97" s="176"/>
      <c r="W97" s="176"/>
      <c r="X97" s="176"/>
      <c r="Y97" s="16">
        <v>1</v>
      </c>
      <c r="Z97" s="176">
        <v>1</v>
      </c>
      <c r="AA97" s="176">
        <v>1</v>
      </c>
      <c r="AB97" s="176">
        <v>1</v>
      </c>
      <c r="AC97" s="16">
        <v>2</v>
      </c>
      <c r="AD97" s="176">
        <v>2</v>
      </c>
      <c r="AE97" s="176">
        <v>2</v>
      </c>
      <c r="AF97" s="176">
        <v>2</v>
      </c>
      <c r="AG97" s="176">
        <v>3</v>
      </c>
      <c r="AH97" s="149">
        <v>1</v>
      </c>
      <c r="AI97" s="149" t="s">
        <v>507</v>
      </c>
      <c r="AJ97" s="149">
        <v>2</v>
      </c>
      <c r="AK97" s="176" t="s">
        <v>507</v>
      </c>
      <c r="AL97" s="176" t="s">
        <v>507</v>
      </c>
      <c r="AM97" s="155">
        <v>2</v>
      </c>
      <c r="AN97" s="176">
        <v>3</v>
      </c>
      <c r="AO97" s="177">
        <f t="shared" si="36"/>
        <v>3</v>
      </c>
      <c r="AP97" s="100">
        <f t="shared" si="23"/>
        <v>1</v>
      </c>
      <c r="AQ97" s="100">
        <f t="shared" si="24"/>
        <v>1</v>
      </c>
      <c r="AR97" s="10" t="s">
        <v>633</v>
      </c>
      <c r="AS97" s="56"/>
      <c r="AT97" s="56"/>
      <c r="AU97" s="56"/>
      <c r="AV97" s="56"/>
      <c r="AW97" s="56"/>
      <c r="AX97" s="56"/>
      <c r="AY97" s="56"/>
      <c r="AZ97" s="102" t="e">
        <f t="shared" si="37"/>
        <v>#DIV/0!</v>
      </c>
      <c r="BA97" s="10" t="s">
        <v>634</v>
      </c>
      <c r="BB97" s="66">
        <f t="shared" si="22"/>
        <v>334</v>
      </c>
      <c r="BC97" s="67">
        <f t="shared" si="25"/>
        <v>334</v>
      </c>
      <c r="BD97" s="68">
        <f t="shared" si="26"/>
        <v>0</v>
      </c>
      <c r="BE97" s="69">
        <f t="shared" si="27"/>
        <v>0</v>
      </c>
      <c r="BF97" s="72"/>
      <c r="BG97" s="10"/>
      <c r="BH97" s="103" t="s">
        <v>562</v>
      </c>
      <c r="BI97" s="159" t="b">
        <f t="shared" si="28"/>
        <v>1</v>
      </c>
      <c r="BJ97" s="160">
        <f t="shared" si="29"/>
        <v>0</v>
      </c>
      <c r="BK97" s="103" t="b">
        <f t="shared" si="30"/>
        <v>0</v>
      </c>
      <c r="BL97" s="85" t="b">
        <f t="shared" si="31"/>
        <v>0</v>
      </c>
      <c r="BM97" s="85" t="b">
        <f t="shared" si="32"/>
        <v>0</v>
      </c>
      <c r="BN97" s="85" t="b">
        <f t="shared" si="33"/>
        <v>0</v>
      </c>
      <c r="BO97" s="85" t="b">
        <f t="shared" si="34"/>
        <v>1</v>
      </c>
      <c r="BP97" s="161"/>
      <c r="BQ97" s="71"/>
      <c r="BR97" s="4" t="b">
        <f t="shared" si="35"/>
        <v>1</v>
      </c>
    </row>
    <row r="98" spans="1:70" ht="135.75" customHeight="1" x14ac:dyDescent="0.25">
      <c r="A98" s="9" t="s">
        <v>260</v>
      </c>
      <c r="B98" s="9" t="s">
        <v>305</v>
      </c>
      <c r="C98" s="9" t="s">
        <v>241</v>
      </c>
      <c r="D98" s="9" t="s">
        <v>282</v>
      </c>
      <c r="E98" s="9" t="s">
        <v>43</v>
      </c>
      <c r="F98" s="9" t="s">
        <v>306</v>
      </c>
      <c r="G98" s="9" t="s">
        <v>437</v>
      </c>
      <c r="H98" s="9" t="s">
        <v>46</v>
      </c>
      <c r="I98" s="9" t="s">
        <v>243</v>
      </c>
      <c r="J98" s="10" t="s">
        <v>446</v>
      </c>
      <c r="K98" s="11">
        <v>92</v>
      </c>
      <c r="L98" s="10" t="s">
        <v>447</v>
      </c>
      <c r="M98" s="22">
        <v>43102</v>
      </c>
      <c r="N98" s="22">
        <v>43465</v>
      </c>
      <c r="O98" s="10" t="s">
        <v>572</v>
      </c>
      <c r="P98" s="10" t="s">
        <v>572</v>
      </c>
      <c r="Q98" s="13">
        <v>3</v>
      </c>
      <c r="R98" s="11" t="s">
        <v>78</v>
      </c>
      <c r="S98" s="13" t="s">
        <v>440</v>
      </c>
      <c r="T98" s="10" t="s">
        <v>576</v>
      </c>
      <c r="U98" s="73">
        <v>0</v>
      </c>
      <c r="V98" s="176"/>
      <c r="W98" s="176"/>
      <c r="X98" s="176"/>
      <c r="Y98" s="16">
        <v>1</v>
      </c>
      <c r="Z98" s="176">
        <v>1</v>
      </c>
      <c r="AA98" s="176">
        <v>1</v>
      </c>
      <c r="AB98" s="176">
        <v>1</v>
      </c>
      <c r="AC98" s="16">
        <v>2</v>
      </c>
      <c r="AD98" s="176">
        <v>2</v>
      </c>
      <c r="AE98" s="176">
        <v>2</v>
      </c>
      <c r="AF98" s="176">
        <v>2</v>
      </c>
      <c r="AG98" s="176">
        <v>3</v>
      </c>
      <c r="AH98" s="149">
        <v>1</v>
      </c>
      <c r="AI98" s="149" t="s">
        <v>507</v>
      </c>
      <c r="AJ98" s="149">
        <v>2</v>
      </c>
      <c r="AK98" s="176" t="s">
        <v>507</v>
      </c>
      <c r="AL98" s="176" t="s">
        <v>507</v>
      </c>
      <c r="AM98" s="155">
        <v>2</v>
      </c>
      <c r="AN98" s="176">
        <v>3</v>
      </c>
      <c r="AO98" s="177">
        <f t="shared" si="36"/>
        <v>3</v>
      </c>
      <c r="AP98" s="100">
        <f t="shared" si="23"/>
        <v>1</v>
      </c>
      <c r="AQ98" s="100">
        <f t="shared" si="24"/>
        <v>1</v>
      </c>
      <c r="AR98" s="10" t="s">
        <v>633</v>
      </c>
      <c r="AS98" s="56"/>
      <c r="AT98" s="56"/>
      <c r="AU98" s="56"/>
      <c r="AV98" s="56"/>
      <c r="AW98" s="56"/>
      <c r="AX98" s="56"/>
      <c r="AY98" s="56"/>
      <c r="AZ98" s="102" t="e">
        <f t="shared" si="37"/>
        <v>#DIV/0!</v>
      </c>
      <c r="BA98" s="10" t="s">
        <v>634</v>
      </c>
      <c r="BB98" s="66">
        <f t="shared" si="22"/>
        <v>363</v>
      </c>
      <c r="BC98" s="67">
        <f t="shared" si="25"/>
        <v>363</v>
      </c>
      <c r="BD98" s="68">
        <f t="shared" si="26"/>
        <v>0</v>
      </c>
      <c r="BE98" s="69">
        <f t="shared" si="27"/>
        <v>0</v>
      </c>
      <c r="BF98" s="72"/>
      <c r="BG98" s="9"/>
      <c r="BH98" s="103" t="s">
        <v>562</v>
      </c>
      <c r="BI98" s="159" t="b">
        <f t="shared" si="28"/>
        <v>1</v>
      </c>
      <c r="BJ98" s="160">
        <f t="shared" si="29"/>
        <v>0</v>
      </c>
      <c r="BK98" s="103" t="b">
        <f t="shared" si="30"/>
        <v>0</v>
      </c>
      <c r="BL98" s="85" t="b">
        <f t="shared" si="31"/>
        <v>0</v>
      </c>
      <c r="BM98" s="85" t="b">
        <f t="shared" si="32"/>
        <v>0</v>
      </c>
      <c r="BN98" s="85" t="b">
        <f t="shared" si="33"/>
        <v>0</v>
      </c>
      <c r="BO98" s="85" t="b">
        <f t="shared" si="34"/>
        <v>1</v>
      </c>
      <c r="BP98" s="165"/>
      <c r="BQ98" s="71"/>
      <c r="BR98" s="4" t="b">
        <f t="shared" si="35"/>
        <v>1</v>
      </c>
    </row>
    <row r="99" spans="1:70" ht="63" customHeight="1" x14ac:dyDescent="0.25">
      <c r="A99" s="9" t="s">
        <v>260</v>
      </c>
      <c r="B99" s="9" t="s">
        <v>305</v>
      </c>
      <c r="C99" s="9" t="s">
        <v>241</v>
      </c>
      <c r="D99" s="9" t="s">
        <v>282</v>
      </c>
      <c r="E99" s="9" t="s">
        <v>43</v>
      </c>
      <c r="F99" s="9" t="s">
        <v>306</v>
      </c>
      <c r="G99" s="9" t="s">
        <v>437</v>
      </c>
      <c r="H99" s="9" t="s">
        <v>46</v>
      </c>
      <c r="I99" s="9" t="s">
        <v>243</v>
      </c>
      <c r="J99" s="10" t="s">
        <v>448</v>
      </c>
      <c r="K99" s="11">
        <v>93</v>
      </c>
      <c r="L99" s="10" t="s">
        <v>449</v>
      </c>
      <c r="M99" s="22">
        <v>43133</v>
      </c>
      <c r="N99" s="22">
        <v>43465</v>
      </c>
      <c r="O99" s="10" t="s">
        <v>573</v>
      </c>
      <c r="P99" s="10" t="s">
        <v>573</v>
      </c>
      <c r="Q99" s="13">
        <v>3</v>
      </c>
      <c r="R99" s="11" t="s">
        <v>78</v>
      </c>
      <c r="S99" s="13" t="s">
        <v>440</v>
      </c>
      <c r="T99" s="10" t="s">
        <v>577</v>
      </c>
      <c r="U99" s="73">
        <v>0</v>
      </c>
      <c r="V99" s="176"/>
      <c r="W99" s="176"/>
      <c r="X99" s="176"/>
      <c r="Y99" s="16">
        <v>1</v>
      </c>
      <c r="Z99" s="176">
        <v>1</v>
      </c>
      <c r="AA99" s="176">
        <v>1</v>
      </c>
      <c r="AB99" s="176">
        <v>1</v>
      </c>
      <c r="AC99" s="176">
        <v>2</v>
      </c>
      <c r="AD99" s="176">
        <v>2</v>
      </c>
      <c r="AE99" s="176">
        <v>2</v>
      </c>
      <c r="AF99" s="176">
        <v>2</v>
      </c>
      <c r="AG99" s="176">
        <v>3</v>
      </c>
      <c r="AH99" s="149">
        <v>1</v>
      </c>
      <c r="AI99" s="149" t="s">
        <v>507</v>
      </c>
      <c r="AJ99" s="149">
        <v>2</v>
      </c>
      <c r="AK99" s="176" t="s">
        <v>507</v>
      </c>
      <c r="AL99" s="176" t="s">
        <v>507</v>
      </c>
      <c r="AM99" s="155">
        <v>2</v>
      </c>
      <c r="AN99" s="176">
        <v>3</v>
      </c>
      <c r="AO99" s="177">
        <f t="shared" si="36"/>
        <v>3</v>
      </c>
      <c r="AP99" s="100">
        <f t="shared" si="23"/>
        <v>1</v>
      </c>
      <c r="AQ99" s="100">
        <f t="shared" si="24"/>
        <v>1</v>
      </c>
      <c r="AR99" s="10" t="s">
        <v>633</v>
      </c>
      <c r="AS99" s="56"/>
      <c r="AT99" s="56"/>
      <c r="AU99" s="56"/>
      <c r="AV99" s="56"/>
      <c r="AW99" s="56"/>
      <c r="AX99" s="56"/>
      <c r="AY99" s="56"/>
      <c r="AZ99" s="102" t="e">
        <f t="shared" si="37"/>
        <v>#DIV/0!</v>
      </c>
      <c r="BA99" s="10" t="s">
        <v>634</v>
      </c>
      <c r="BB99" s="66">
        <f t="shared" si="22"/>
        <v>332</v>
      </c>
      <c r="BC99" s="67">
        <f t="shared" si="25"/>
        <v>332</v>
      </c>
      <c r="BD99" s="68">
        <f t="shared" si="26"/>
        <v>0</v>
      </c>
      <c r="BE99" s="69">
        <f t="shared" si="27"/>
        <v>0</v>
      </c>
      <c r="BF99" s="72"/>
      <c r="BG99" s="10"/>
      <c r="BH99" s="103" t="s">
        <v>562</v>
      </c>
      <c r="BI99" s="159" t="b">
        <f t="shared" si="28"/>
        <v>1</v>
      </c>
      <c r="BJ99" s="160">
        <f t="shared" si="29"/>
        <v>0</v>
      </c>
      <c r="BK99" s="103" t="b">
        <f t="shared" si="30"/>
        <v>0</v>
      </c>
      <c r="BL99" s="85" t="b">
        <f t="shared" si="31"/>
        <v>0</v>
      </c>
      <c r="BM99" s="85" t="b">
        <f t="shared" si="32"/>
        <v>0</v>
      </c>
      <c r="BN99" s="85" t="b">
        <f t="shared" si="33"/>
        <v>0</v>
      </c>
      <c r="BO99" s="85" t="b">
        <f t="shared" si="34"/>
        <v>1</v>
      </c>
      <c r="BP99" s="162"/>
      <c r="BQ99" s="71"/>
      <c r="BR99" s="4" t="b">
        <f t="shared" si="35"/>
        <v>1</v>
      </c>
    </row>
    <row r="100" spans="1:70" ht="257.25" customHeight="1" x14ac:dyDescent="0.25">
      <c r="A100" s="152" t="s">
        <v>260</v>
      </c>
      <c r="B100" s="152" t="s">
        <v>450</v>
      </c>
      <c r="C100" s="152" t="s">
        <v>451</v>
      </c>
      <c r="D100" s="152" t="s">
        <v>282</v>
      </c>
      <c r="E100" s="152" t="s">
        <v>43</v>
      </c>
      <c r="F100" s="152" t="s">
        <v>452</v>
      </c>
      <c r="G100" s="152" t="s">
        <v>453</v>
      </c>
      <c r="H100" s="152" t="s">
        <v>46</v>
      </c>
      <c r="I100" s="152" t="s">
        <v>274</v>
      </c>
      <c r="J100" s="21" t="s">
        <v>454</v>
      </c>
      <c r="K100" s="11">
        <v>94</v>
      </c>
      <c r="L100" s="21" t="s">
        <v>455</v>
      </c>
      <c r="M100" s="24">
        <v>43101</v>
      </c>
      <c r="N100" s="24">
        <v>43465</v>
      </c>
      <c r="O100" s="25" t="s">
        <v>456</v>
      </c>
      <c r="P100" s="10" t="s">
        <v>457</v>
      </c>
      <c r="Q100" s="30">
        <v>20</v>
      </c>
      <c r="R100" s="31" t="s">
        <v>78</v>
      </c>
      <c r="S100" s="13" t="s">
        <v>52</v>
      </c>
      <c r="T100" s="27" t="s">
        <v>458</v>
      </c>
      <c r="U100" s="78">
        <v>100000000</v>
      </c>
      <c r="V100" s="26"/>
      <c r="W100" s="26"/>
      <c r="X100" s="26"/>
      <c r="Y100" s="26"/>
      <c r="Z100" s="26"/>
      <c r="AA100" s="26"/>
      <c r="AB100" s="26"/>
      <c r="AC100" s="26"/>
      <c r="AD100" s="30">
        <v>10</v>
      </c>
      <c r="AE100" s="30">
        <v>10</v>
      </c>
      <c r="AF100" s="26">
        <v>15</v>
      </c>
      <c r="AG100" s="30">
        <v>20</v>
      </c>
      <c r="AH100" s="149" t="s">
        <v>506</v>
      </c>
      <c r="AI100" s="149" t="s">
        <v>506</v>
      </c>
      <c r="AJ100" s="149" t="s">
        <v>506</v>
      </c>
      <c r="AK100" s="176">
        <v>10</v>
      </c>
      <c r="AL100" s="155">
        <v>10</v>
      </c>
      <c r="AM100" s="155">
        <v>10</v>
      </c>
      <c r="AN100" s="176">
        <v>9</v>
      </c>
      <c r="AO100" s="177">
        <f t="shared" si="36"/>
        <v>9</v>
      </c>
      <c r="AP100" s="100">
        <f t="shared" si="23"/>
        <v>0.45</v>
      </c>
      <c r="AQ100" s="100">
        <f t="shared" si="24"/>
        <v>0.45</v>
      </c>
      <c r="AR100" s="10" t="s">
        <v>696</v>
      </c>
      <c r="AS100" s="58"/>
      <c r="AT100" s="58"/>
      <c r="AU100" s="56"/>
      <c r="AV100" s="56">
        <v>100000000</v>
      </c>
      <c r="AW100" s="56"/>
      <c r="AX100" s="56"/>
      <c r="AY100" s="56"/>
      <c r="AZ100" s="102" t="str">
        <f t="shared" si="37"/>
        <v>SIN RECURSO EJECUTADO</v>
      </c>
      <c r="BA100" s="10" t="s">
        <v>699</v>
      </c>
      <c r="BB100" s="66">
        <f t="shared" si="22"/>
        <v>364</v>
      </c>
      <c r="BC100" s="67">
        <f t="shared" si="25"/>
        <v>364</v>
      </c>
      <c r="BD100" s="68">
        <f t="shared" si="26"/>
        <v>0</v>
      </c>
      <c r="BE100" s="69">
        <f t="shared" si="27"/>
        <v>0</v>
      </c>
      <c r="BF100" s="77" t="s">
        <v>459</v>
      </c>
      <c r="BG100" s="28"/>
      <c r="BH100" s="103" t="s">
        <v>562</v>
      </c>
      <c r="BI100" s="159" t="b">
        <f t="shared" si="28"/>
        <v>1</v>
      </c>
      <c r="BJ100" s="160">
        <f t="shared" si="29"/>
        <v>0</v>
      </c>
      <c r="BK100" s="103" t="b">
        <f t="shared" si="30"/>
        <v>0</v>
      </c>
      <c r="BL100" s="85" t="b">
        <f t="shared" si="31"/>
        <v>1</v>
      </c>
      <c r="BM100" s="85" t="b">
        <f t="shared" si="32"/>
        <v>0</v>
      </c>
      <c r="BN100" s="85" t="b">
        <f t="shared" si="33"/>
        <v>0</v>
      </c>
      <c r="BO100" s="85" t="b">
        <f t="shared" si="34"/>
        <v>0</v>
      </c>
      <c r="BP100" s="161"/>
      <c r="BQ100" s="71"/>
      <c r="BR100" s="4" t="b">
        <f t="shared" si="35"/>
        <v>1</v>
      </c>
    </row>
    <row r="101" spans="1:70" ht="153.75" customHeight="1" x14ac:dyDescent="0.25">
      <c r="A101" s="152" t="s">
        <v>260</v>
      </c>
      <c r="B101" s="152" t="s">
        <v>450</v>
      </c>
      <c r="C101" s="152" t="s">
        <v>451</v>
      </c>
      <c r="D101" s="152" t="s">
        <v>282</v>
      </c>
      <c r="E101" s="152" t="s">
        <v>43</v>
      </c>
      <c r="F101" s="152" t="s">
        <v>452</v>
      </c>
      <c r="G101" s="152" t="s">
        <v>453</v>
      </c>
      <c r="H101" s="152" t="s">
        <v>46</v>
      </c>
      <c r="I101" s="152" t="s">
        <v>274</v>
      </c>
      <c r="J101" s="29" t="s">
        <v>460</v>
      </c>
      <c r="K101" s="11">
        <v>95</v>
      </c>
      <c r="L101" s="21" t="s">
        <v>461</v>
      </c>
      <c r="M101" s="24">
        <v>43101</v>
      </c>
      <c r="N101" s="24">
        <v>43404</v>
      </c>
      <c r="O101" s="25" t="s">
        <v>462</v>
      </c>
      <c r="P101" s="28" t="s">
        <v>463</v>
      </c>
      <c r="Q101" s="30">
        <v>1</v>
      </c>
      <c r="R101" s="31" t="s">
        <v>125</v>
      </c>
      <c r="S101" s="32" t="s">
        <v>58</v>
      </c>
      <c r="T101" s="28" t="s">
        <v>464</v>
      </c>
      <c r="U101" s="73">
        <v>0</v>
      </c>
      <c r="V101" s="30"/>
      <c r="W101" s="30"/>
      <c r="X101" s="30"/>
      <c r="Y101" s="30"/>
      <c r="Z101" s="30"/>
      <c r="AA101" s="30"/>
      <c r="AB101" s="30"/>
      <c r="AC101" s="30"/>
      <c r="AD101" s="30"/>
      <c r="AE101" s="30">
        <v>1</v>
      </c>
      <c r="AF101" s="30">
        <v>1</v>
      </c>
      <c r="AG101" s="30">
        <v>1</v>
      </c>
      <c r="AH101" s="176" t="s">
        <v>506</v>
      </c>
      <c r="AI101" s="176" t="s">
        <v>506</v>
      </c>
      <c r="AJ101" s="176" t="s">
        <v>506</v>
      </c>
      <c r="AK101" s="176" t="s">
        <v>506</v>
      </c>
      <c r="AL101" s="176" t="s">
        <v>507</v>
      </c>
      <c r="AM101" s="155" t="s">
        <v>507</v>
      </c>
      <c r="AN101" s="176">
        <v>1</v>
      </c>
      <c r="AO101" s="177">
        <f t="shared" si="36"/>
        <v>1</v>
      </c>
      <c r="AP101" s="100">
        <f t="shared" si="23"/>
        <v>1</v>
      </c>
      <c r="AQ101" s="100">
        <f t="shared" si="24"/>
        <v>1</v>
      </c>
      <c r="AR101" s="10" t="s">
        <v>697</v>
      </c>
      <c r="AS101" s="58"/>
      <c r="AT101" s="58"/>
      <c r="AU101" s="56"/>
      <c r="AV101" s="56"/>
      <c r="AW101" s="56"/>
      <c r="AX101" s="56"/>
      <c r="AY101" s="56"/>
      <c r="AZ101" s="102" t="e">
        <f t="shared" si="37"/>
        <v>#DIV/0!</v>
      </c>
      <c r="BA101" s="10" t="s">
        <v>700</v>
      </c>
      <c r="BB101" s="66">
        <f t="shared" si="22"/>
        <v>303</v>
      </c>
      <c r="BC101" s="67">
        <f t="shared" si="25"/>
        <v>364</v>
      </c>
      <c r="BD101" s="68">
        <f t="shared" si="26"/>
        <v>-61</v>
      </c>
      <c r="BE101" s="69">
        <f t="shared" si="27"/>
        <v>-0.20132013201320131</v>
      </c>
      <c r="BF101" s="77" t="s">
        <v>465</v>
      </c>
      <c r="BG101" s="28" t="s">
        <v>414</v>
      </c>
      <c r="BH101" s="103" t="s">
        <v>562</v>
      </c>
      <c r="BI101" s="159" t="b">
        <f t="shared" si="28"/>
        <v>1</v>
      </c>
      <c r="BJ101" s="160">
        <f t="shared" si="29"/>
        <v>0</v>
      </c>
      <c r="BK101" s="103" t="b">
        <f t="shared" si="30"/>
        <v>0</v>
      </c>
      <c r="BL101" s="85" t="b">
        <f t="shared" si="31"/>
        <v>0</v>
      </c>
      <c r="BM101" s="85" t="b">
        <f t="shared" si="32"/>
        <v>0</v>
      </c>
      <c r="BN101" s="85" t="b">
        <f t="shared" si="33"/>
        <v>0</v>
      </c>
      <c r="BO101" s="85" t="b">
        <f t="shared" si="34"/>
        <v>0</v>
      </c>
      <c r="BP101" s="85"/>
      <c r="BQ101" s="71"/>
      <c r="BR101" s="4" t="b">
        <f t="shared" si="35"/>
        <v>1</v>
      </c>
    </row>
    <row r="102" spans="1:70" ht="103.5" customHeight="1" x14ac:dyDescent="0.25">
      <c r="A102" s="152" t="s">
        <v>260</v>
      </c>
      <c r="B102" s="152" t="s">
        <v>450</v>
      </c>
      <c r="C102" s="152" t="s">
        <v>451</v>
      </c>
      <c r="D102" s="152" t="s">
        <v>282</v>
      </c>
      <c r="E102" s="152" t="s">
        <v>43</v>
      </c>
      <c r="F102" s="152" t="s">
        <v>452</v>
      </c>
      <c r="G102" s="152" t="s">
        <v>453</v>
      </c>
      <c r="H102" s="152" t="s">
        <v>46</v>
      </c>
      <c r="I102" s="152" t="s">
        <v>274</v>
      </c>
      <c r="J102" s="29" t="s">
        <v>460</v>
      </c>
      <c r="K102" s="11">
        <v>96</v>
      </c>
      <c r="L102" s="21" t="s">
        <v>461</v>
      </c>
      <c r="M102" s="24">
        <v>43101</v>
      </c>
      <c r="N102" s="24">
        <v>43465</v>
      </c>
      <c r="O102" s="25" t="s">
        <v>466</v>
      </c>
      <c r="P102" s="28" t="s">
        <v>467</v>
      </c>
      <c r="Q102" s="30">
        <v>1</v>
      </c>
      <c r="R102" s="11" t="s">
        <v>125</v>
      </c>
      <c r="S102" s="13" t="s">
        <v>148</v>
      </c>
      <c r="T102" s="28" t="s">
        <v>464</v>
      </c>
      <c r="U102" s="73">
        <v>0</v>
      </c>
      <c r="V102" s="30"/>
      <c r="W102" s="30"/>
      <c r="X102" s="30"/>
      <c r="Y102" s="30"/>
      <c r="Z102" s="30"/>
      <c r="AA102" s="30"/>
      <c r="AB102" s="30"/>
      <c r="AC102" s="30"/>
      <c r="AD102" s="30"/>
      <c r="AE102" s="30"/>
      <c r="AF102" s="30"/>
      <c r="AG102" s="30">
        <v>1</v>
      </c>
      <c r="AH102" s="176" t="s">
        <v>506</v>
      </c>
      <c r="AI102" s="176" t="s">
        <v>506</v>
      </c>
      <c r="AJ102" s="176" t="s">
        <v>506</v>
      </c>
      <c r="AK102" s="176" t="s">
        <v>506</v>
      </c>
      <c r="AL102" s="176" t="s">
        <v>506</v>
      </c>
      <c r="AM102" s="155" t="s">
        <v>506</v>
      </c>
      <c r="AN102" s="188">
        <v>0.5</v>
      </c>
      <c r="AO102" s="177">
        <f>IF((AN102= "NO PERIODICIDAD"), AJ102, AN102)</f>
        <v>0.5</v>
      </c>
      <c r="AP102" s="100">
        <f t="shared" si="23"/>
        <v>0.5</v>
      </c>
      <c r="AQ102" s="100">
        <f t="shared" si="24"/>
        <v>0.5</v>
      </c>
      <c r="AR102" s="10" t="s">
        <v>698</v>
      </c>
      <c r="AS102" s="58"/>
      <c r="AT102" s="58"/>
      <c r="AU102" s="56"/>
      <c r="AV102" s="56"/>
      <c r="AW102" s="56"/>
      <c r="AX102" s="56"/>
      <c r="AY102" s="56"/>
      <c r="AZ102" s="102" t="e">
        <f t="shared" si="37"/>
        <v>#DIV/0!</v>
      </c>
      <c r="BA102" s="10" t="s">
        <v>701</v>
      </c>
      <c r="BB102" s="66">
        <f t="shared" si="22"/>
        <v>364</v>
      </c>
      <c r="BC102" s="67">
        <f t="shared" si="25"/>
        <v>364</v>
      </c>
      <c r="BD102" s="68">
        <f t="shared" si="26"/>
        <v>0</v>
      </c>
      <c r="BE102" s="69">
        <f t="shared" si="27"/>
        <v>0</v>
      </c>
      <c r="BF102" s="77" t="s">
        <v>468</v>
      </c>
      <c r="BG102" s="28"/>
      <c r="BH102" s="103" t="s">
        <v>562</v>
      </c>
      <c r="BI102" s="159" t="b">
        <f t="shared" si="28"/>
        <v>1</v>
      </c>
      <c r="BJ102" s="160">
        <f t="shared" si="29"/>
        <v>0</v>
      </c>
      <c r="BK102" s="103" t="b">
        <f t="shared" si="30"/>
        <v>0</v>
      </c>
      <c r="BL102" s="85" t="b">
        <f t="shared" si="31"/>
        <v>1</v>
      </c>
      <c r="BM102" s="85" t="b">
        <f t="shared" si="32"/>
        <v>0</v>
      </c>
      <c r="BN102" s="85" t="b">
        <f t="shared" si="33"/>
        <v>0</v>
      </c>
      <c r="BO102" s="85" t="b">
        <f t="shared" si="34"/>
        <v>0</v>
      </c>
      <c r="BP102" s="85"/>
      <c r="BQ102" s="71"/>
      <c r="BR102" s="4" t="b">
        <f t="shared" si="35"/>
        <v>1</v>
      </c>
    </row>
    <row r="103" spans="1:70" ht="127.5" customHeight="1" x14ac:dyDescent="0.25">
      <c r="A103" s="9" t="s">
        <v>260</v>
      </c>
      <c r="B103" s="9" t="s">
        <v>450</v>
      </c>
      <c r="C103" s="9" t="s">
        <v>451</v>
      </c>
      <c r="D103" s="9" t="s">
        <v>271</v>
      </c>
      <c r="E103" s="9" t="s">
        <v>43</v>
      </c>
      <c r="F103" s="9" t="s">
        <v>452</v>
      </c>
      <c r="G103" s="9" t="s">
        <v>469</v>
      </c>
      <c r="H103" s="9" t="s">
        <v>46</v>
      </c>
      <c r="I103" s="9" t="s">
        <v>274</v>
      </c>
      <c r="J103" s="21" t="s">
        <v>470</v>
      </c>
      <c r="K103" s="11">
        <v>97</v>
      </c>
      <c r="L103" s="21" t="s">
        <v>471</v>
      </c>
      <c r="M103" s="24">
        <v>43101</v>
      </c>
      <c r="N103" s="24">
        <v>43465</v>
      </c>
      <c r="O103" s="21" t="s">
        <v>472</v>
      </c>
      <c r="P103" s="10" t="s">
        <v>473</v>
      </c>
      <c r="Q103" s="176">
        <v>10</v>
      </c>
      <c r="R103" s="11" t="s">
        <v>78</v>
      </c>
      <c r="S103" s="11" t="s">
        <v>58</v>
      </c>
      <c r="T103" s="10" t="s">
        <v>474</v>
      </c>
      <c r="U103" s="73">
        <v>0</v>
      </c>
      <c r="V103" s="176"/>
      <c r="W103" s="176"/>
      <c r="X103" s="16">
        <v>2</v>
      </c>
      <c r="Y103" s="176">
        <v>2</v>
      </c>
      <c r="Z103" s="176">
        <v>2</v>
      </c>
      <c r="AA103" s="16">
        <v>6</v>
      </c>
      <c r="AB103" s="176">
        <v>6</v>
      </c>
      <c r="AC103" s="176">
        <v>6</v>
      </c>
      <c r="AD103" s="176">
        <v>8</v>
      </c>
      <c r="AE103" s="176">
        <v>8</v>
      </c>
      <c r="AF103" s="176">
        <v>8</v>
      </c>
      <c r="AG103" s="176">
        <v>10</v>
      </c>
      <c r="AH103" s="149">
        <v>6</v>
      </c>
      <c r="AI103" s="149" t="s">
        <v>507</v>
      </c>
      <c r="AJ103" s="149" t="s">
        <v>507</v>
      </c>
      <c r="AK103" s="176">
        <v>8</v>
      </c>
      <c r="AL103" s="176" t="s">
        <v>507</v>
      </c>
      <c r="AM103" s="155">
        <v>8</v>
      </c>
      <c r="AN103" s="176">
        <v>10</v>
      </c>
      <c r="AO103" s="177">
        <f>IF((AN103= "NO PERIODICIDAD"), AL103, AN103)</f>
        <v>10</v>
      </c>
      <c r="AP103" s="100">
        <f t="shared" si="23"/>
        <v>1</v>
      </c>
      <c r="AQ103" s="100">
        <f t="shared" si="24"/>
        <v>1</v>
      </c>
      <c r="AR103" s="10" t="s">
        <v>651</v>
      </c>
      <c r="AS103" s="56"/>
      <c r="AT103" s="56"/>
      <c r="AU103" s="56"/>
      <c r="AV103" s="56"/>
      <c r="AW103" s="56"/>
      <c r="AX103" s="56"/>
      <c r="AY103" s="56"/>
      <c r="AZ103" s="102" t="e">
        <f t="shared" si="37"/>
        <v>#DIV/0!</v>
      </c>
      <c r="BA103" s="28" t="s">
        <v>652</v>
      </c>
      <c r="BB103" s="66">
        <f t="shared" si="22"/>
        <v>364</v>
      </c>
      <c r="BC103" s="67">
        <f t="shared" si="25"/>
        <v>364</v>
      </c>
      <c r="BD103" s="68">
        <f t="shared" si="26"/>
        <v>0</v>
      </c>
      <c r="BE103" s="69">
        <f t="shared" si="27"/>
        <v>0</v>
      </c>
      <c r="BF103" s="9" t="s">
        <v>475</v>
      </c>
      <c r="BG103" s="10"/>
      <c r="BH103" s="103" t="s">
        <v>562</v>
      </c>
      <c r="BI103" s="159" t="b">
        <f t="shared" si="28"/>
        <v>1</v>
      </c>
      <c r="BJ103" s="160">
        <f t="shared" si="29"/>
        <v>0</v>
      </c>
      <c r="BK103" s="103" t="b">
        <f t="shared" si="30"/>
        <v>0</v>
      </c>
      <c r="BL103" s="85" t="b">
        <f t="shared" si="31"/>
        <v>0</v>
      </c>
      <c r="BM103" s="85" t="b">
        <f t="shared" si="32"/>
        <v>0</v>
      </c>
      <c r="BN103" s="85" t="b">
        <f t="shared" si="33"/>
        <v>0</v>
      </c>
      <c r="BO103" s="85" t="b">
        <f t="shared" si="34"/>
        <v>1</v>
      </c>
      <c r="BP103" s="161"/>
      <c r="BQ103" s="71"/>
      <c r="BR103" s="4" t="b">
        <f t="shared" si="35"/>
        <v>1</v>
      </c>
    </row>
    <row r="104" spans="1:70" ht="102" customHeight="1" x14ac:dyDescent="0.25">
      <c r="A104" s="152" t="s">
        <v>260</v>
      </c>
      <c r="B104" s="152" t="s">
        <v>450</v>
      </c>
      <c r="C104" s="152" t="s">
        <v>451</v>
      </c>
      <c r="D104" s="152" t="s">
        <v>282</v>
      </c>
      <c r="E104" s="152" t="s">
        <v>43</v>
      </c>
      <c r="F104" s="152" t="s">
        <v>452</v>
      </c>
      <c r="G104" s="152" t="s">
        <v>476</v>
      </c>
      <c r="H104" s="152" t="s">
        <v>46</v>
      </c>
      <c r="I104" s="152" t="s">
        <v>274</v>
      </c>
      <c r="J104" s="33" t="s">
        <v>477</v>
      </c>
      <c r="K104" s="11">
        <v>98</v>
      </c>
      <c r="L104" s="28" t="s">
        <v>478</v>
      </c>
      <c r="M104" s="145">
        <v>43101</v>
      </c>
      <c r="N104" s="145">
        <v>43465</v>
      </c>
      <c r="O104" s="28" t="s">
        <v>479</v>
      </c>
      <c r="P104" s="28" t="s">
        <v>480</v>
      </c>
      <c r="Q104" s="32">
        <v>100</v>
      </c>
      <c r="R104" s="31" t="s">
        <v>51</v>
      </c>
      <c r="S104" s="11" t="s">
        <v>58</v>
      </c>
      <c r="T104" s="10" t="s">
        <v>481</v>
      </c>
      <c r="U104" s="78">
        <v>351271398</v>
      </c>
      <c r="V104" s="34"/>
      <c r="W104" s="34"/>
      <c r="X104" s="35">
        <v>100</v>
      </c>
      <c r="Y104" s="34">
        <v>100</v>
      </c>
      <c r="Z104" s="34">
        <v>100</v>
      </c>
      <c r="AA104" s="35">
        <v>100</v>
      </c>
      <c r="AB104" s="34">
        <v>100</v>
      </c>
      <c r="AC104" s="34">
        <v>100</v>
      </c>
      <c r="AD104" s="30">
        <v>100</v>
      </c>
      <c r="AE104" s="34">
        <v>100</v>
      </c>
      <c r="AF104" s="34">
        <v>100</v>
      </c>
      <c r="AG104" s="30">
        <v>100</v>
      </c>
      <c r="AH104" s="149">
        <v>93</v>
      </c>
      <c r="AI104" s="149" t="s">
        <v>507</v>
      </c>
      <c r="AJ104" s="149" t="s">
        <v>507</v>
      </c>
      <c r="AK104" s="149">
        <v>100</v>
      </c>
      <c r="AL104" s="149" t="s">
        <v>507</v>
      </c>
      <c r="AM104" s="155" t="s">
        <v>507</v>
      </c>
      <c r="AN104" s="176">
        <v>80</v>
      </c>
      <c r="AO104" s="177">
        <f>IF((AN104= "NO PERIODICIDAD"), NO PERIODICIDAD, GEOMEAN(AH104:AN104))</f>
        <v>90.613097921669848</v>
      </c>
      <c r="AP104" s="100">
        <f t="shared" si="23"/>
        <v>0.9061309792166985</v>
      </c>
      <c r="AQ104" s="100">
        <f t="shared" si="24"/>
        <v>0.9061309792166985</v>
      </c>
      <c r="AR104" s="10" t="s">
        <v>653</v>
      </c>
      <c r="AS104" s="57">
        <v>22199688</v>
      </c>
      <c r="AT104" s="57">
        <v>22199688</v>
      </c>
      <c r="AU104" s="57">
        <v>22199688</v>
      </c>
      <c r="AV104" s="57">
        <v>39365854</v>
      </c>
      <c r="AW104" s="56"/>
      <c r="AX104" s="56"/>
      <c r="AY104" s="56"/>
      <c r="AZ104" s="102">
        <f>IF(AV104/U104=0,"SIN RECURSO EJECUTADO",(AV104/U104))</f>
        <v>0.11206677863365351</v>
      </c>
      <c r="BA104" s="28" t="s">
        <v>654</v>
      </c>
      <c r="BB104" s="66">
        <f t="shared" si="22"/>
        <v>364</v>
      </c>
      <c r="BC104" s="67">
        <f t="shared" si="25"/>
        <v>364</v>
      </c>
      <c r="BD104" s="68">
        <f t="shared" si="26"/>
        <v>0</v>
      </c>
      <c r="BE104" s="69">
        <f t="shared" si="27"/>
        <v>0</v>
      </c>
      <c r="BF104" s="75"/>
      <c r="BG104" s="33" t="s">
        <v>228</v>
      </c>
      <c r="BH104" s="71" t="s">
        <v>505</v>
      </c>
      <c r="BI104" s="159" t="b">
        <f t="shared" si="28"/>
        <v>1</v>
      </c>
      <c r="BJ104" s="160">
        <f t="shared" si="29"/>
        <v>311905544</v>
      </c>
      <c r="BK104" s="103" t="b">
        <f t="shared" si="30"/>
        <v>0</v>
      </c>
      <c r="BL104" s="85" t="b">
        <f t="shared" si="31"/>
        <v>1</v>
      </c>
      <c r="BM104" s="85" t="b">
        <f t="shared" si="32"/>
        <v>0</v>
      </c>
      <c r="BN104" s="85" t="b">
        <f t="shared" si="33"/>
        <v>0</v>
      </c>
      <c r="BO104" s="85" t="b">
        <f t="shared" si="34"/>
        <v>0</v>
      </c>
      <c r="BP104" s="165"/>
      <c r="BQ104" s="71"/>
      <c r="BR104" s="4" t="b">
        <f t="shared" si="35"/>
        <v>1</v>
      </c>
    </row>
    <row r="105" spans="1:70" ht="63" customHeight="1" x14ac:dyDescent="0.25">
      <c r="A105" s="152" t="s">
        <v>260</v>
      </c>
      <c r="B105" s="152" t="s">
        <v>450</v>
      </c>
      <c r="C105" s="152" t="s">
        <v>451</v>
      </c>
      <c r="D105" s="152" t="s">
        <v>282</v>
      </c>
      <c r="E105" s="152" t="s">
        <v>43</v>
      </c>
      <c r="F105" s="152" t="s">
        <v>452</v>
      </c>
      <c r="G105" s="152" t="s">
        <v>482</v>
      </c>
      <c r="H105" s="152" t="s">
        <v>46</v>
      </c>
      <c r="I105" s="152" t="s">
        <v>274</v>
      </c>
      <c r="J105" s="33" t="s">
        <v>483</v>
      </c>
      <c r="K105" s="11">
        <v>99</v>
      </c>
      <c r="L105" s="28" t="s">
        <v>484</v>
      </c>
      <c r="M105" s="145">
        <v>43101</v>
      </c>
      <c r="N105" s="145">
        <v>43465</v>
      </c>
      <c r="O105" s="28" t="s">
        <v>485</v>
      </c>
      <c r="P105" s="28" t="s">
        <v>486</v>
      </c>
      <c r="Q105" s="32">
        <v>100</v>
      </c>
      <c r="R105" s="31" t="s">
        <v>51</v>
      </c>
      <c r="S105" s="11" t="s">
        <v>58</v>
      </c>
      <c r="T105" s="10" t="s">
        <v>487</v>
      </c>
      <c r="U105" s="78">
        <v>438156433</v>
      </c>
      <c r="V105" s="34"/>
      <c r="W105" s="34"/>
      <c r="X105" s="35">
        <v>100</v>
      </c>
      <c r="Y105" s="34">
        <v>100</v>
      </c>
      <c r="Z105" s="34">
        <v>100</v>
      </c>
      <c r="AA105" s="35">
        <v>100</v>
      </c>
      <c r="AB105" s="34">
        <v>100</v>
      </c>
      <c r="AC105" s="34">
        <v>100</v>
      </c>
      <c r="AD105" s="30">
        <v>100</v>
      </c>
      <c r="AE105" s="34">
        <v>100</v>
      </c>
      <c r="AF105" s="34">
        <v>100</v>
      </c>
      <c r="AG105" s="30">
        <v>100</v>
      </c>
      <c r="AH105" s="149">
        <v>91</v>
      </c>
      <c r="AI105" s="149" t="s">
        <v>507</v>
      </c>
      <c r="AJ105" s="149" t="s">
        <v>507</v>
      </c>
      <c r="AK105" s="149">
        <v>66</v>
      </c>
      <c r="AL105" s="149" t="s">
        <v>507</v>
      </c>
      <c r="AM105" s="155" t="s">
        <v>507</v>
      </c>
      <c r="AN105" s="176">
        <v>87</v>
      </c>
      <c r="AO105" s="177">
        <f>IF((AN105= "NO PERIODICIDAD"), NO PERIODICIDAD, GEOMEAN(AH105:AN105))</f>
        <v>80.544309030178155</v>
      </c>
      <c r="AP105" s="100">
        <f t="shared" si="23"/>
        <v>0.80544309030178152</v>
      </c>
      <c r="AQ105" s="100">
        <f t="shared" si="24"/>
        <v>0.80544309030178152</v>
      </c>
      <c r="AR105" s="10" t="s">
        <v>655</v>
      </c>
      <c r="AS105" s="57">
        <v>188671282</v>
      </c>
      <c r="AT105" s="57">
        <v>188671282</v>
      </c>
      <c r="AU105" s="57">
        <v>188671282</v>
      </c>
      <c r="AV105" s="57">
        <v>363332140</v>
      </c>
      <c r="AW105" s="56"/>
      <c r="AX105" s="56"/>
      <c r="AY105" s="56"/>
      <c r="AZ105" s="102">
        <f>IF(AV105/U105=0,"SIN RECURSO EJECUTADO",(AV105/U105))</f>
        <v>0.82922927209424313</v>
      </c>
      <c r="BA105" s="28" t="s">
        <v>657</v>
      </c>
      <c r="BB105" s="66">
        <f t="shared" si="22"/>
        <v>364</v>
      </c>
      <c r="BC105" s="67">
        <f t="shared" si="25"/>
        <v>364</v>
      </c>
      <c r="BD105" s="68">
        <f t="shared" si="26"/>
        <v>0</v>
      </c>
      <c r="BE105" s="69">
        <f t="shared" si="27"/>
        <v>0</v>
      </c>
      <c r="BF105" s="75"/>
      <c r="BG105" s="33" t="s">
        <v>228</v>
      </c>
      <c r="BH105" s="71" t="s">
        <v>505</v>
      </c>
      <c r="BI105" s="159" t="b">
        <f t="shared" si="28"/>
        <v>1</v>
      </c>
      <c r="BJ105" s="160">
        <f t="shared" si="29"/>
        <v>74824293</v>
      </c>
      <c r="BK105" s="103" t="b">
        <f t="shared" si="30"/>
        <v>0</v>
      </c>
      <c r="BL105" s="85" t="b">
        <f t="shared" si="31"/>
        <v>1</v>
      </c>
      <c r="BM105" s="85" t="b">
        <f t="shared" si="32"/>
        <v>0</v>
      </c>
      <c r="BN105" s="85" t="b">
        <f t="shared" si="33"/>
        <v>0</v>
      </c>
      <c r="BO105" s="85" t="b">
        <f t="shared" si="34"/>
        <v>0</v>
      </c>
      <c r="BP105" s="165"/>
      <c r="BQ105" s="71"/>
      <c r="BR105" s="4" t="b">
        <f t="shared" si="35"/>
        <v>1</v>
      </c>
    </row>
    <row r="106" spans="1:70" ht="63.75" customHeight="1" x14ac:dyDescent="0.25">
      <c r="A106" s="152" t="s">
        <v>260</v>
      </c>
      <c r="B106" s="152" t="s">
        <v>450</v>
      </c>
      <c r="C106" s="152" t="s">
        <v>451</v>
      </c>
      <c r="D106" s="152" t="s">
        <v>282</v>
      </c>
      <c r="E106" s="152" t="s">
        <v>43</v>
      </c>
      <c r="F106" s="152" t="s">
        <v>452</v>
      </c>
      <c r="G106" s="152" t="s">
        <v>488</v>
      </c>
      <c r="H106" s="152" t="s">
        <v>46</v>
      </c>
      <c r="I106" s="152" t="s">
        <v>265</v>
      </c>
      <c r="J106" s="33" t="s">
        <v>489</v>
      </c>
      <c r="K106" s="11">
        <v>100</v>
      </c>
      <c r="L106" s="28" t="s">
        <v>490</v>
      </c>
      <c r="M106" s="145">
        <v>43101</v>
      </c>
      <c r="N106" s="145">
        <v>43465</v>
      </c>
      <c r="O106" s="28" t="s">
        <v>491</v>
      </c>
      <c r="P106" s="28" t="s">
        <v>492</v>
      </c>
      <c r="Q106" s="32">
        <v>90</v>
      </c>
      <c r="R106" s="31" t="s">
        <v>51</v>
      </c>
      <c r="S106" s="11" t="s">
        <v>58</v>
      </c>
      <c r="T106" s="10" t="s">
        <v>487</v>
      </c>
      <c r="U106" s="73">
        <v>0</v>
      </c>
      <c r="V106" s="34"/>
      <c r="W106" s="34"/>
      <c r="X106" s="35">
        <v>90</v>
      </c>
      <c r="Y106" s="34">
        <v>90</v>
      </c>
      <c r="Z106" s="34">
        <v>90</v>
      </c>
      <c r="AA106" s="35">
        <v>90</v>
      </c>
      <c r="AB106" s="34">
        <v>90</v>
      </c>
      <c r="AC106" s="34">
        <v>90</v>
      </c>
      <c r="AD106" s="30">
        <v>90</v>
      </c>
      <c r="AE106" s="34">
        <v>90</v>
      </c>
      <c r="AF106" s="34">
        <v>90</v>
      </c>
      <c r="AG106" s="30">
        <v>90</v>
      </c>
      <c r="AH106" s="149">
        <v>89</v>
      </c>
      <c r="AI106" s="149" t="s">
        <v>507</v>
      </c>
      <c r="AJ106" s="149" t="s">
        <v>507</v>
      </c>
      <c r="AK106" s="149">
        <v>84</v>
      </c>
      <c r="AL106" s="149" t="s">
        <v>507</v>
      </c>
      <c r="AM106" s="155" t="s">
        <v>507</v>
      </c>
      <c r="AN106" s="176">
        <v>91</v>
      </c>
      <c r="AO106" s="177">
        <f>IF((AN106= "NO PERIODICIDAD"), NO PERIODICIDAD, GEOMEAN(AH106:AN106))</f>
        <v>87.95021288445227</v>
      </c>
      <c r="AP106" s="100">
        <f t="shared" si="23"/>
        <v>0.97722458760502517</v>
      </c>
      <c r="AQ106" s="100">
        <f t="shared" si="24"/>
        <v>0.97722458760502517</v>
      </c>
      <c r="AR106" s="10" t="s">
        <v>656</v>
      </c>
      <c r="AS106" s="56"/>
      <c r="AT106" s="56"/>
      <c r="AU106" s="56"/>
      <c r="AV106" s="56"/>
      <c r="AW106" s="56"/>
      <c r="AX106" s="56"/>
      <c r="AY106" s="56"/>
      <c r="AZ106" s="102" t="e">
        <f>IF(AV106/U106=0,"SIN RECURSO EJECUTADO",(AV106/U106))</f>
        <v>#DIV/0!</v>
      </c>
      <c r="BA106" s="28" t="s">
        <v>658</v>
      </c>
      <c r="BB106" s="66">
        <f t="shared" si="22"/>
        <v>364</v>
      </c>
      <c r="BC106" s="67">
        <f t="shared" si="25"/>
        <v>364</v>
      </c>
      <c r="BD106" s="68">
        <f t="shared" si="26"/>
        <v>0</v>
      </c>
      <c r="BE106" s="69">
        <f t="shared" si="27"/>
        <v>0</v>
      </c>
      <c r="BF106" s="75"/>
      <c r="BG106" s="33" t="s">
        <v>228</v>
      </c>
      <c r="BH106" s="71" t="s">
        <v>505</v>
      </c>
      <c r="BI106" s="159" t="b">
        <f t="shared" si="28"/>
        <v>1</v>
      </c>
      <c r="BJ106" s="160">
        <f t="shared" si="29"/>
        <v>0</v>
      </c>
      <c r="BK106" s="103" t="b">
        <f t="shared" si="30"/>
        <v>0</v>
      </c>
      <c r="BL106" s="85" t="b">
        <f t="shared" si="31"/>
        <v>1</v>
      </c>
      <c r="BM106" s="85" t="b">
        <f t="shared" si="32"/>
        <v>0</v>
      </c>
      <c r="BN106" s="85" t="b">
        <f t="shared" si="33"/>
        <v>0</v>
      </c>
      <c r="BO106" s="85" t="b">
        <f t="shared" si="34"/>
        <v>0</v>
      </c>
      <c r="BP106" s="165"/>
      <c r="BQ106" s="71"/>
      <c r="BR106" s="4" t="b">
        <f t="shared" si="35"/>
        <v>1</v>
      </c>
    </row>
    <row r="107" spans="1:70" ht="36.75" customHeight="1" x14ac:dyDescent="0.25">
      <c r="A107" s="136"/>
      <c r="B107" s="136"/>
      <c r="C107" s="37"/>
      <c r="D107" s="37"/>
      <c r="E107" s="37"/>
      <c r="F107" s="37"/>
      <c r="G107" s="37"/>
      <c r="H107" s="37"/>
      <c r="I107" s="37"/>
      <c r="J107" s="137"/>
      <c r="K107" s="136"/>
      <c r="L107" s="136"/>
      <c r="M107" s="138"/>
      <c r="N107" s="138"/>
      <c r="O107" s="139"/>
      <c r="P107" s="140"/>
      <c r="Q107" s="141"/>
      <c r="R107" s="142"/>
      <c r="S107" s="141"/>
      <c r="T107" s="43"/>
      <c r="U107" s="143">
        <f>SUM(U12:U106)</f>
        <v>214158410445</v>
      </c>
      <c r="V107" s="44"/>
      <c r="W107" s="44"/>
      <c r="X107" s="45"/>
      <c r="Y107" s="45"/>
      <c r="Z107" s="45"/>
      <c r="AA107" s="45"/>
      <c r="AB107" s="45"/>
      <c r="AC107" s="45"/>
      <c r="AD107" s="144"/>
      <c r="AE107" s="45"/>
      <c r="AF107" s="45"/>
      <c r="AG107" s="45"/>
      <c r="AJ107" s="85"/>
      <c r="BF107" s="1"/>
      <c r="BG107" s="1"/>
    </row>
    <row r="108" spans="1:70" ht="48.75" customHeight="1" x14ac:dyDescent="0.25">
      <c r="A108" s="203"/>
      <c r="B108" s="203"/>
      <c r="C108" s="37"/>
      <c r="D108" s="37"/>
      <c r="E108" s="37"/>
      <c r="F108" s="37"/>
      <c r="G108" s="37"/>
      <c r="H108" s="37"/>
      <c r="I108" s="37"/>
      <c r="J108" s="137"/>
      <c r="K108" s="136"/>
      <c r="L108" s="136"/>
      <c r="M108" s="138"/>
      <c r="N108" s="138"/>
      <c r="O108" s="139"/>
      <c r="P108" s="140"/>
      <c r="Q108" s="141"/>
      <c r="R108" s="142"/>
      <c r="S108" s="141"/>
      <c r="T108" s="43"/>
      <c r="U108" s="143">
        <f>SUBTOTAL(9,U15:U92)</f>
        <v>202042055592</v>
      </c>
      <c r="V108" s="44"/>
      <c r="W108" s="44"/>
      <c r="X108" s="45"/>
      <c r="Y108" s="45"/>
      <c r="Z108" s="45"/>
      <c r="AA108" s="45"/>
      <c r="AB108" s="45"/>
      <c r="AC108" s="45"/>
      <c r="AD108" s="144"/>
      <c r="AE108" s="45"/>
      <c r="AF108" s="45"/>
      <c r="AG108" s="45"/>
      <c r="AJ108" s="85"/>
      <c r="AT108" s="80"/>
      <c r="BF108" s="1"/>
      <c r="BG108" s="1"/>
    </row>
    <row r="109" spans="1:70" x14ac:dyDescent="0.25">
      <c r="A109" s="36"/>
      <c r="B109" s="36"/>
      <c r="C109" s="37"/>
      <c r="D109" s="37"/>
      <c r="E109" s="37"/>
      <c r="F109" s="37"/>
      <c r="G109" s="37"/>
      <c r="H109" s="37"/>
      <c r="I109" s="37"/>
      <c r="J109" s="38"/>
      <c r="K109" s="36"/>
      <c r="L109" s="36"/>
      <c r="M109" s="39"/>
      <c r="N109" s="39"/>
      <c r="O109" s="37"/>
      <c r="P109" s="40"/>
      <c r="Q109" s="41"/>
      <c r="R109" s="42"/>
      <c r="S109" s="41"/>
      <c r="T109" s="43"/>
      <c r="U109" s="46"/>
      <c r="V109" s="44"/>
      <c r="W109" s="44"/>
      <c r="X109" s="45"/>
      <c r="Y109" s="45"/>
      <c r="Z109" s="45"/>
      <c r="AA109" s="45"/>
      <c r="AB109" s="45"/>
      <c r="AC109" s="45"/>
      <c r="AD109" s="45"/>
      <c r="AE109" s="45"/>
      <c r="AF109" s="45"/>
      <c r="AG109" s="45"/>
      <c r="BF109" s="1"/>
      <c r="BG109" s="1"/>
    </row>
    <row r="110" spans="1:70" x14ac:dyDescent="0.25">
      <c r="A110" s="47"/>
      <c r="B110" s="47"/>
      <c r="C110" s="47"/>
      <c r="D110" s="47"/>
      <c r="E110" s="47"/>
      <c r="F110" s="48"/>
      <c r="G110" s="47"/>
      <c r="H110" s="47"/>
      <c r="I110" s="47"/>
      <c r="J110" s="2"/>
      <c r="K110" s="49"/>
      <c r="L110" s="47"/>
      <c r="M110" s="50"/>
      <c r="N110" s="50"/>
      <c r="O110" s="51"/>
      <c r="P110" s="51"/>
      <c r="Q110" s="52"/>
      <c r="R110" s="1"/>
      <c r="S110" s="53"/>
      <c r="T110" s="47"/>
      <c r="U110" s="54"/>
      <c r="V110" s="53"/>
      <c r="W110" s="53"/>
      <c r="X110" s="53"/>
      <c r="Y110" s="53"/>
      <c r="Z110" s="53"/>
      <c r="AA110" s="53"/>
      <c r="AB110" s="53"/>
      <c r="AC110" s="53"/>
      <c r="AD110" s="53"/>
      <c r="AE110" s="53"/>
      <c r="AF110" s="53"/>
      <c r="AG110" s="53"/>
    </row>
    <row r="111" spans="1:70" x14ac:dyDescent="0.25">
      <c r="A111" s="47"/>
      <c r="B111" s="47"/>
      <c r="C111" s="47"/>
      <c r="D111" s="47"/>
      <c r="E111" s="47"/>
      <c r="F111" s="48"/>
      <c r="G111" s="47"/>
      <c r="H111" s="47"/>
      <c r="I111" s="47"/>
      <c r="J111" s="2"/>
      <c r="K111" s="49"/>
      <c r="L111" s="47"/>
      <c r="M111" s="50"/>
      <c r="N111" s="50"/>
      <c r="O111" s="51"/>
      <c r="P111" s="51"/>
      <c r="Q111" s="52"/>
      <c r="R111" s="1"/>
      <c r="S111" s="53"/>
      <c r="T111" s="47"/>
      <c r="U111" s="54"/>
      <c r="V111" s="53"/>
      <c r="W111" s="53"/>
      <c r="X111" s="53"/>
      <c r="Y111" s="53"/>
      <c r="Z111" s="53"/>
      <c r="AA111" s="53"/>
      <c r="AB111" s="53"/>
      <c r="AC111" s="53"/>
      <c r="AD111" s="53"/>
      <c r="AE111" s="53"/>
      <c r="AF111" s="53"/>
      <c r="AG111" s="53"/>
    </row>
    <row r="112" spans="1:70" x14ac:dyDescent="0.25">
      <c r="A112" s="47"/>
      <c r="B112" s="47"/>
      <c r="C112" s="47"/>
      <c r="D112" s="47"/>
      <c r="E112" s="47"/>
      <c r="F112" s="48"/>
      <c r="G112" s="47"/>
      <c r="H112" s="47"/>
      <c r="I112" s="47"/>
      <c r="J112" s="2"/>
      <c r="K112" s="49"/>
      <c r="L112" s="47"/>
      <c r="M112" s="50"/>
      <c r="N112" s="50"/>
      <c r="O112" s="51"/>
      <c r="P112" s="51"/>
      <c r="Q112" s="52"/>
      <c r="R112" s="1"/>
      <c r="S112" s="53"/>
      <c r="T112" s="47"/>
      <c r="U112" s="54"/>
      <c r="V112" s="53"/>
      <c r="W112" s="53"/>
      <c r="X112" s="53"/>
      <c r="Y112" s="53"/>
      <c r="Z112" s="53"/>
      <c r="AA112" s="53"/>
      <c r="AB112" s="53"/>
      <c r="AC112" s="53"/>
      <c r="AD112" s="53"/>
      <c r="AE112" s="53"/>
      <c r="AF112" s="53"/>
      <c r="AG112" s="53"/>
    </row>
    <row r="127" spans="1:57" s="3" customFormat="1" ht="39" customHeight="1" x14ac:dyDescent="0.25">
      <c r="A127" s="199"/>
      <c r="B127" s="199"/>
      <c r="C127" s="200"/>
      <c r="J127" s="6"/>
      <c r="M127" s="4"/>
      <c r="N127" s="4"/>
      <c r="O127" s="5"/>
      <c r="Q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row>
    <row r="128" spans="1:57" s="3" customFormat="1" ht="27.75" customHeight="1" x14ac:dyDescent="0.25">
      <c r="A128" s="201"/>
      <c r="B128" s="201"/>
      <c r="C128" s="202"/>
      <c r="J128" s="6"/>
      <c r="M128" s="4"/>
      <c r="N128" s="4"/>
      <c r="O128" s="5"/>
      <c r="Q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row>
    <row r="129" spans="1:2" x14ac:dyDescent="0.25">
      <c r="A129" s="93"/>
      <c r="B129" s="93"/>
    </row>
  </sheetData>
  <sheetProtection algorithmName="SHA-512" hashValue="doqUGnTdPWkHMjitRAw7EzSz1vjbfuh4AV7/idosmd5eKhaQ5Hf2PVmehjGSV3egcfuh6edlYSw/6GLY5eEqeA==" saltValue="PhKOdYcfLOBiEe0AxoxdIA==" spinCount="100000" sheet="1" objects="1" scenarios="1" formatCells="0" formatColumns="0" formatRows="0" autoFilter="0"/>
  <autoFilter ref="A11:BQ107"/>
  <mergeCells count="9">
    <mergeCell ref="A127:C127"/>
    <mergeCell ref="A128:C128"/>
    <mergeCell ref="A108:B108"/>
    <mergeCell ref="AH10:BH10"/>
    <mergeCell ref="A6:J6"/>
    <mergeCell ref="K10:U10"/>
    <mergeCell ref="BH8:BI8"/>
    <mergeCell ref="BI10:BP10"/>
    <mergeCell ref="A10:J10"/>
  </mergeCells>
  <conditionalFormatting sqref="AP12:AP106">
    <cfRule type="iconSet" priority="19">
      <iconSet iconSet="3TrafficLights2">
        <cfvo type="percent" val="0"/>
        <cfvo type="num" val="$AR$6"/>
        <cfvo type="num" val="$AQ$6"/>
      </iconSet>
    </cfRule>
  </conditionalFormatting>
  <conditionalFormatting sqref="BD12:BD106">
    <cfRule type="dataBar" priority="28">
      <dataBar>
        <cfvo type="min"/>
        <cfvo type="max"/>
        <color rgb="FF63C384"/>
      </dataBar>
      <extLst>
        <ext xmlns:x14="http://schemas.microsoft.com/office/spreadsheetml/2009/9/main" uri="{B025F937-C7B1-47D3-B67F-A62EFF666E3E}">
          <x14:id>{B6DA7F13-C1B2-458F-8C2E-4E937EDE682B}</x14:id>
        </ext>
      </extLst>
    </cfRule>
  </conditionalFormatting>
  <dataValidations xWindow="1277" yWindow="466" count="18">
    <dataValidation type="list" allowBlank="1" showInputMessage="1" showErrorMessage="1" sqref="F13 B109:B112 B12:B107">
      <formula1>Grupos</formula1>
    </dataValidation>
    <dataValidation type="list" allowBlank="1" showInputMessage="1" showErrorMessage="1" sqref="F12 F14:F112">
      <formula1>Proceso</formula1>
    </dataValidation>
    <dataValidation type="whole" operator="greaterThan" allowBlank="1" showInputMessage="1" showErrorMessage="1" promptTitle="solo permite número entero" prompt="Registrar número entero, sin decimales ni signo %" sqref="X13 AA13 V110:AG112 V65:AG67 Z81:Z82 V100:AG103 X81:Y83 V70:W83 X79:Z80 V14:AG62 AD13:AG13 X70:AG78 AA79:AG82 Z83:AG83 V12:AG12 V84:AG94 AN51">
      <formula1>0</formula1>
    </dataValidation>
    <dataValidation type="list" allowBlank="1" showInputMessage="1" showErrorMessage="1" sqref="D104:D112 D12:D65 D67:D102">
      <formula1>Objetivos</formula1>
    </dataValidation>
    <dataValidation type="list" allowBlank="1" showInputMessage="1" showErrorMessage="1" sqref="H12:H66 H68:H189">
      <formula1>Programas1</formula1>
    </dataValidation>
    <dataValidation type="whole" errorStyle="warning" operator="greaterThan" allowBlank="1" showInputMessage="1" showErrorMessage="1" errorTitle="formato de número" error="solo recibe formato de números enteros" promptTitle="solo permite número entero" prompt="Registrar número entero, sin decimales ni signo %" sqref="Q110:Q112 Q65:Q67 Q12:Q61 Q100:Q103 Q70:Q94">
      <formula1>0</formula1>
    </dataValidation>
    <dataValidation type="whole" operator="notEqual" allowBlank="1" showInputMessage="1" showErrorMessage="1" promptTitle="Cifras completas en pesos" prompt="Sin decimales" sqref="U17:U25 U52:U57 U107:U112 U67:U68 U100 U82 U84 AT12 U12:U15 AT29 AX29:AY29 U86:U93">
      <formula1>0</formula1>
    </dataValidation>
    <dataValidation type="whole" operator="greaterThan" allowBlank="1" showInputMessage="1" showErrorMessage="1" promptTitle="Cifras completas en pesos" prompt="Sin decimales" sqref="AS12:AS21 AX28:AY28 AS26:AS51 AX32:AY32 AT13:AT21 AT30:AT51 AT26:AT28 AU13 AX15:AY18">
      <formula1>0</formula1>
    </dataValidation>
    <dataValidation type="whole" operator="greaterThanOrEqual" allowBlank="1" showInputMessage="1" showErrorMessage="1" promptTitle="Cifras completas en pesos" prompt="Sin decimales" sqref="U26:U51 U58:U66 U69:U81 U85 U94:U99 U101:U103 U106 U83">
      <formula1>0</formula1>
    </dataValidation>
    <dataValidation type="list" allowBlank="1" showInputMessage="1" showErrorMessage="1" sqref="G107:G112 G12:G102">
      <formula1>planes</formula1>
    </dataValidation>
    <dataValidation type="whole" operator="greaterThanOrEqual" allowBlank="1" showInputMessage="1" showErrorMessage="1" promptTitle="solo permite número entero" prompt="Registrar número entero, sin decimales ni signo %" sqref="AI12 AH12:AH18 AH103:AH106">
      <formula1>0</formula1>
    </dataValidation>
    <dataValidation type="whole" operator="greaterThanOrEqual" allowBlank="1" showInputMessage="1" showErrorMessage="1" sqref="AN21:AN25 AM78 AK12:AK106 AL87:AM87 AL90:AM91 AL93:AM93 AL28:AL29 AL31 AL35 AL38 AN12:AN19 AN94 AN28:AN29">
      <formula1>0</formula1>
    </dataValidation>
    <dataValidation type="whole" operator="greaterThanOrEqual" allowBlank="1" showInputMessage="1" showErrorMessage="1" sqref="AM74:AM75 AM50 AX19:AY27 AN95:AN99 AV12:AV103 AX30:AY31 AM100 AM86 AW12:AW106 AV106:AV115 AM82:AM83 AM31 AU56:AU103 AM88 AM17 AJ17 AX33:AY91 AU12 AM12 AM35 AX12:AY14 AM44 AU14:AU52 AN103 AM22:AM25 AM38 AM80 AM14 AX93:AY106 AM70 AU106 AM28:AM29">
      <formula1>AI12</formula1>
    </dataValidation>
    <dataValidation operator="greaterThanOrEqual" allowBlank="1" showInputMessage="1" showErrorMessage="1" sqref="AM101 AN20 AR21:AR25 AR12:AR19"/>
    <dataValidation type="list" allowBlank="1" showInputMessage="1" showErrorMessage="1" sqref="A12:A112">
      <formula1>Dependencias</formula1>
    </dataValidation>
    <dataValidation type="list" allowBlank="1" showInputMessage="1" showErrorMessage="1" sqref="E12:E112">
      <formula1>DESCRIPCION</formula1>
    </dataValidation>
    <dataValidation type="list" allowBlank="1" showInputMessage="1" showErrorMessage="1" sqref="C12:C112">
      <formula1>Políticas</formula1>
    </dataValidation>
    <dataValidation type="list" allowBlank="1" showInputMessage="1" showErrorMessage="1" sqref="I12:I112">
      <formula1>iniciativas</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B6DA7F13-C1B2-458F-8C2E-4E937EDE682B}">
            <x14:dataBar minLength="0" maxLength="100" border="1" negativeBarBorderColorSameAsPositive="0">
              <x14:cfvo type="autoMin"/>
              <x14:cfvo type="autoMax"/>
              <x14:borderColor rgb="FF63C384"/>
              <x14:negativeFillColor rgb="FFFF0000"/>
              <x14:negativeBorderColor rgb="FFFF0000"/>
              <x14:axisColor rgb="FF000000"/>
            </x14:dataBar>
          </x14:cfRule>
          <xm:sqref>BD12:BD106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7"/>
  <sheetViews>
    <sheetView topLeftCell="A61" workbookViewId="0">
      <selection activeCell="E1" sqref="E1"/>
    </sheetView>
  </sheetViews>
  <sheetFormatPr baseColWidth="10" defaultRowHeight="15" x14ac:dyDescent="0.25"/>
  <sheetData>
    <row r="1" spans="2:4" x14ac:dyDescent="0.25">
      <c r="C1" t="s">
        <v>532</v>
      </c>
      <c r="D1" t="s">
        <v>533</v>
      </c>
    </row>
    <row r="2" spans="2:4" x14ac:dyDescent="0.25">
      <c r="B2" s="64"/>
      <c r="C2" s="64">
        <v>1.0125</v>
      </c>
      <c r="D2" s="64">
        <v>0.9</v>
      </c>
    </row>
    <row r="3" spans="2:4" x14ac:dyDescent="0.25">
      <c r="B3" s="64"/>
      <c r="C3" s="64">
        <v>1.0833333333333333</v>
      </c>
      <c r="D3" s="64">
        <v>0.8125</v>
      </c>
    </row>
    <row r="4" spans="2:4" x14ac:dyDescent="0.25">
      <c r="B4" s="64"/>
      <c r="C4" s="64">
        <v>1</v>
      </c>
      <c r="D4" s="64">
        <v>0.9375</v>
      </c>
    </row>
    <row r="5" spans="2:4" x14ac:dyDescent="0.25">
      <c r="B5" s="64"/>
      <c r="C5" s="64">
        <v>6.6666666666666666E-2</v>
      </c>
      <c r="D5" s="64">
        <v>0.04</v>
      </c>
    </row>
    <row r="6" spans="2:4" x14ac:dyDescent="0.25">
      <c r="B6" s="64"/>
      <c r="C6" s="64">
        <v>1</v>
      </c>
      <c r="D6" s="64">
        <v>0.4</v>
      </c>
    </row>
    <row r="7" spans="2:4" x14ac:dyDescent="0.25">
      <c r="B7" s="64"/>
      <c r="C7" s="64">
        <v>0.8</v>
      </c>
      <c r="D7" s="64">
        <v>0.8</v>
      </c>
    </row>
    <row r="8" spans="2:4" x14ac:dyDescent="0.25">
      <c r="B8" s="64"/>
      <c r="C8" s="64">
        <v>0.5</v>
      </c>
      <c r="D8" s="64">
        <v>0.1</v>
      </c>
    </row>
    <row r="9" spans="2:4" x14ac:dyDescent="0.25">
      <c r="B9" s="64"/>
      <c r="C9" s="64"/>
      <c r="D9" s="64"/>
    </row>
    <row r="10" spans="2:4" x14ac:dyDescent="0.25">
      <c r="B10" s="64"/>
      <c r="C10" s="64">
        <v>1</v>
      </c>
      <c r="D10" s="64">
        <v>0.6</v>
      </c>
    </row>
    <row r="11" spans="2:4" x14ac:dyDescent="0.25">
      <c r="B11" s="64"/>
      <c r="C11" s="64">
        <v>0.69230769230769229</v>
      </c>
      <c r="D11" s="64">
        <v>0.69230769230769229</v>
      </c>
    </row>
    <row r="12" spans="2:4" x14ac:dyDescent="0.25">
      <c r="B12" s="64"/>
      <c r="C12" s="64">
        <v>0.56000000000000005</v>
      </c>
      <c r="D12" s="64">
        <v>0.14000000000000001</v>
      </c>
    </row>
    <row r="13" spans="2:4" x14ac:dyDescent="0.25">
      <c r="B13" s="64"/>
      <c r="C13" s="64">
        <v>0.16666666666666666</v>
      </c>
      <c r="D13" s="64">
        <v>0.1</v>
      </c>
    </row>
    <row r="14" spans="2:4" x14ac:dyDescent="0.25">
      <c r="B14" s="64"/>
      <c r="C14" s="64">
        <v>0.91666666666666663</v>
      </c>
      <c r="D14" s="64">
        <v>0.24444444444444444</v>
      </c>
    </row>
    <row r="15" spans="2:4" x14ac:dyDescent="0.25">
      <c r="B15" s="64"/>
      <c r="C15" s="64">
        <v>1</v>
      </c>
      <c r="D15" s="64">
        <v>1</v>
      </c>
    </row>
    <row r="16" spans="2:4" x14ac:dyDescent="0.25">
      <c r="B16" s="64"/>
      <c r="C16" s="64">
        <v>1</v>
      </c>
      <c r="D16" s="64">
        <v>1</v>
      </c>
    </row>
    <row r="17" spans="2:4" x14ac:dyDescent="0.25">
      <c r="B17" s="64"/>
      <c r="C17" s="64">
        <v>0.97433749999999997</v>
      </c>
      <c r="D17" s="64">
        <v>0.77947</v>
      </c>
    </row>
    <row r="18" spans="2:4" x14ac:dyDescent="0.25">
      <c r="B18" s="64"/>
      <c r="C18" s="64">
        <v>0.97433749999999997</v>
      </c>
      <c r="D18" s="64">
        <v>0.77947</v>
      </c>
    </row>
    <row r="19" spans="2:4" x14ac:dyDescent="0.25">
      <c r="B19" s="64"/>
      <c r="C19" s="64">
        <v>1</v>
      </c>
      <c r="D19" s="64">
        <v>1</v>
      </c>
    </row>
    <row r="20" spans="2:4" x14ac:dyDescent="0.25">
      <c r="B20" s="64"/>
      <c r="C20" s="64">
        <v>0.33333333333333331</v>
      </c>
      <c r="D20" s="64">
        <v>0.33333333333333331</v>
      </c>
    </row>
    <row r="21" spans="2:4" x14ac:dyDescent="0.25">
      <c r="B21" s="64"/>
      <c r="C21" s="64">
        <v>1</v>
      </c>
      <c r="D21" s="64">
        <v>1</v>
      </c>
    </row>
    <row r="22" spans="2:4" x14ac:dyDescent="0.25">
      <c r="B22" s="64"/>
      <c r="C22" s="64">
        <v>1</v>
      </c>
      <c r="D22" s="64">
        <v>1</v>
      </c>
    </row>
    <row r="23" spans="2:4" x14ac:dyDescent="0.25">
      <c r="B23" s="64"/>
      <c r="C23" s="64"/>
      <c r="D23" s="64"/>
    </row>
    <row r="24" spans="2:4" x14ac:dyDescent="0.25">
      <c r="B24" s="64"/>
      <c r="C24" s="64">
        <v>1</v>
      </c>
      <c r="D24" s="64">
        <v>1</v>
      </c>
    </row>
    <row r="25" spans="2:4" x14ac:dyDescent="0.25">
      <c r="B25" s="64"/>
      <c r="C25" s="64"/>
      <c r="D25" s="64"/>
    </row>
    <row r="26" spans="2:4" x14ac:dyDescent="0.25">
      <c r="B26" s="64"/>
      <c r="C26" s="64">
        <v>1</v>
      </c>
      <c r="D26" s="64">
        <v>1</v>
      </c>
    </row>
    <row r="27" spans="2:4" x14ac:dyDescent="0.25">
      <c r="B27" s="64"/>
      <c r="C27" s="64">
        <v>1</v>
      </c>
      <c r="D27" s="64">
        <v>1</v>
      </c>
    </row>
    <row r="28" spans="2:4" x14ac:dyDescent="0.25">
      <c r="B28" s="64"/>
      <c r="C28" s="64">
        <v>1</v>
      </c>
      <c r="D28" s="64">
        <v>1</v>
      </c>
    </row>
    <row r="29" spans="2:4" x14ac:dyDescent="0.25">
      <c r="B29" s="64"/>
      <c r="C29" s="64"/>
      <c r="D29" s="64"/>
    </row>
    <row r="30" spans="2:4" x14ac:dyDescent="0.25">
      <c r="B30" s="64"/>
      <c r="C30" s="64">
        <v>1</v>
      </c>
      <c r="D30" s="64">
        <v>1</v>
      </c>
    </row>
    <row r="31" spans="2:4" x14ac:dyDescent="0.25">
      <c r="B31" s="64"/>
      <c r="C31" s="64">
        <v>1</v>
      </c>
      <c r="D31" s="64">
        <v>1</v>
      </c>
    </row>
    <row r="32" spans="2:4" x14ac:dyDescent="0.25">
      <c r="B32" s="64"/>
      <c r="C32" s="64">
        <v>1</v>
      </c>
      <c r="D32" s="64">
        <v>1</v>
      </c>
    </row>
    <row r="33" spans="2:4" x14ac:dyDescent="0.25">
      <c r="B33" s="64"/>
      <c r="C33" s="64"/>
      <c r="D33" s="64"/>
    </row>
    <row r="34" spans="2:4" x14ac:dyDescent="0.25">
      <c r="B34" s="64"/>
      <c r="C34" s="64">
        <v>1.25</v>
      </c>
      <c r="D34" s="64">
        <v>0.9375</v>
      </c>
    </row>
    <row r="35" spans="2:4" x14ac:dyDescent="0.25">
      <c r="B35" s="64"/>
      <c r="C35" s="64">
        <v>1.4</v>
      </c>
      <c r="D35" s="64">
        <v>0.77777777777777779</v>
      </c>
    </row>
    <row r="36" spans="2:4" x14ac:dyDescent="0.25">
      <c r="B36" s="64"/>
      <c r="C36" s="64">
        <v>0.36363636363636365</v>
      </c>
      <c r="D36" s="64">
        <v>0.2857142857142857</v>
      </c>
    </row>
    <row r="37" spans="2:4" x14ac:dyDescent="0.25">
      <c r="B37" s="64"/>
      <c r="C37" s="64">
        <v>1</v>
      </c>
      <c r="D37" s="64">
        <v>1</v>
      </c>
    </row>
    <row r="38" spans="2:4" x14ac:dyDescent="0.25">
      <c r="B38" s="64"/>
      <c r="C38" s="64">
        <v>1.043956043956044</v>
      </c>
      <c r="D38" s="64">
        <v>1.043956043956044</v>
      </c>
    </row>
    <row r="39" spans="2:4" x14ac:dyDescent="0.25">
      <c r="B39" s="64"/>
      <c r="C39" s="64">
        <v>4.41</v>
      </c>
      <c r="D39" s="64">
        <v>4.41</v>
      </c>
    </row>
    <row r="40" spans="2:4" x14ac:dyDescent="0.25">
      <c r="B40" s="64"/>
      <c r="C40" s="64">
        <v>1.2446808510638299</v>
      </c>
      <c r="D40" s="64">
        <v>1.2446808510638299</v>
      </c>
    </row>
    <row r="41" spans="2:4" x14ac:dyDescent="0.25">
      <c r="B41" s="64"/>
      <c r="C41" s="64">
        <v>1</v>
      </c>
      <c r="D41" s="64">
        <v>1</v>
      </c>
    </row>
    <row r="42" spans="2:4" x14ac:dyDescent="0.25">
      <c r="B42" s="64"/>
      <c r="C42" s="64">
        <v>1</v>
      </c>
      <c r="D42" s="64">
        <v>1</v>
      </c>
    </row>
    <row r="43" spans="2:4" x14ac:dyDescent="0.25">
      <c r="B43" s="64"/>
      <c r="C43" s="64">
        <v>1.2124999999999999</v>
      </c>
      <c r="D43" s="64">
        <v>1.2124999999999999</v>
      </c>
    </row>
    <row r="44" spans="2:4" x14ac:dyDescent="0.25">
      <c r="B44" s="64"/>
      <c r="C44" s="64"/>
      <c r="D44" s="64"/>
    </row>
    <row r="45" spans="2:4" x14ac:dyDescent="0.25">
      <c r="B45" s="64"/>
      <c r="C45" s="64">
        <v>1.02</v>
      </c>
      <c r="D45" s="64">
        <v>0.6</v>
      </c>
    </row>
    <row r="46" spans="2:4" x14ac:dyDescent="0.25">
      <c r="B46" s="64"/>
      <c r="C46" s="64">
        <v>1</v>
      </c>
      <c r="D46" s="64">
        <v>1</v>
      </c>
    </row>
    <row r="47" spans="2:4" x14ac:dyDescent="0.25">
      <c r="B47" s="64"/>
      <c r="C47" s="64">
        <v>1</v>
      </c>
      <c r="D47" s="64">
        <v>0.7</v>
      </c>
    </row>
    <row r="48" spans="2:4" x14ac:dyDescent="0.25">
      <c r="B48" s="64"/>
      <c r="C48" s="64">
        <v>1</v>
      </c>
      <c r="D48" s="64">
        <v>1</v>
      </c>
    </row>
    <row r="49" spans="2:4" x14ac:dyDescent="0.25">
      <c r="B49" s="64"/>
      <c r="C49" s="64">
        <v>1</v>
      </c>
      <c r="D49" s="64">
        <v>1</v>
      </c>
    </row>
    <row r="50" spans="2:4" x14ac:dyDescent="0.25">
      <c r="B50" s="64"/>
      <c r="C50" s="64">
        <v>1</v>
      </c>
      <c r="D50" s="64">
        <v>1</v>
      </c>
    </row>
    <row r="51" spans="2:4" x14ac:dyDescent="0.25">
      <c r="C51" s="64">
        <v>1</v>
      </c>
      <c r="D51" s="64">
        <v>1</v>
      </c>
    </row>
    <row r="52" spans="2:4" x14ac:dyDescent="0.25">
      <c r="C52" s="64">
        <v>1</v>
      </c>
      <c r="D52" s="64">
        <v>1</v>
      </c>
    </row>
    <row r="53" spans="2:4" x14ac:dyDescent="0.25">
      <c r="C53" s="64">
        <v>1</v>
      </c>
      <c r="D53" s="64">
        <v>1</v>
      </c>
    </row>
    <row r="54" spans="2:4" x14ac:dyDescent="0.25">
      <c r="C54" s="64">
        <v>1</v>
      </c>
      <c r="D54" s="64">
        <v>0.33333333333333331</v>
      </c>
    </row>
    <row r="55" spans="2:4" x14ac:dyDescent="0.25">
      <c r="C55" s="64"/>
      <c r="D55" s="64"/>
    </row>
    <row r="56" spans="2:4" x14ac:dyDescent="0.25">
      <c r="C56" s="64">
        <v>1</v>
      </c>
      <c r="D56" s="64">
        <v>0.66666666666666696</v>
      </c>
    </row>
    <row r="57" spans="2:4" x14ac:dyDescent="0.25">
      <c r="C57" s="64"/>
      <c r="D57" s="64"/>
    </row>
    <row r="58" spans="2:4" x14ac:dyDescent="0.25">
      <c r="C58" s="64"/>
      <c r="D58" s="64"/>
    </row>
    <row r="59" spans="2:4" x14ac:dyDescent="0.25">
      <c r="C59" s="64"/>
      <c r="D59" s="64"/>
    </row>
    <row r="60" spans="2:4" x14ac:dyDescent="0.25">
      <c r="C60" s="64"/>
      <c r="D60" s="64"/>
    </row>
    <row r="61" spans="2:4" x14ac:dyDescent="0.25">
      <c r="C61" s="64">
        <v>1</v>
      </c>
      <c r="D61" s="64">
        <v>0.33</v>
      </c>
    </row>
    <row r="62" spans="2:4" x14ac:dyDescent="0.25">
      <c r="C62" s="64">
        <v>1</v>
      </c>
      <c r="D62" s="64">
        <v>1</v>
      </c>
    </row>
    <row r="63" spans="2:4" x14ac:dyDescent="0.25">
      <c r="C63" s="64">
        <v>1</v>
      </c>
      <c r="D63" s="64">
        <v>0.25</v>
      </c>
    </row>
    <row r="64" spans="2:4" x14ac:dyDescent="0.25">
      <c r="C64" s="64">
        <v>0.989247311827957</v>
      </c>
      <c r="D64" s="64">
        <v>0.92</v>
      </c>
    </row>
    <row r="65" spans="2:4" x14ac:dyDescent="0.25">
      <c r="C65" s="64">
        <v>0.55000000000000004</v>
      </c>
      <c r="D65" s="64">
        <v>0.55000000000000004</v>
      </c>
    </row>
    <row r="66" spans="2:4" x14ac:dyDescent="0.25">
      <c r="C66" s="64">
        <v>1.1403508771929824</v>
      </c>
      <c r="D66" s="64">
        <v>0.65</v>
      </c>
    </row>
    <row r="67" spans="2:4" x14ac:dyDescent="0.25">
      <c r="C67" s="64">
        <v>0.8571428571428571</v>
      </c>
      <c r="D67" s="64">
        <v>0.66</v>
      </c>
    </row>
    <row r="68" spans="2:4" x14ac:dyDescent="0.25">
      <c r="C68" s="64">
        <v>0.5</v>
      </c>
      <c r="D68" s="64">
        <v>0.44</v>
      </c>
    </row>
    <row r="69" spans="2:4" x14ac:dyDescent="0.25">
      <c r="C69" s="64">
        <v>1</v>
      </c>
      <c r="D69" s="64">
        <v>0.6</v>
      </c>
    </row>
    <row r="70" spans="2:4" x14ac:dyDescent="0.25">
      <c r="C70" s="64">
        <v>0.93</v>
      </c>
      <c r="D70" s="64">
        <v>0.93</v>
      </c>
    </row>
    <row r="71" spans="2:4" x14ac:dyDescent="0.25">
      <c r="C71" s="64">
        <v>0.91</v>
      </c>
      <c r="D71" s="64">
        <v>0.91</v>
      </c>
    </row>
    <row r="72" spans="2:4" x14ac:dyDescent="0.25">
      <c r="C72" s="64">
        <v>0.98888888888888893</v>
      </c>
      <c r="D72" s="64">
        <v>0.98888888888888893</v>
      </c>
    </row>
    <row r="73" spans="2:4" x14ac:dyDescent="0.25">
      <c r="C73" s="104">
        <f>GEOMEAN(C2:C72)</f>
        <v>0.882420591354936</v>
      </c>
      <c r="D73" s="104">
        <f>GEOMEAN(D2:D72)</f>
        <v>0.6847120147564576</v>
      </c>
    </row>
    <row r="76" spans="2:4" x14ac:dyDescent="0.25">
      <c r="B76">
        <f>21+42+8</f>
        <v>71</v>
      </c>
      <c r="C76" s="64">
        <f>27/99</f>
        <v>0.27272727272727271</v>
      </c>
    </row>
    <row r="77" spans="2:4" x14ac:dyDescent="0.25">
      <c r="B77">
        <f>+B76-99</f>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topLeftCell="A13" workbookViewId="0">
      <selection activeCell="N21" sqref="N21"/>
    </sheetView>
  </sheetViews>
  <sheetFormatPr baseColWidth="10" defaultRowHeight="15" x14ac:dyDescent="0.25"/>
  <cols>
    <col min="2" max="2" width="31.140625" style="107" customWidth="1"/>
    <col min="3" max="3" width="10.7109375" customWidth="1"/>
    <col min="4" max="4" width="12.5703125" customWidth="1"/>
    <col min="5" max="5" width="13.140625" customWidth="1"/>
    <col min="6" max="6" width="13" customWidth="1"/>
    <col min="7" max="7" width="12.5703125" customWidth="1"/>
    <col min="8" max="8" width="12.28515625" customWidth="1"/>
    <col min="9" max="9" width="11.85546875" customWidth="1"/>
    <col min="10" max="10" width="12.85546875" customWidth="1"/>
    <col min="11" max="11" width="13.7109375" bestFit="1" customWidth="1"/>
  </cols>
  <sheetData>
    <row r="1" spans="2:11" x14ac:dyDescent="0.25">
      <c r="B1" s="107" t="s">
        <v>540</v>
      </c>
    </row>
    <row r="2" spans="2:11" ht="30.75" thickBot="1" x14ac:dyDescent="0.3">
      <c r="B2" s="107" t="s">
        <v>541</v>
      </c>
    </row>
    <row r="3" spans="2:11" ht="105.75" thickBot="1" x14ac:dyDescent="0.3">
      <c r="B3" s="109" t="s">
        <v>536</v>
      </c>
      <c r="C3" s="110" t="s">
        <v>528</v>
      </c>
      <c r="D3" s="110" t="s">
        <v>537</v>
      </c>
      <c r="E3" s="110" t="s">
        <v>539</v>
      </c>
      <c r="F3" s="110" t="s">
        <v>543</v>
      </c>
      <c r="G3" s="110" t="s">
        <v>544</v>
      </c>
      <c r="H3" s="110" t="s">
        <v>542</v>
      </c>
      <c r="I3" s="110" t="s">
        <v>538</v>
      </c>
      <c r="J3" s="117" t="s">
        <v>545</v>
      </c>
      <c r="K3" s="121" t="s">
        <v>546</v>
      </c>
    </row>
    <row r="4" spans="2:11" ht="45" x14ac:dyDescent="0.25">
      <c r="B4" s="112" t="s">
        <v>201</v>
      </c>
      <c r="C4" s="113">
        <v>10000</v>
      </c>
      <c r="D4" s="113">
        <v>10000</v>
      </c>
      <c r="E4" s="113">
        <v>0</v>
      </c>
      <c r="F4" s="113">
        <v>597.60956199999998</v>
      </c>
      <c r="G4" s="113">
        <v>9402.3904380000004</v>
      </c>
      <c r="H4" s="113">
        <v>0</v>
      </c>
      <c r="I4" s="113">
        <v>0</v>
      </c>
      <c r="J4" s="118">
        <v>597.60956199999998</v>
      </c>
      <c r="K4" s="122">
        <v>10000</v>
      </c>
    </row>
    <row r="5" spans="2:11" ht="60" x14ac:dyDescent="0.25">
      <c r="B5" s="114" t="s">
        <v>64</v>
      </c>
      <c r="C5" s="111">
        <v>49123</v>
      </c>
      <c r="D5" s="111">
        <v>48992.243000000002</v>
      </c>
      <c r="E5" s="111">
        <v>130.75700000000001</v>
      </c>
      <c r="F5" s="111">
        <v>47325.037082000003</v>
      </c>
      <c r="G5" s="111">
        <v>1797.9629179999999</v>
      </c>
      <c r="H5" s="111">
        <v>0</v>
      </c>
      <c r="I5" s="111">
        <v>44699.243000000002</v>
      </c>
      <c r="J5" s="119">
        <v>2625.7940819999999</v>
      </c>
      <c r="K5" s="123">
        <v>4423.7569999999996</v>
      </c>
    </row>
    <row r="6" spans="2:11" ht="75" x14ac:dyDescent="0.25">
      <c r="B6" s="114" t="s">
        <v>175</v>
      </c>
      <c r="C6" s="111">
        <v>10082</v>
      </c>
      <c r="D6" s="111">
        <v>10082</v>
      </c>
      <c r="E6" s="111">
        <v>0</v>
      </c>
      <c r="F6" s="111">
        <v>6087.7566829999996</v>
      </c>
      <c r="G6" s="111">
        <v>3994.2433169999999</v>
      </c>
      <c r="H6" s="111">
        <v>0</v>
      </c>
      <c r="I6" s="111">
        <v>5557.48738005</v>
      </c>
      <c r="J6" s="119">
        <v>530.26930294999977</v>
      </c>
      <c r="K6" s="123">
        <v>4524.51261995</v>
      </c>
    </row>
    <row r="7" spans="2:11" ht="45" x14ac:dyDescent="0.25">
      <c r="B7" s="114" t="s">
        <v>118</v>
      </c>
      <c r="C7" s="111">
        <v>187000</v>
      </c>
      <c r="D7" s="111">
        <v>122547.589831</v>
      </c>
      <c r="E7" s="111">
        <v>64452.410169000002</v>
      </c>
      <c r="F7" s="111">
        <v>182147.984279</v>
      </c>
      <c r="G7" s="111">
        <v>4852.0157209999998</v>
      </c>
      <c r="H7" s="111">
        <v>59600.394447999999</v>
      </c>
      <c r="I7" s="111">
        <v>111423.94206299999</v>
      </c>
      <c r="J7" s="119">
        <v>70724.042216000002</v>
      </c>
      <c r="K7" s="123">
        <v>75576.057937000005</v>
      </c>
    </row>
    <row r="8" spans="2:11" ht="45.75" thickBot="1" x14ac:dyDescent="0.3">
      <c r="B8" s="115" t="s">
        <v>377</v>
      </c>
      <c r="C8" s="116">
        <v>14166</v>
      </c>
      <c r="D8" s="116">
        <v>14118.173633</v>
      </c>
      <c r="E8" s="116">
        <v>47.826366999999998</v>
      </c>
      <c r="F8" s="116">
        <v>14107.019071530001</v>
      </c>
      <c r="G8" s="116">
        <v>58.980928470000002</v>
      </c>
      <c r="H8" s="116">
        <v>0</v>
      </c>
      <c r="I8" s="116">
        <v>7931.2836905300001</v>
      </c>
      <c r="J8" s="120">
        <v>6175.7353810000013</v>
      </c>
      <c r="K8" s="124">
        <v>6234.7163094700009</v>
      </c>
    </row>
    <row r="9" spans="2:11" x14ac:dyDescent="0.25">
      <c r="C9" s="125">
        <f>SUM(C4:C8)</f>
        <v>270371</v>
      </c>
      <c r="D9" s="125">
        <f t="shared" ref="D9:J9" si="0">SUM(D4:D8)</f>
        <v>205740.00646400001</v>
      </c>
      <c r="E9" s="125">
        <f t="shared" si="0"/>
        <v>64630.993536000002</v>
      </c>
      <c r="F9" s="125">
        <f t="shared" si="0"/>
        <v>250265.40667753</v>
      </c>
      <c r="G9" s="125">
        <f t="shared" si="0"/>
        <v>20105.593322469998</v>
      </c>
      <c r="H9" s="125">
        <f t="shared" si="0"/>
        <v>59600.394447999999</v>
      </c>
      <c r="I9" s="125">
        <f t="shared" si="0"/>
        <v>169611.95613357998</v>
      </c>
      <c r="J9" s="125">
        <f t="shared" si="0"/>
        <v>80653.450543950006</v>
      </c>
      <c r="K9" s="126">
        <f>SUM(K4:K8)</f>
        <v>100759.04386642002</v>
      </c>
    </row>
    <row r="11" spans="2:11" x14ac:dyDescent="0.25">
      <c r="C11" s="108">
        <v>1000000</v>
      </c>
    </row>
    <row r="12" spans="2:11" x14ac:dyDescent="0.25">
      <c r="C12" s="79">
        <f t="shared" ref="C12:K12" si="1">+C4/$C$11</f>
        <v>0.01</v>
      </c>
      <c r="D12" s="79">
        <f t="shared" si="1"/>
        <v>0.01</v>
      </c>
      <c r="E12" s="79">
        <f t="shared" si="1"/>
        <v>0</v>
      </c>
      <c r="F12" s="79">
        <f t="shared" si="1"/>
        <v>5.9760956199999995E-4</v>
      </c>
      <c r="G12" s="79">
        <f t="shared" si="1"/>
        <v>9.4023904380000009E-3</v>
      </c>
      <c r="H12" s="79">
        <f t="shared" si="1"/>
        <v>0</v>
      </c>
      <c r="I12" s="79">
        <f t="shared" si="1"/>
        <v>0</v>
      </c>
      <c r="J12" s="79">
        <f t="shared" si="1"/>
        <v>5.9760956199999995E-4</v>
      </c>
      <c r="K12" s="79">
        <f t="shared" si="1"/>
        <v>0.01</v>
      </c>
    </row>
    <row r="13" spans="2:11" x14ac:dyDescent="0.25">
      <c r="C13" s="79">
        <f t="shared" ref="C13:K13" si="2">+C5/$C$11</f>
        <v>4.9123E-2</v>
      </c>
      <c r="D13" s="79">
        <f t="shared" si="2"/>
        <v>4.8992243000000005E-2</v>
      </c>
      <c r="E13" s="79">
        <f t="shared" si="2"/>
        <v>1.3075700000000001E-4</v>
      </c>
      <c r="F13" s="79">
        <f t="shared" si="2"/>
        <v>4.7325037082000004E-2</v>
      </c>
      <c r="G13" s="79">
        <f t="shared" si="2"/>
        <v>1.797962918E-3</v>
      </c>
      <c r="H13" s="79">
        <f t="shared" si="2"/>
        <v>0</v>
      </c>
      <c r="I13" s="79">
        <f t="shared" si="2"/>
        <v>4.4699243E-2</v>
      </c>
      <c r="J13" s="79">
        <f t="shared" si="2"/>
        <v>2.625794082E-3</v>
      </c>
      <c r="K13" s="79">
        <f t="shared" si="2"/>
        <v>4.4237569999999995E-3</v>
      </c>
    </row>
    <row r="14" spans="2:11" x14ac:dyDescent="0.25">
      <c r="C14" s="79">
        <f t="shared" ref="C14:K14" si="3">+C6/$C$11</f>
        <v>1.0082000000000001E-2</v>
      </c>
      <c r="D14" s="79">
        <f t="shared" si="3"/>
        <v>1.0082000000000001E-2</v>
      </c>
      <c r="E14" s="79">
        <f t="shared" si="3"/>
        <v>0</v>
      </c>
      <c r="F14" s="79">
        <f t="shared" si="3"/>
        <v>6.087756683E-3</v>
      </c>
      <c r="G14" s="79">
        <f t="shared" si="3"/>
        <v>3.9942433169999998E-3</v>
      </c>
      <c r="H14" s="79">
        <f t="shared" si="3"/>
        <v>0</v>
      </c>
      <c r="I14" s="79">
        <f t="shared" si="3"/>
        <v>5.55748738005E-3</v>
      </c>
      <c r="J14" s="79">
        <f t="shared" si="3"/>
        <v>5.3026930294999982E-4</v>
      </c>
      <c r="K14" s="79">
        <f t="shared" si="3"/>
        <v>4.5245126199499998E-3</v>
      </c>
    </row>
    <row r="15" spans="2:11" x14ac:dyDescent="0.25">
      <c r="C15" s="79">
        <f t="shared" ref="C15:G16" si="4">+C7/$C$11</f>
        <v>0.187</v>
      </c>
      <c r="D15" s="79">
        <f t="shared" si="4"/>
        <v>0.122547589831</v>
      </c>
      <c r="E15" s="79">
        <f t="shared" si="4"/>
        <v>6.4452410168999996E-2</v>
      </c>
      <c r="F15" s="79">
        <f t="shared" si="4"/>
        <v>0.182147984279</v>
      </c>
      <c r="G15" s="79">
        <f t="shared" si="4"/>
        <v>4.8520157209999996E-3</v>
      </c>
      <c r="H15" s="79">
        <f t="shared" ref="H15:K16" si="5">+H7/$C$11</f>
        <v>5.9600394447999999E-2</v>
      </c>
      <c r="I15" s="79">
        <f t="shared" si="5"/>
        <v>0.11142394206299999</v>
      </c>
      <c r="J15" s="79">
        <f t="shared" si="5"/>
        <v>7.0724042215999997E-2</v>
      </c>
      <c r="K15" s="79">
        <f t="shared" si="5"/>
        <v>7.5576057937000007E-2</v>
      </c>
    </row>
    <row r="16" spans="2:11" x14ac:dyDescent="0.25">
      <c r="C16" s="79">
        <f>+C8/$C$11</f>
        <v>1.4166E-2</v>
      </c>
      <c r="D16" s="79">
        <f t="shared" si="4"/>
        <v>1.4118173633000001E-2</v>
      </c>
      <c r="E16" s="79">
        <f t="shared" si="4"/>
        <v>4.7826366999999996E-5</v>
      </c>
      <c r="F16" s="79">
        <f t="shared" si="4"/>
        <v>1.4107019071530001E-2</v>
      </c>
      <c r="G16" s="79">
        <f t="shared" si="4"/>
        <v>5.8980928470000002E-5</v>
      </c>
      <c r="H16" s="79">
        <f t="shared" si="5"/>
        <v>0</v>
      </c>
      <c r="I16" s="79">
        <f t="shared" si="5"/>
        <v>7.9312836905300003E-3</v>
      </c>
      <c r="J16" s="79">
        <f t="shared" si="5"/>
        <v>6.1757353810000014E-3</v>
      </c>
      <c r="K16" s="79">
        <f t="shared" si="5"/>
        <v>6.2347163094700012E-3</v>
      </c>
    </row>
    <row r="19" spans="2:11" ht="15.75" thickBot="1" x14ac:dyDescent="0.3"/>
    <row r="20" spans="2:11" ht="21.75" customHeight="1" x14ac:dyDescent="0.25">
      <c r="B20" s="210" t="s">
        <v>536</v>
      </c>
      <c r="C20" s="210" t="s">
        <v>528</v>
      </c>
      <c r="D20" s="133" t="s">
        <v>547</v>
      </c>
      <c r="E20" s="133" t="s">
        <v>550</v>
      </c>
      <c r="F20" s="210" t="s">
        <v>552</v>
      </c>
      <c r="G20" s="210" t="s">
        <v>559</v>
      </c>
      <c r="H20" s="210" t="s">
        <v>542</v>
      </c>
      <c r="I20" s="210" t="s">
        <v>560</v>
      </c>
      <c r="J20" s="210" t="s">
        <v>545</v>
      </c>
      <c r="K20" s="213" t="s">
        <v>546</v>
      </c>
    </row>
    <row r="21" spans="2:11" x14ac:dyDescent="0.25">
      <c r="B21" s="211"/>
      <c r="C21" s="211"/>
      <c r="D21" s="134" t="s">
        <v>548</v>
      </c>
      <c r="E21" s="134" t="s">
        <v>551</v>
      </c>
      <c r="F21" s="211"/>
      <c r="G21" s="211"/>
      <c r="H21" s="211"/>
      <c r="I21" s="211"/>
      <c r="J21" s="211"/>
      <c r="K21" s="214"/>
    </row>
    <row r="22" spans="2:11" ht="15.75" thickBot="1" x14ac:dyDescent="0.3">
      <c r="B22" s="212"/>
      <c r="C22" s="212"/>
      <c r="D22" s="135" t="s">
        <v>549</v>
      </c>
      <c r="E22" s="135" t="s">
        <v>549</v>
      </c>
      <c r="F22" s="212"/>
      <c r="G22" s="212"/>
      <c r="H22" s="212"/>
      <c r="I22" s="212"/>
      <c r="J22" s="212"/>
      <c r="K22" s="215"/>
    </row>
    <row r="23" spans="2:11" ht="15.75" thickBot="1" x14ac:dyDescent="0.3">
      <c r="B23" s="127" t="s">
        <v>553</v>
      </c>
      <c r="C23" s="128">
        <v>10000</v>
      </c>
      <c r="D23" s="128">
        <v>10000</v>
      </c>
      <c r="E23" s="128">
        <v>0</v>
      </c>
      <c r="F23" s="128">
        <v>598</v>
      </c>
      <c r="G23" s="128">
        <v>9402</v>
      </c>
      <c r="H23" s="128">
        <v>0</v>
      </c>
      <c r="I23" s="128">
        <v>0</v>
      </c>
      <c r="J23" s="128">
        <v>598</v>
      </c>
      <c r="K23" s="129">
        <v>10000</v>
      </c>
    </row>
    <row r="24" spans="2:11" ht="24.75" thickBot="1" x14ac:dyDescent="0.3">
      <c r="B24" s="127" t="s">
        <v>558</v>
      </c>
      <c r="C24" s="128">
        <v>49123</v>
      </c>
      <c r="D24" s="128">
        <v>48992</v>
      </c>
      <c r="E24" s="128">
        <v>131</v>
      </c>
      <c r="F24" s="128">
        <v>47325</v>
      </c>
      <c r="G24" s="128">
        <v>1798</v>
      </c>
      <c r="H24" s="128">
        <v>0</v>
      </c>
      <c r="I24" s="128">
        <v>44699</v>
      </c>
      <c r="J24" s="128">
        <v>2626</v>
      </c>
      <c r="K24" s="129">
        <v>4424</v>
      </c>
    </row>
    <row r="25" spans="2:11" ht="24.75" thickBot="1" x14ac:dyDescent="0.3">
      <c r="B25" s="127" t="s">
        <v>554</v>
      </c>
      <c r="C25" s="128">
        <v>10082</v>
      </c>
      <c r="D25" s="128">
        <v>10082</v>
      </c>
      <c r="E25" s="128">
        <v>0</v>
      </c>
      <c r="F25" s="128">
        <v>6088</v>
      </c>
      <c r="G25" s="128">
        <v>3994</v>
      </c>
      <c r="H25" s="128">
        <v>0</v>
      </c>
      <c r="I25" s="128">
        <v>5557</v>
      </c>
      <c r="J25" s="128">
        <v>530</v>
      </c>
      <c r="K25" s="129">
        <v>4525</v>
      </c>
    </row>
    <row r="26" spans="2:11" ht="24.75" thickBot="1" x14ac:dyDescent="0.3">
      <c r="B26" s="127" t="s">
        <v>555</v>
      </c>
      <c r="C26" s="128">
        <v>187000</v>
      </c>
      <c r="D26" s="128">
        <v>122548</v>
      </c>
      <c r="E26" s="130" t="s">
        <v>556</v>
      </c>
      <c r="F26" s="128">
        <v>182148</v>
      </c>
      <c r="G26" s="128">
        <v>4852</v>
      </c>
      <c r="H26" s="128">
        <v>59600</v>
      </c>
      <c r="I26" s="128">
        <v>111424</v>
      </c>
      <c r="J26" s="128">
        <v>70724</v>
      </c>
      <c r="K26" s="129">
        <v>75576</v>
      </c>
    </row>
    <row r="27" spans="2:11" ht="15.75" thickBot="1" x14ac:dyDescent="0.3">
      <c r="B27" s="127" t="s">
        <v>557</v>
      </c>
      <c r="C27" s="128">
        <v>14166</v>
      </c>
      <c r="D27" s="128">
        <v>14118</v>
      </c>
      <c r="E27" s="128">
        <v>48</v>
      </c>
      <c r="F27" s="128">
        <v>14107</v>
      </c>
      <c r="G27" s="128">
        <v>59</v>
      </c>
      <c r="H27" s="128">
        <v>0</v>
      </c>
      <c r="I27" s="128">
        <v>7931</v>
      </c>
      <c r="J27" s="128">
        <v>6176</v>
      </c>
      <c r="K27" s="129">
        <v>6235</v>
      </c>
    </row>
    <row r="28" spans="2:11" ht="15.75" thickBot="1" x14ac:dyDescent="0.3">
      <c r="B28" s="131" t="s">
        <v>525</v>
      </c>
      <c r="C28" s="132">
        <v>270371</v>
      </c>
      <c r="D28" s="132">
        <v>205740</v>
      </c>
      <c r="E28" s="132">
        <v>64631</v>
      </c>
      <c r="F28" s="132">
        <v>250265</v>
      </c>
      <c r="G28" s="132">
        <v>20106</v>
      </c>
      <c r="H28" s="132">
        <v>59600</v>
      </c>
      <c r="I28" s="132">
        <v>169612</v>
      </c>
      <c r="J28" s="132">
        <v>80653</v>
      </c>
      <c r="K28" s="129">
        <v>100759</v>
      </c>
    </row>
  </sheetData>
  <mergeCells count="8">
    <mergeCell ref="J20:J22"/>
    <mergeCell ref="K20:K22"/>
    <mergeCell ref="B20:B22"/>
    <mergeCell ref="C20:C22"/>
    <mergeCell ref="F20:F22"/>
    <mergeCell ref="G20:G22"/>
    <mergeCell ref="H20:H22"/>
    <mergeCell ref="I20:I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13" sqref="A13"/>
    </sheetView>
  </sheetViews>
  <sheetFormatPr baseColWidth="10" defaultRowHeight="15" x14ac:dyDescent="0.25"/>
  <cols>
    <col min="1" max="1" width="54.42578125" bestFit="1" customWidth="1"/>
    <col min="2" max="2" width="19.140625" customWidth="1"/>
  </cols>
  <sheetData>
    <row r="1" spans="1:2" x14ac:dyDescent="0.25">
      <c r="A1" s="60" t="s">
        <v>516</v>
      </c>
      <c r="B1" t="s">
        <v>524</v>
      </c>
    </row>
    <row r="3" spans="1:2" x14ac:dyDescent="0.25">
      <c r="A3" s="60" t="s">
        <v>514</v>
      </c>
      <c r="B3" t="s">
        <v>517</v>
      </c>
    </row>
    <row r="4" spans="1:2" x14ac:dyDescent="0.25">
      <c r="A4" s="61" t="s">
        <v>376</v>
      </c>
      <c r="B4" s="62">
        <v>2</v>
      </c>
    </row>
    <row r="5" spans="1:2" x14ac:dyDescent="0.25">
      <c r="A5" s="61" t="s">
        <v>39</v>
      </c>
      <c r="B5" s="62">
        <v>4</v>
      </c>
    </row>
    <row r="6" spans="1:2" x14ac:dyDescent="0.25">
      <c r="A6" s="61" t="s">
        <v>181</v>
      </c>
      <c r="B6" s="62">
        <v>1</v>
      </c>
    </row>
    <row r="7" spans="1:2" x14ac:dyDescent="0.25">
      <c r="A7" s="61" t="s">
        <v>515</v>
      </c>
      <c r="B7" s="62">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
  <sheetViews>
    <sheetView workbookViewId="0">
      <selection activeCell="C9" sqref="C9"/>
    </sheetView>
  </sheetViews>
  <sheetFormatPr baseColWidth="10" defaultRowHeight="15" x14ac:dyDescent="0.25"/>
  <cols>
    <col min="2" max="2" width="61" bestFit="1" customWidth="1"/>
    <col min="3" max="3" width="13.7109375" bestFit="1" customWidth="1"/>
  </cols>
  <sheetData>
    <row r="2" spans="2:3" x14ac:dyDescent="0.25">
      <c r="B2" t="s">
        <v>6</v>
      </c>
      <c r="C2" t="s">
        <v>527</v>
      </c>
    </row>
    <row r="3" spans="2:3" x14ac:dyDescent="0.25">
      <c r="B3" s="82" t="s">
        <v>240</v>
      </c>
      <c r="C3" s="83">
        <v>0</v>
      </c>
    </row>
    <row r="4" spans="2:3" x14ac:dyDescent="0.25">
      <c r="B4" s="63" t="s">
        <v>43</v>
      </c>
      <c r="C4" s="79">
        <v>0</v>
      </c>
    </row>
    <row r="5" spans="2:3" x14ac:dyDescent="0.25">
      <c r="B5" s="82" t="s">
        <v>376</v>
      </c>
      <c r="C5" s="83">
        <v>9120000000</v>
      </c>
    </row>
    <row r="6" spans="2:3" x14ac:dyDescent="0.25">
      <c r="B6" s="63" t="s">
        <v>43</v>
      </c>
      <c r="C6" s="79">
        <v>9120000000</v>
      </c>
    </row>
    <row r="7" spans="2:3" x14ac:dyDescent="0.25">
      <c r="B7" s="82" t="s">
        <v>260</v>
      </c>
      <c r="C7" s="83">
        <v>1282992959</v>
      </c>
    </row>
    <row r="8" spans="2:3" x14ac:dyDescent="0.25">
      <c r="B8" s="63" t="s">
        <v>43</v>
      </c>
      <c r="C8" s="79">
        <v>1282992959</v>
      </c>
    </row>
    <row r="9" spans="2:3" x14ac:dyDescent="0.25">
      <c r="B9" s="82" t="s">
        <v>39</v>
      </c>
      <c r="C9" s="83">
        <v>10728257522</v>
      </c>
    </row>
    <row r="10" spans="2:3" x14ac:dyDescent="0.25">
      <c r="B10" s="63" t="s">
        <v>43</v>
      </c>
      <c r="C10" s="79">
        <v>10728257522</v>
      </c>
    </row>
    <row r="11" spans="2:3" x14ac:dyDescent="0.25">
      <c r="B11" s="82" t="s">
        <v>199</v>
      </c>
      <c r="C11" s="83">
        <v>0</v>
      </c>
    </row>
    <row r="12" spans="2:3" x14ac:dyDescent="0.25">
      <c r="B12" s="63" t="s">
        <v>43</v>
      </c>
      <c r="C12" s="79">
        <v>0</v>
      </c>
    </row>
    <row r="13" spans="2:3" x14ac:dyDescent="0.25">
      <c r="B13" s="63" t="s">
        <v>233</v>
      </c>
      <c r="C13" s="79">
        <v>0</v>
      </c>
    </row>
    <row r="14" spans="2:3" x14ac:dyDescent="0.25">
      <c r="B14" s="81" t="s">
        <v>515</v>
      </c>
      <c r="C14" s="84">
        <f>+C9+C7+C5</f>
        <v>21131250481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_x00ed_a xmlns="6c836f01-5d45-4a6f-9e83-107087d3e68e">Plan de acción</Categor_x00ed_a>
    <Activo xmlns="6c836f01-5d45-4a6f-9e83-107087d3e68e">true</Activ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018A77D72807549995A7DDB1B187435" ma:contentTypeVersion="4" ma:contentTypeDescription="Crear nuevo documento." ma:contentTypeScope="" ma:versionID="a1670f2b19d4cb4d316a55b23a785d81">
  <xsd:schema xmlns:xsd="http://www.w3.org/2001/XMLSchema" xmlns:xs="http://www.w3.org/2001/XMLSchema" xmlns:p="http://schemas.microsoft.com/office/2006/metadata/properties" xmlns:ns2="4afde810-2293-4670-bb5c-117753097ca5" xmlns:ns3="6c836f01-5d45-4a6f-9e83-107087d3e68e" targetNamespace="http://schemas.microsoft.com/office/2006/metadata/properties" ma:root="true" ma:fieldsID="24445e90f13f83b9d85dbfdcc13cae35" ns2:_="" ns3:_="">
    <xsd:import namespace="4afde810-2293-4670-bb5c-117753097ca5"/>
    <xsd:import namespace="6c836f01-5d45-4a6f-9e83-107087d3e68e"/>
    <xsd:element name="properties">
      <xsd:complexType>
        <xsd:sequence>
          <xsd:element name="documentManagement">
            <xsd:complexType>
              <xsd:all>
                <xsd:element ref="ns2:SharedWithUsers" minOccurs="0"/>
                <xsd:element ref="ns3:Categor_x00ed_a" minOccurs="0"/>
                <xsd:element ref="ns3:Activ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c836f01-5d45-4a6f-9e83-107087d3e68e" elementFormDefault="qualified">
    <xsd:import namespace="http://schemas.microsoft.com/office/2006/documentManagement/types"/>
    <xsd:import namespace="http://schemas.microsoft.com/office/infopath/2007/PartnerControls"/>
    <xsd:element name="Categor_x00ed_a" ma:index="9" nillable="true" ma:displayName="Categoría" ma:format="Dropdown" ma:internalName="Categor_x00ed_a">
      <xsd:simpleType>
        <xsd:restriction base="dms:Choice">
          <xsd:enumeration value="Proyectos de Inversión"/>
          <xsd:enumeration value="Plan de acción"/>
          <xsd:enumeration value="Plan estratégico"/>
          <xsd:enumeration value="Plan de Contratación"/>
          <xsd:enumeration value="Plan indicativo"/>
          <xsd:enumeration value="Mega"/>
          <xsd:enumeration value="Plan Anticorrupción y Atención al Ciudadano"/>
          <xsd:enumeration value="Seguimiento Indicadores de Gestión"/>
          <xsd:enumeration value="Plan de Desarrollo Administrativo"/>
          <xsd:enumeration value="Planes ANH - MIPG"/>
          <xsd:enumeration value="Planes estratégicos, sectoriales e institucionales"/>
        </xsd:restriction>
      </xsd:simpleType>
    </xsd:element>
    <xsd:element name="Activo" ma:index="10" nillable="true" ma:displayName="Activo" ma:default="1" ma:internalName="Activ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AE4B76-7329-48DF-A657-0CC6275832B6}"/>
</file>

<file path=customXml/itemProps2.xml><?xml version="1.0" encoding="utf-8"?>
<ds:datastoreItem xmlns:ds="http://schemas.openxmlformats.org/officeDocument/2006/customXml" ds:itemID="{AC09948A-4F06-4A2F-8712-F2FB6794DEEC}"/>
</file>

<file path=customXml/itemProps3.xml><?xml version="1.0" encoding="utf-8"?>
<ds:datastoreItem xmlns:ds="http://schemas.openxmlformats.org/officeDocument/2006/customXml" ds:itemID="{82721AEA-C15B-4927-8C54-CC0D3100EC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Monitoreo Unificado PA </vt:lpstr>
      <vt:lpstr>Hoja3</vt:lpstr>
      <vt:lpstr>Hoja7</vt:lpstr>
      <vt:lpstr>Hoja5</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Acumulado Plan de Acción 2018 _ Diciembre</dc:title>
  <dc:creator>Patricia Marin Ruiz</dc:creator>
  <cp:lastModifiedBy>Patricia Marin Ruiz</cp:lastModifiedBy>
  <dcterms:created xsi:type="dcterms:W3CDTF">2018-08-17T12:50:51Z</dcterms:created>
  <dcterms:modified xsi:type="dcterms:W3CDTF">2019-02-19T21:36:01Z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0x0101003018A77D72807549995A7DDB1B187435</vt:lpwstr>
  </property>
</Properties>
</file>