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40" yWindow="285" windowWidth="17520" windowHeight="9345" firstSheet="1" activeTab="1"/>
  </bookViews>
  <sheets>
    <sheet name="INGRESOS ZBOX CONSOLIDADO" sheetId="8" state="hidden" r:id="rId1"/>
    <sheet name="INGRESOS " sheetId="2" r:id="rId2"/>
    <sheet name="INGRESOS VIG ANT ZBOX " sheetId="7" state="hidden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51" i="7"/>
  <c r="F51"/>
  <c r="E51"/>
  <c r="D51"/>
  <c r="E12" i="2" l="1"/>
  <c r="E11" s="1"/>
  <c r="F12"/>
  <c r="F11" s="1"/>
  <c r="G12"/>
  <c r="G11" s="1"/>
  <c r="H12"/>
  <c r="H11" s="1"/>
  <c r="I12"/>
  <c r="I11" s="1"/>
  <c r="J12"/>
  <c r="J11" s="1"/>
  <c r="G41" i="8"/>
  <c r="G30"/>
  <c r="G37"/>
  <c r="H37"/>
  <c r="H36"/>
  <c r="G36"/>
  <c r="G34"/>
  <c r="H34"/>
  <c r="H33"/>
  <c r="G33"/>
  <c r="F33"/>
  <c r="H32"/>
  <c r="G32"/>
  <c r="H31"/>
  <c r="G31"/>
  <c r="H30"/>
  <c r="E16"/>
  <c r="F16"/>
  <c r="G16"/>
  <c r="H16"/>
  <c r="I16"/>
  <c r="J16"/>
  <c r="D16"/>
  <c r="F30"/>
  <c r="I30" s="1"/>
  <c r="E30"/>
  <c r="D30"/>
  <c r="H29"/>
  <c r="H28" s="1"/>
  <c r="G29"/>
  <c r="G28" s="1"/>
  <c r="F31"/>
  <c r="F32"/>
  <c r="F34"/>
  <c r="F29"/>
  <c r="F28" s="1"/>
  <c r="E29"/>
  <c r="E28" s="1"/>
  <c r="H26"/>
  <c r="H27"/>
  <c r="G27"/>
  <c r="G26"/>
  <c r="F26"/>
  <c r="F27"/>
  <c r="I27" s="1"/>
  <c r="E27"/>
  <c r="E26"/>
  <c r="D27"/>
  <c r="D26"/>
  <c r="H21"/>
  <c r="H22"/>
  <c r="G22"/>
  <c r="G21"/>
  <c r="F21"/>
  <c r="F22"/>
  <c r="E22"/>
  <c r="E21"/>
  <c r="D22"/>
  <c r="D21"/>
  <c r="H41"/>
  <c r="H40" s="1"/>
  <c r="F41"/>
  <c r="F40" s="1"/>
  <c r="E41"/>
  <c r="E40" s="1"/>
  <c r="D41"/>
  <c r="D40" s="1"/>
  <c r="G40"/>
  <c r="D37"/>
  <c r="E37"/>
  <c r="F37"/>
  <c r="F36"/>
  <c r="E36"/>
  <c r="D36"/>
  <c r="E34"/>
  <c r="D34"/>
  <c r="E33"/>
  <c r="E31"/>
  <c r="E32"/>
  <c r="D31"/>
  <c r="D32"/>
  <c r="D33"/>
  <c r="D29"/>
  <c r="G22" i="7"/>
  <c r="G20" s="1"/>
  <c r="G21"/>
  <c r="E20"/>
  <c r="F20"/>
  <c r="D20"/>
  <c r="F25" i="8" l="1"/>
  <c r="F24" s="1"/>
  <c r="F23" s="1"/>
  <c r="H25"/>
  <c r="H24" s="1"/>
  <c r="H23" s="1"/>
  <c r="F20"/>
  <c r="H20"/>
  <c r="E20"/>
  <c r="G20"/>
  <c r="I29"/>
  <c r="E25"/>
  <c r="E24" s="1"/>
  <c r="E23" s="1"/>
  <c r="G25"/>
  <c r="G24" s="1"/>
  <c r="G23" s="1"/>
  <c r="J21"/>
  <c r="E19" l="1"/>
  <c r="E15" s="1"/>
  <c r="F19"/>
  <c r="F15" s="1"/>
  <c r="G19"/>
  <c r="G15" s="1"/>
  <c r="H19"/>
  <c r="H15" s="1"/>
  <c r="D12" i="2" l="1"/>
  <c r="D11" s="1"/>
  <c r="H39" i="8"/>
  <c r="H38" s="1"/>
  <c r="H35" s="1"/>
  <c r="H14" s="1"/>
  <c r="E44"/>
  <c r="E43" s="1"/>
  <c r="E42" s="1"/>
  <c r="F44"/>
  <c r="F43" s="1"/>
  <c r="F42" s="1"/>
  <c r="D39"/>
  <c r="D38" s="1"/>
  <c r="D35" s="1"/>
  <c r="G39"/>
  <c r="G38" s="1"/>
  <c r="G35" s="1"/>
  <c r="G14" s="1"/>
  <c r="E39"/>
  <c r="E38" s="1"/>
  <c r="E35" s="1"/>
  <c r="E14" s="1"/>
  <c r="H44"/>
  <c r="H43" s="1"/>
  <c r="H42" s="1"/>
  <c r="F39"/>
  <c r="F38" s="1"/>
  <c r="F35" s="1"/>
  <c r="F14" s="1"/>
  <c r="D44"/>
  <c r="D43" s="1"/>
  <c r="D42" s="1"/>
  <c r="G44"/>
  <c r="G43" s="1"/>
  <c r="G42" s="1"/>
  <c r="G24" i="7"/>
  <c r="J25" i="2"/>
  <c r="G30" i="7"/>
  <c r="J29" i="2"/>
  <c r="J31" i="8" s="1"/>
  <c r="G23" i="7"/>
  <c r="I32" i="2"/>
  <c r="J18"/>
  <c r="E41"/>
  <c r="E40" s="1"/>
  <c r="J31"/>
  <c r="J33" i="8"/>
  <c r="F28" i="7"/>
  <c r="I35" i="2"/>
  <c r="G37" i="7"/>
  <c r="I37" i="8"/>
  <c r="I33"/>
  <c r="G40" i="7"/>
  <c r="I25" i="2"/>
  <c r="I22" i="8"/>
  <c r="I17" i="2"/>
  <c r="G25" i="7"/>
  <c r="J17" i="2"/>
  <c r="F46" i="7"/>
  <c r="F45" s="1"/>
  <c r="J37" i="8"/>
  <c r="I30" i="2"/>
  <c r="I32" i="8" s="1"/>
  <c r="J32" i="2"/>
  <c r="E43" i="7"/>
  <c r="E41" s="1"/>
  <c r="E38" s="1"/>
  <c r="I29" i="2"/>
  <c r="J22" i="8"/>
  <c r="J20" i="2"/>
  <c r="E23"/>
  <c r="I36" i="8"/>
  <c r="I28" i="2"/>
  <c r="G33" i="7"/>
  <c r="J27" i="8"/>
  <c r="E31" i="7"/>
  <c r="E15" i="2"/>
  <c r="F43" i="7"/>
  <c r="F41" s="1"/>
  <c r="F38" s="1"/>
  <c r="J28" i="2"/>
  <c r="J35"/>
  <c r="I19"/>
  <c r="I34" i="8"/>
  <c r="E26" i="2"/>
  <c r="H41"/>
  <c r="H40" s="1"/>
  <c r="G15"/>
  <c r="F15"/>
  <c r="I16"/>
  <c r="D43" i="7"/>
  <c r="G44"/>
  <c r="H38" i="2"/>
  <c r="H36" s="1"/>
  <c r="H33" s="1"/>
  <c r="I27"/>
  <c r="I26" s="1"/>
  <c r="F26"/>
  <c r="I21" i="8"/>
  <c r="H15" i="2"/>
  <c r="I41"/>
  <c r="I40" s="1"/>
  <c r="F41"/>
  <c r="F40" s="1"/>
  <c r="G38"/>
  <c r="G36" s="1"/>
  <c r="G33" s="1"/>
  <c r="D25" i="8"/>
  <c r="J26"/>
  <c r="J25" s="1"/>
  <c r="I26"/>
  <c r="I25" s="1"/>
  <c r="H23" i="2"/>
  <c r="G23"/>
  <c r="J24"/>
  <c r="D23"/>
  <c r="D22" s="1"/>
  <c r="D21" s="1"/>
  <c r="D26"/>
  <c r="J27"/>
  <c r="J26" s="1"/>
  <c r="D31" i="7"/>
  <c r="G32"/>
  <c r="H26" i="2"/>
  <c r="I39"/>
  <c r="I38" s="1"/>
  <c r="F38"/>
  <c r="F36" s="1"/>
  <c r="F33" s="1"/>
  <c r="D15"/>
  <c r="D14" s="1"/>
  <c r="J16"/>
  <c r="D20" i="8"/>
  <c r="G47" i="7"/>
  <c r="D46"/>
  <c r="D45" s="1"/>
  <c r="F23" i="2"/>
  <c r="I24"/>
  <c r="I18"/>
  <c r="D38"/>
  <c r="D36" s="1"/>
  <c r="D33" s="1"/>
  <c r="J39"/>
  <c r="J38" s="1"/>
  <c r="J36" i="8"/>
  <c r="G29" i="7"/>
  <c r="D28"/>
  <c r="G36"/>
  <c r="I34" i="2"/>
  <c r="G26"/>
  <c r="G34" i="7"/>
  <c r="J41" i="8"/>
  <c r="J40" s="1"/>
  <c r="E46" i="7"/>
  <c r="E45" s="1"/>
  <c r="G41" i="2"/>
  <c r="G40" s="1"/>
  <c r="F31" i="7"/>
  <c r="J19" i="2"/>
  <c r="J34"/>
  <c r="G35" i="7"/>
  <c r="E28"/>
  <c r="E27" s="1"/>
  <c r="E26" s="1"/>
  <c r="E19" s="1"/>
  <c r="J30" i="2"/>
  <c r="J32" i="8" s="1"/>
  <c r="G39" i="7"/>
  <c r="E38" i="2"/>
  <c r="E36" s="1"/>
  <c r="E33" s="1"/>
  <c r="G42" i="7"/>
  <c r="J34" i="8"/>
  <c r="D41" i="2"/>
  <c r="I31"/>
  <c r="D28" i="8"/>
  <c r="J29"/>
  <c r="J28" s="1"/>
  <c r="I20" i="2"/>
  <c r="I31" i="8" l="1"/>
  <c r="J24"/>
  <c r="J23" s="1"/>
  <c r="D24"/>
  <c r="D23" s="1"/>
  <c r="D19" s="1"/>
  <c r="E50" i="7"/>
  <c r="E15"/>
  <c r="E14" s="1"/>
  <c r="J39" i="8"/>
  <c r="I39"/>
  <c r="I44"/>
  <c r="I43" s="1"/>
  <c r="I42" s="1"/>
  <c r="G47"/>
  <c r="J41" i="2"/>
  <c r="H47" i="8"/>
  <c r="J20"/>
  <c r="I20"/>
  <c r="J38"/>
  <c r="J35" s="1"/>
  <c r="F47"/>
  <c r="E47"/>
  <c r="D27" i="7"/>
  <c r="D26" s="1"/>
  <c r="D19" s="1"/>
  <c r="H22" i="2"/>
  <c r="H21" s="1"/>
  <c r="H14" s="1"/>
  <c r="H10" s="1"/>
  <c r="H9" s="1"/>
  <c r="H45" s="1"/>
  <c r="G46" i="7"/>
  <c r="J23" i="2"/>
  <c r="J22" s="1"/>
  <c r="J21" s="1"/>
  <c r="I15"/>
  <c r="J15"/>
  <c r="D10"/>
  <c r="D9" s="1"/>
  <c r="I36"/>
  <c r="I33" s="1"/>
  <c r="I41" i="8"/>
  <c r="I40" s="1"/>
  <c r="I28"/>
  <c r="J43"/>
  <c r="G31" i="7"/>
  <c r="J42" i="8"/>
  <c r="I23" i="2"/>
  <c r="I22" s="1"/>
  <c r="I21" s="1"/>
  <c r="E22"/>
  <c r="E21" s="1"/>
  <c r="E14" s="1"/>
  <c r="E10" s="1"/>
  <c r="E9" s="1"/>
  <c r="E45" s="1"/>
  <c r="F27" i="7"/>
  <c r="F26" s="1"/>
  <c r="F19" s="1"/>
  <c r="J36" i="2"/>
  <c r="J33" s="1"/>
  <c r="G28" i="7"/>
  <c r="D40" i="2"/>
  <c r="J40" s="1"/>
  <c r="F22"/>
  <c r="F21" s="1"/>
  <c r="F14" s="1"/>
  <c r="F10" s="1"/>
  <c r="F9" s="1"/>
  <c r="F45" s="1"/>
  <c r="G22"/>
  <c r="G21" s="1"/>
  <c r="G14" s="1"/>
  <c r="G10" s="1"/>
  <c r="G9" s="1"/>
  <c r="G45" s="1"/>
  <c r="G43" i="7"/>
  <c r="G45"/>
  <c r="D41"/>
  <c r="I38" i="8" l="1"/>
  <c r="I35" s="1"/>
  <c r="D50" i="7"/>
  <c r="I24" i="8"/>
  <c r="I23" s="1"/>
  <c r="I19" s="1"/>
  <c r="I15" s="1"/>
  <c r="F15" i="7"/>
  <c r="F14" s="1"/>
  <c r="F50"/>
  <c r="G48" i="8"/>
  <c r="F48"/>
  <c r="J19"/>
  <c r="E48"/>
  <c r="J14" i="2"/>
  <c r="J10" s="1"/>
  <c r="J9" s="1"/>
  <c r="J45" s="1"/>
  <c r="I14"/>
  <c r="I10" s="1"/>
  <c r="I9" s="1"/>
  <c r="I45" s="1"/>
  <c r="G27" i="7"/>
  <c r="D45" i="2"/>
  <c r="G26" i="7"/>
  <c r="G19" s="1"/>
  <c r="G41"/>
  <c r="D38"/>
  <c r="G38" s="1"/>
  <c r="I14" i="8" l="1"/>
  <c r="I47" s="1"/>
  <c r="H48"/>
  <c r="G15" i="7"/>
  <c r="G14" s="1"/>
  <c r="G50"/>
  <c r="J15" i="8"/>
  <c r="J14" s="1"/>
  <c r="J47" s="1"/>
  <c r="D15"/>
  <c r="D14" s="1"/>
  <c r="D47" s="1"/>
  <c r="D48" s="1"/>
  <c r="D15" i="7"/>
  <c r="D14" s="1"/>
</calcChain>
</file>

<file path=xl/sharedStrings.xml><?xml version="1.0" encoding="utf-8"?>
<sst xmlns="http://schemas.openxmlformats.org/spreadsheetml/2006/main" count="166" uniqueCount="61">
  <si>
    <t>REPUBLICA DE COLOMBIA</t>
  </si>
  <si>
    <t>AGENCIA NACIONAL DE HIDROCARBUROS</t>
  </si>
  <si>
    <t>VIGENCIA FISCAL:</t>
  </si>
  <si>
    <t>FECHA:</t>
  </si>
  <si>
    <t>MES</t>
  </si>
  <si>
    <t>JEFE DE PRESUPUESTO</t>
  </si>
  <si>
    <t>MINISTERIO DE HACIENDA Y CREDITO PUBLICO</t>
  </si>
  <si>
    <t>INFORME DE EJECUCION DEL PRESUPUESTO DE INGRESOS</t>
  </si>
  <si>
    <t>SECCION PRNCIPAL:2111</t>
  </si>
  <si>
    <t>SECCION: 00</t>
  </si>
  <si>
    <t>NUMERAL</t>
  </si>
  <si>
    <t>DESCRIPCION</t>
  </si>
  <si>
    <t xml:space="preserve">AFORO </t>
  </si>
  <si>
    <t>DERECHOS POR</t>
  </si>
  <si>
    <t>DRCHOS X COBRAR</t>
  </si>
  <si>
    <t>RCDO. EFECTIVO</t>
  </si>
  <si>
    <t>PENDIENTE</t>
  </si>
  <si>
    <t>SALDO</t>
  </si>
  <si>
    <t>VIGENTE</t>
  </si>
  <si>
    <t>COBRAR MES</t>
  </si>
  <si>
    <t>ACUMULADOS</t>
  </si>
  <si>
    <t>ACUMULADO</t>
  </si>
  <si>
    <t>DE COBRO</t>
  </si>
  <si>
    <t>POR EJECUTAR</t>
  </si>
  <si>
    <t xml:space="preserve">I. INGRESOS DE LOS ESTABLEC.PUBLICOS </t>
  </si>
  <si>
    <t xml:space="preserve">    A. INGRESOS CORRIENTES</t>
  </si>
  <si>
    <t xml:space="preserve">        TRIBUTARIOS</t>
  </si>
  <si>
    <t xml:space="preserve">        IMPUESTOS</t>
  </si>
  <si>
    <t xml:space="preserve">        CONTRIBUCIONES</t>
  </si>
  <si>
    <t xml:space="preserve">        NO  TRIBUTARIOS</t>
  </si>
  <si>
    <t xml:space="preserve">             VENTA DE BIENES Y SERVICIOS</t>
  </si>
  <si>
    <t xml:space="preserve">              BIP</t>
  </si>
  <si>
    <t xml:space="preserve">              LITOTECA</t>
  </si>
  <si>
    <t xml:space="preserve">       TASAS, MULTAS Y CONTRIBUCIONES</t>
  </si>
  <si>
    <t xml:space="preserve">        DERECHOS ECONÓMICOS</t>
  </si>
  <si>
    <t xml:space="preserve">           SUBSUELO - EXPLORACION</t>
  </si>
  <si>
    <t xml:space="preserve">              CONTRATOS E&amp;P CANON</t>
  </si>
  <si>
    <t xml:space="preserve">              CONTRATOS TEAS</t>
  </si>
  <si>
    <t xml:space="preserve">          SUBSUELO - EXPLOTACION</t>
  </si>
  <si>
    <t xml:space="preserve">             CONTRATOS E&amp;P PRODUCCION</t>
  </si>
  <si>
    <t xml:space="preserve">        CAMPO TELLO</t>
  </si>
  <si>
    <t xml:space="preserve">        CONTRATOS E&amp;P PRECIOS ALTOS</t>
  </si>
  <si>
    <t xml:space="preserve">        TRANSFERENCIA DE TECNOLOGIA</t>
  </si>
  <si>
    <t xml:space="preserve">        D.E. POR % EN LA PRODUCCION</t>
  </si>
  <si>
    <t xml:space="preserve">        OTROS INGRESOS</t>
  </si>
  <si>
    <t xml:space="preserve">     RECURSOS DE CAPITAL</t>
  </si>
  <si>
    <t xml:space="preserve">        RENDIMIENTOS FINANCIEROS</t>
  </si>
  <si>
    <t xml:space="preserve">        DIFERENCIAL CAMBIARIO</t>
  </si>
  <si>
    <t xml:space="preserve">   RECURSO DEL BALANCE</t>
  </si>
  <si>
    <t xml:space="preserve">            VENTA DE ACTIVOS</t>
  </si>
  <si>
    <t xml:space="preserve">        OTROS RECURSOS DEL BALANCE INT-MORA</t>
  </si>
  <si>
    <t xml:space="preserve">            INTERESES DE MORA</t>
  </si>
  <si>
    <t>B-RECURSOS DE CAPITAL</t>
  </si>
  <si>
    <t xml:space="preserve">    RECURSOS DEL BALANCE</t>
  </si>
  <si>
    <t xml:space="preserve">    EXCEDENTES FINANCIEROS</t>
  </si>
  <si>
    <t>TOTAL INGRESOS (I+II)</t>
  </si>
  <si>
    <t xml:space="preserve"> </t>
  </si>
  <si>
    <t xml:space="preserve">              CONTRATOS TEA</t>
  </si>
  <si>
    <t xml:space="preserve">              CAMPO TELLO</t>
  </si>
  <si>
    <t>JUNIO</t>
  </si>
  <si>
    <t>EJECUCION PRESUPUESTAL DE INGRESOS VIGENCIA 2014</t>
  </si>
</sst>
</file>

<file path=xl/styles.xml><?xml version="1.0" encoding="utf-8"?>
<styleSheet xmlns="http://schemas.openxmlformats.org/spreadsheetml/2006/main">
  <numFmts count="8">
    <numFmt numFmtId="164" formatCode="_-* #,##0.00\ _P_t_s_-;\-* #,##0.00\ _P_t_s_-;_-* &quot;-&quot;??\ _P_t_s_-;_-@_-"/>
    <numFmt numFmtId="165" formatCode="00"/>
    <numFmt numFmtId="166" formatCode="000"/>
    <numFmt numFmtId="167" formatCode="_-* #,##0.00_-;\-* #,##0.00_-;_-* &quot;-&quot;??_-;_-@_-"/>
    <numFmt numFmtId="168" formatCode="0000"/>
    <numFmt numFmtId="169" formatCode="d/mm/yyyy;@"/>
    <numFmt numFmtId="170" formatCode="General_)"/>
    <numFmt numFmtId="171" formatCode="_-* #,##0_-;\-* #,##0_-;_-* &quot;-&quot;??_-;_-@_-"/>
  </numFmts>
  <fonts count="25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0"/>
      <color theme="0" tint="-4.9989318521683403E-2"/>
      <name val="Arial"/>
      <family val="2"/>
    </font>
    <font>
      <sz val="8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7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</cellStyleXfs>
  <cellXfs count="158">
    <xf numFmtId="0" fontId="0" fillId="0" borderId="0" xfId="0"/>
    <xf numFmtId="166" fontId="3" fillId="0" borderId="1" xfId="3" applyNumberFormat="1" applyFont="1" applyFill="1" applyBorder="1" applyAlignment="1">
      <alignment horizontal="center"/>
    </xf>
    <xf numFmtId="1" fontId="4" fillId="0" borderId="2" xfId="3" applyNumberFormat="1" applyFont="1" applyFill="1" applyBorder="1" applyAlignment="1">
      <alignment horizontal="center"/>
    </xf>
    <xf numFmtId="1" fontId="4" fillId="0" borderId="3" xfId="3" applyNumberFormat="1" applyFont="1" applyFill="1" applyBorder="1" applyAlignment="1">
      <alignment horizontal="center"/>
    </xf>
    <xf numFmtId="0" fontId="2" fillId="0" borderId="0" xfId="5" applyFont="1" applyFill="1"/>
    <xf numFmtId="166" fontId="4" fillId="0" borderId="4" xfId="3" applyNumberFormat="1" applyFont="1" applyFill="1" applyBorder="1" applyAlignment="1">
      <alignment horizontal="center"/>
    </xf>
    <xf numFmtId="1" fontId="4" fillId="0" borderId="0" xfId="3" applyNumberFormat="1" applyFont="1" applyFill="1" applyBorder="1" applyAlignment="1">
      <alignment horizontal="center"/>
    </xf>
    <xf numFmtId="1" fontId="4" fillId="0" borderId="5" xfId="3" applyNumberFormat="1" applyFont="1" applyFill="1" applyBorder="1" applyAlignment="1">
      <alignment horizontal="center"/>
    </xf>
    <xf numFmtId="0" fontId="1" fillId="0" borderId="0" xfId="5" applyFont="1" applyFill="1"/>
    <xf numFmtId="165" fontId="4" fillId="0" borderId="4" xfId="3" applyNumberFormat="1" applyFont="1" applyFill="1" applyBorder="1" applyAlignment="1">
      <alignment horizontal="center"/>
    </xf>
    <xf numFmtId="1" fontId="4" fillId="0" borderId="0" xfId="3" applyNumberFormat="1" applyFont="1" applyFill="1" applyBorder="1" applyAlignment="1">
      <alignment horizontal="left"/>
    </xf>
    <xf numFmtId="1" fontId="4" fillId="0" borderId="5" xfId="3" applyNumberFormat="1" applyFont="1" applyFill="1" applyBorder="1" applyAlignment="1">
      <alignment horizontal="centerContinuous"/>
    </xf>
    <xf numFmtId="168" fontId="4" fillId="0" borderId="4" xfId="3" applyNumberFormat="1" applyFont="1" applyFill="1" applyBorder="1" applyAlignment="1">
      <alignment horizontal="center"/>
    </xf>
    <xf numFmtId="165" fontId="6" fillId="0" borderId="4" xfId="3" applyNumberFormat="1" applyFont="1" applyFill="1" applyBorder="1" applyAlignment="1">
      <alignment horizontal="center"/>
    </xf>
    <xf numFmtId="0" fontId="2" fillId="0" borderId="0" xfId="5" applyFont="1" applyFill="1" applyBorder="1"/>
    <xf numFmtId="1" fontId="2" fillId="0" borderId="0" xfId="5" applyNumberFormat="1" applyFont="1" applyFill="1" applyBorder="1"/>
    <xf numFmtId="1" fontId="6" fillId="0" borderId="5" xfId="3" applyNumberFormat="1" applyFont="1" applyFill="1" applyBorder="1" applyAlignment="1">
      <alignment horizontal="centerContinuous"/>
    </xf>
    <xf numFmtId="1" fontId="6" fillId="0" borderId="0" xfId="3" applyNumberFormat="1" applyFont="1" applyFill="1" applyBorder="1" applyAlignment="1">
      <alignment horizontal="right"/>
    </xf>
    <xf numFmtId="1" fontId="7" fillId="0" borderId="0" xfId="2" applyNumberFormat="1" applyFont="1" applyFill="1" applyBorder="1" applyAlignment="1">
      <alignment horizontal="right"/>
    </xf>
    <xf numFmtId="49" fontId="6" fillId="0" borderId="4" xfId="3" applyNumberFormat="1" applyFont="1" applyFill="1" applyBorder="1" applyAlignment="1"/>
    <xf numFmtId="1" fontId="6" fillId="0" borderId="0" xfId="3" applyNumberFormat="1" applyFont="1" applyFill="1" applyBorder="1" applyAlignment="1">
      <alignment horizontal="centerContinuous"/>
    </xf>
    <xf numFmtId="1" fontId="6" fillId="0" borderId="5" xfId="3" applyNumberFormat="1" applyFont="1" applyFill="1" applyBorder="1" applyAlignment="1"/>
    <xf numFmtId="1" fontId="2" fillId="0" borderId="4" xfId="5" applyNumberFormat="1" applyFont="1" applyFill="1" applyBorder="1"/>
    <xf numFmtId="0" fontId="6" fillId="0" borderId="0" xfId="3" applyFont="1" applyFill="1" applyBorder="1" applyAlignment="1">
      <alignment horizontal="left" wrapText="1"/>
    </xf>
    <xf numFmtId="1" fontId="6" fillId="0" borderId="0" xfId="3" applyNumberFormat="1" applyFont="1" applyFill="1" applyBorder="1"/>
    <xf numFmtId="169" fontId="6" fillId="0" borderId="0" xfId="3" applyNumberFormat="1" applyFont="1" applyFill="1" applyBorder="1" applyAlignment="1">
      <alignment horizontal="right"/>
    </xf>
    <xf numFmtId="1" fontId="2" fillId="0" borderId="5" xfId="5" applyNumberFormat="1" applyFont="1" applyFill="1" applyBorder="1"/>
    <xf numFmtId="0" fontId="1" fillId="0" borderId="0" xfId="5" applyFont="1" applyFill="1" applyBorder="1"/>
    <xf numFmtId="1" fontId="2" fillId="0" borderId="6" xfId="5" applyNumberFormat="1" applyFont="1" applyFill="1" applyBorder="1"/>
    <xf numFmtId="0" fontId="2" fillId="0" borderId="7" xfId="5" applyFont="1" applyFill="1" applyBorder="1"/>
    <xf numFmtId="1" fontId="2" fillId="0" borderId="7" xfId="5" applyNumberFormat="1" applyFont="1" applyFill="1" applyBorder="1"/>
    <xf numFmtId="1" fontId="2" fillId="0" borderId="8" xfId="5" applyNumberFormat="1" applyFont="1" applyFill="1" applyBorder="1"/>
    <xf numFmtId="1" fontId="8" fillId="0" borderId="11" xfId="5" applyNumberFormat="1" applyFont="1" applyFill="1" applyBorder="1" applyAlignment="1">
      <alignment horizontal="center" wrapText="1"/>
    </xf>
    <xf numFmtId="1" fontId="8" fillId="0" borderId="5" xfId="5" applyNumberFormat="1" applyFont="1" applyFill="1" applyBorder="1" applyAlignment="1">
      <alignment horizontal="center" wrapText="1"/>
    </xf>
    <xf numFmtId="1" fontId="8" fillId="0" borderId="5" xfId="5" applyNumberFormat="1" applyFont="1" applyFill="1" applyBorder="1" applyAlignment="1">
      <alignment horizontal="center" vertical="center" wrapText="1"/>
    </xf>
    <xf numFmtId="0" fontId="2" fillId="0" borderId="0" xfId="5" applyFont="1" applyFill="1" applyAlignment="1">
      <alignment horizontal="center" wrapText="1"/>
    </xf>
    <xf numFmtId="1" fontId="8" fillId="0" borderId="15" xfId="5" applyNumberFormat="1" applyFont="1" applyFill="1" applyBorder="1" applyAlignment="1">
      <alignment horizontal="center" wrapText="1"/>
    </xf>
    <xf numFmtId="1" fontId="8" fillId="0" borderId="16" xfId="5" applyNumberFormat="1" applyFont="1" applyFill="1" applyBorder="1" applyAlignment="1">
      <alignment horizontal="center" vertical="center" wrapText="1"/>
    </xf>
    <xf numFmtId="1" fontId="8" fillId="0" borderId="16" xfId="5" applyNumberFormat="1" applyFont="1" applyFill="1" applyBorder="1" applyAlignment="1">
      <alignment horizontal="center" wrapText="1"/>
    </xf>
    <xf numFmtId="1" fontId="1" fillId="0" borderId="11" xfId="5" applyNumberFormat="1" applyFont="1" applyFill="1" applyBorder="1" applyAlignment="1">
      <alignment horizontal="center"/>
    </xf>
    <xf numFmtId="0" fontId="1" fillId="0" borderId="5" xfId="5" applyFont="1" applyFill="1" applyBorder="1" applyAlignment="1">
      <alignment horizontal="center"/>
    </xf>
    <xf numFmtId="1" fontId="1" fillId="0" borderId="5" xfId="5" applyNumberFormat="1" applyFont="1" applyFill="1" applyBorder="1" applyAlignment="1">
      <alignment horizontal="center"/>
    </xf>
    <xf numFmtId="1" fontId="1" fillId="0" borderId="10" xfId="5" applyNumberFormat="1" applyFont="1" applyFill="1" applyBorder="1"/>
    <xf numFmtId="2" fontId="1" fillId="0" borderId="2" xfId="5" applyNumberFormat="1" applyFont="1" applyFill="1" applyBorder="1" applyAlignment="1">
      <alignment horizontal="left"/>
    </xf>
    <xf numFmtId="1" fontId="1" fillId="0" borderId="10" xfId="1" applyNumberFormat="1" applyFont="1" applyFill="1" applyBorder="1"/>
    <xf numFmtId="170" fontId="9" fillId="0" borderId="11" xfId="5" applyNumberFormat="1" applyFont="1" applyFill="1" applyBorder="1" applyAlignment="1" applyProtection="1">
      <alignment horizontal="center"/>
    </xf>
    <xf numFmtId="170" fontId="9" fillId="0" borderId="0" xfId="5" applyNumberFormat="1" applyFont="1" applyFill="1" applyBorder="1" applyAlignment="1" applyProtection="1">
      <alignment horizontal="left"/>
    </xf>
    <xf numFmtId="3" fontId="10" fillId="0" borderId="11" xfId="1" applyNumberFormat="1" applyFont="1" applyFill="1" applyBorder="1"/>
    <xf numFmtId="3" fontId="2" fillId="0" borderId="0" xfId="5" applyNumberFormat="1" applyFont="1" applyFill="1"/>
    <xf numFmtId="170" fontId="11" fillId="0" borderId="0" xfId="5" applyNumberFormat="1" applyFont="1" applyFill="1" applyBorder="1" applyAlignment="1" applyProtection="1">
      <alignment horizontal="left"/>
    </xf>
    <xf numFmtId="4" fontId="2" fillId="0" borderId="0" xfId="5" applyNumberFormat="1" applyFont="1" applyFill="1"/>
    <xf numFmtId="170" fontId="11" fillId="0" borderId="11" xfId="5" applyNumberFormat="1" applyFont="1" applyFill="1" applyBorder="1" applyAlignment="1" applyProtection="1">
      <alignment horizontal="center"/>
    </xf>
    <xf numFmtId="3" fontId="1" fillId="0" borderId="11" xfId="1" applyNumberFormat="1" applyFont="1" applyFill="1" applyBorder="1"/>
    <xf numFmtId="0" fontId="6" fillId="0" borderId="0" xfId="5" applyFont="1" applyFill="1"/>
    <xf numFmtId="170" fontId="9" fillId="0" borderId="0" xfId="5" applyNumberFormat="1" applyFont="1" applyFill="1" applyBorder="1" applyAlignment="1" applyProtection="1"/>
    <xf numFmtId="170" fontId="11" fillId="0" borderId="0" xfId="5" applyNumberFormat="1" applyFont="1" applyFill="1" applyBorder="1" applyAlignment="1" applyProtection="1"/>
    <xf numFmtId="170" fontId="11" fillId="0" borderId="12" xfId="5" applyNumberFormat="1" applyFont="1" applyFill="1" applyBorder="1" applyProtection="1"/>
    <xf numFmtId="170" fontId="11" fillId="0" borderId="7" xfId="5" applyNumberFormat="1" applyFont="1" applyFill="1" applyBorder="1" applyAlignment="1" applyProtection="1"/>
    <xf numFmtId="3" fontId="2" fillId="0" borderId="12" xfId="1" applyNumberFormat="1" applyFont="1" applyFill="1" applyBorder="1"/>
    <xf numFmtId="0" fontId="11" fillId="0" borderId="11" xfId="5" applyFont="1" applyFill="1" applyBorder="1"/>
    <xf numFmtId="167" fontId="1" fillId="0" borderId="2" xfId="1" applyFont="1" applyFill="1" applyBorder="1"/>
    <xf numFmtId="4" fontId="2" fillId="0" borderId="0" xfId="5" applyNumberFormat="1" applyFont="1" applyFill="1" applyBorder="1"/>
    <xf numFmtId="167" fontId="1" fillId="0" borderId="0" xfId="1" applyFont="1" applyFill="1" applyBorder="1"/>
    <xf numFmtId="4" fontId="2" fillId="0" borderId="5" xfId="5" applyNumberFormat="1" applyFont="1" applyFill="1" applyBorder="1"/>
    <xf numFmtId="4" fontId="1" fillId="0" borderId="0" xfId="5" applyNumberFormat="1" applyFont="1" applyFill="1" applyBorder="1"/>
    <xf numFmtId="4" fontId="1" fillId="0" borderId="5" xfId="5" applyNumberFormat="1" applyFont="1" applyFill="1" applyBorder="1"/>
    <xf numFmtId="1" fontId="1" fillId="0" borderId="0" xfId="5" applyNumberFormat="1" applyFont="1" applyFill="1" applyBorder="1"/>
    <xf numFmtId="0" fontId="13" fillId="0" borderId="0" xfId="5" applyFont="1" applyFill="1" applyBorder="1" applyAlignment="1"/>
    <xf numFmtId="1" fontId="13" fillId="0" borderId="0" xfId="5" applyNumberFormat="1" applyFont="1" applyFill="1" applyBorder="1" applyAlignment="1">
      <alignment horizontal="center"/>
    </xf>
    <xf numFmtId="1" fontId="1" fillId="0" borderId="5" xfId="5" applyNumberFormat="1" applyFont="1" applyFill="1" applyBorder="1"/>
    <xf numFmtId="1" fontId="1" fillId="0" borderId="4" xfId="5" applyNumberFormat="1" applyFont="1" applyFill="1" applyBorder="1"/>
    <xf numFmtId="170" fontId="14" fillId="0" borderId="14" xfId="5" applyNumberFormat="1" applyFont="1" applyFill="1" applyBorder="1" applyAlignment="1" applyProtection="1"/>
    <xf numFmtId="1" fontId="14" fillId="0" borderId="14" xfId="5" applyNumberFormat="1" applyFont="1" applyFill="1" applyBorder="1" applyAlignment="1" applyProtection="1"/>
    <xf numFmtId="1" fontId="14" fillId="0" borderId="0" xfId="5" applyNumberFormat="1" applyFont="1" applyFill="1" applyBorder="1" applyAlignment="1" applyProtection="1"/>
    <xf numFmtId="1" fontId="14" fillId="0" borderId="0" xfId="5" applyNumberFormat="1" applyFont="1" applyFill="1" applyBorder="1" applyAlignment="1" applyProtection="1">
      <alignment horizontal="center"/>
    </xf>
    <xf numFmtId="1" fontId="15" fillId="0" borderId="4" xfId="5" applyNumberFormat="1" applyFont="1" applyFill="1" applyBorder="1"/>
    <xf numFmtId="1" fontId="17" fillId="0" borderId="0" xfId="5" applyNumberFormat="1" applyFont="1" applyFill="1" applyBorder="1"/>
    <xf numFmtId="1" fontId="18" fillId="0" borderId="0" xfId="5" applyNumberFormat="1" applyFont="1" applyFill="1" applyBorder="1"/>
    <xf numFmtId="1" fontId="6" fillId="0" borderId="0" xfId="5" applyNumberFormat="1" applyFont="1" applyFill="1"/>
    <xf numFmtId="1" fontId="2" fillId="0" borderId="0" xfId="5" applyNumberFormat="1" applyFont="1" applyFill="1"/>
    <xf numFmtId="170" fontId="10" fillId="0" borderId="0" xfId="5" applyNumberFormat="1" applyFont="1" applyFill="1" applyBorder="1" applyAlignment="1" applyProtection="1">
      <alignment horizontal="left"/>
    </xf>
    <xf numFmtId="9" fontId="2" fillId="0" borderId="0" xfId="5" applyNumberFormat="1" applyFont="1" applyFill="1"/>
    <xf numFmtId="9" fontId="6" fillId="0" borderId="0" xfId="5" applyNumberFormat="1" applyFont="1" applyFill="1"/>
    <xf numFmtId="4" fontId="9" fillId="0" borderId="11" xfId="1" applyNumberFormat="1" applyFont="1" applyFill="1" applyBorder="1"/>
    <xf numFmtId="4" fontId="9" fillId="0" borderId="11" xfId="1" applyNumberFormat="1" applyFont="1" applyFill="1" applyBorder="1" applyProtection="1"/>
    <xf numFmtId="49" fontId="6" fillId="0" borderId="0" xfId="3" applyNumberFormat="1" applyFont="1" applyFill="1" applyBorder="1" applyAlignment="1">
      <alignment horizontal="left" wrapText="1"/>
    </xf>
    <xf numFmtId="4" fontId="11" fillId="0" borderId="11" xfId="1" applyNumberFormat="1" applyFont="1" applyFill="1" applyBorder="1"/>
    <xf numFmtId="4" fontId="1" fillId="0" borderId="10" xfId="1" applyNumberFormat="1" applyFont="1" applyFill="1" applyBorder="1"/>
    <xf numFmtId="4" fontId="1" fillId="0" borderId="11" xfId="1" applyNumberFormat="1" applyFont="1" applyFill="1" applyBorder="1"/>
    <xf numFmtId="4" fontId="10" fillId="0" borderId="11" xfId="1" applyNumberFormat="1" applyFont="1" applyFill="1" applyBorder="1"/>
    <xf numFmtId="4" fontId="11" fillId="0" borderId="12" xfId="1" applyNumberFormat="1" applyFont="1" applyFill="1" applyBorder="1"/>
    <xf numFmtId="4" fontId="2" fillId="0" borderId="12" xfId="1" applyNumberFormat="1" applyFont="1" applyFill="1" applyBorder="1"/>
    <xf numFmtId="0" fontId="20" fillId="0" borderId="0" xfId="5" applyFont="1" applyFill="1"/>
    <xf numFmtId="0" fontId="21" fillId="0" borderId="0" xfId="5" applyFont="1" applyFill="1"/>
    <xf numFmtId="0" fontId="21" fillId="0" borderId="0" xfId="5" applyFont="1" applyFill="1" applyBorder="1"/>
    <xf numFmtId="0" fontId="20" fillId="0" borderId="0" xfId="5" applyFont="1" applyFill="1" applyAlignment="1">
      <alignment horizontal="center" wrapText="1"/>
    </xf>
    <xf numFmtId="9" fontId="20" fillId="0" borderId="0" xfId="5" applyNumberFormat="1" applyFont="1" applyFill="1"/>
    <xf numFmtId="9" fontId="22" fillId="0" borderId="0" xfId="5" applyNumberFormat="1" applyFont="1" applyFill="1"/>
    <xf numFmtId="0" fontId="10" fillId="0" borderId="0" xfId="5" applyFont="1" applyFill="1"/>
    <xf numFmtId="1" fontId="10" fillId="0" borderId="11" xfId="5" applyNumberFormat="1" applyFont="1" applyFill="1" applyBorder="1" applyAlignment="1">
      <alignment horizontal="center"/>
    </xf>
    <xf numFmtId="0" fontId="10" fillId="0" borderId="5" xfId="5" applyFont="1" applyFill="1" applyBorder="1" applyAlignment="1">
      <alignment horizontal="center"/>
    </xf>
    <xf numFmtId="1" fontId="10" fillId="0" borderId="5" xfId="5" applyNumberFormat="1" applyFont="1" applyFill="1" applyBorder="1" applyAlignment="1">
      <alignment horizontal="center"/>
    </xf>
    <xf numFmtId="170" fontId="10" fillId="0" borderId="11" xfId="5" applyNumberFormat="1" applyFont="1" applyFill="1" applyBorder="1" applyAlignment="1" applyProtection="1">
      <alignment horizontal="center"/>
    </xf>
    <xf numFmtId="49" fontId="6" fillId="0" borderId="0" xfId="3" applyNumberFormat="1" applyFont="1" applyFill="1" applyBorder="1" applyAlignment="1">
      <alignment horizontal="left" wrapText="1"/>
    </xf>
    <xf numFmtId="171" fontId="20" fillId="0" borderId="0" xfId="1" applyNumberFormat="1" applyFont="1" applyFill="1"/>
    <xf numFmtId="171" fontId="2" fillId="0" borderId="1" xfId="1" applyNumberFormat="1" applyFont="1" applyFill="1" applyBorder="1"/>
    <xf numFmtId="171" fontId="2" fillId="0" borderId="2" xfId="1" applyNumberFormat="1" applyFont="1" applyFill="1" applyBorder="1"/>
    <xf numFmtId="171" fontId="1" fillId="0" borderId="2" xfId="1" applyNumberFormat="1" applyFont="1" applyFill="1" applyBorder="1"/>
    <xf numFmtId="171" fontId="2" fillId="0" borderId="0" xfId="1" applyNumberFormat="1" applyFont="1" applyFill="1"/>
    <xf numFmtId="167" fontId="1" fillId="0" borderId="1" xfId="1" applyFont="1" applyFill="1" applyBorder="1"/>
    <xf numFmtId="167" fontId="1" fillId="0" borderId="0" xfId="1" applyFont="1" applyFill="1"/>
    <xf numFmtId="9" fontId="23" fillId="0" borderId="0" xfId="5" applyNumberFormat="1" applyFont="1" applyFill="1"/>
    <xf numFmtId="3" fontId="24" fillId="0" borderId="11" xfId="1" applyNumberFormat="1" applyFont="1" applyFill="1" applyBorder="1"/>
    <xf numFmtId="0" fontId="23" fillId="0" borderId="0" xfId="5" applyFont="1" applyFill="1"/>
    <xf numFmtId="4" fontId="23" fillId="0" borderId="0" xfId="5" applyNumberFormat="1" applyFont="1" applyFill="1"/>
    <xf numFmtId="170" fontId="12" fillId="0" borderId="0" xfId="5" applyNumberFormat="1" applyFont="1" applyFill="1" applyBorder="1" applyAlignment="1" applyProtection="1">
      <alignment horizontal="left"/>
    </xf>
    <xf numFmtId="4" fontId="12" fillId="0" borderId="11" xfId="1" applyNumberFormat="1" applyFont="1" applyFill="1" applyBorder="1"/>
    <xf numFmtId="4" fontId="10" fillId="0" borderId="11" xfId="1" applyNumberFormat="1" applyFont="1" applyFill="1" applyBorder="1" applyProtection="1"/>
    <xf numFmtId="3" fontId="10" fillId="0" borderId="11" xfId="1" applyNumberFormat="1" applyFont="1" applyFill="1" applyBorder="1" applyProtection="1"/>
    <xf numFmtId="170" fontId="1" fillId="0" borderId="0" xfId="5" applyNumberFormat="1" applyFont="1" applyFill="1" applyBorder="1" applyAlignment="1" applyProtection="1">
      <alignment horizontal="left"/>
    </xf>
    <xf numFmtId="170" fontId="1" fillId="0" borderId="11" xfId="5" applyNumberFormat="1" applyFont="1" applyFill="1" applyBorder="1" applyAlignment="1" applyProtection="1">
      <alignment horizontal="center"/>
    </xf>
    <xf numFmtId="170" fontId="10" fillId="0" borderId="0" xfId="5" applyNumberFormat="1" applyFont="1" applyFill="1" applyBorder="1" applyAlignment="1" applyProtection="1"/>
    <xf numFmtId="170" fontId="1" fillId="0" borderId="0" xfId="5" applyNumberFormat="1" applyFont="1" applyFill="1" applyBorder="1" applyAlignment="1" applyProtection="1"/>
    <xf numFmtId="170" fontId="1" fillId="0" borderId="12" xfId="5" applyNumberFormat="1" applyFont="1" applyFill="1" applyBorder="1" applyProtection="1"/>
    <xf numFmtId="170" fontId="1" fillId="0" borderId="7" xfId="5" applyNumberFormat="1" applyFont="1" applyFill="1" applyBorder="1" applyAlignment="1" applyProtection="1"/>
    <xf numFmtId="3" fontId="1" fillId="0" borderId="12" xfId="1" applyNumberFormat="1" applyFont="1" applyFill="1" applyBorder="1"/>
    <xf numFmtId="0" fontId="1" fillId="0" borderId="11" xfId="5" applyFont="1" applyFill="1" applyBorder="1"/>
    <xf numFmtId="0" fontId="7" fillId="0" borderId="0" xfId="5" applyFont="1" applyFill="1" applyBorder="1" applyAlignment="1"/>
    <xf numFmtId="3" fontId="7" fillId="0" borderId="0" xfId="5" applyNumberFormat="1" applyFont="1" applyFill="1" applyBorder="1" applyAlignment="1"/>
    <xf numFmtId="1" fontId="7" fillId="0" borderId="0" xfId="5" applyNumberFormat="1" applyFont="1" applyFill="1" applyBorder="1" applyAlignment="1">
      <alignment horizontal="center"/>
    </xf>
    <xf numFmtId="170" fontId="2" fillId="0" borderId="14" xfId="5" applyNumberFormat="1" applyFont="1" applyFill="1" applyBorder="1" applyAlignment="1" applyProtection="1"/>
    <xf numFmtId="1" fontId="2" fillId="0" borderId="14" xfId="5" applyNumberFormat="1" applyFont="1" applyFill="1" applyBorder="1" applyAlignment="1" applyProtection="1"/>
    <xf numFmtId="1" fontId="2" fillId="0" borderId="0" xfId="5" applyNumberFormat="1" applyFont="1" applyFill="1" applyBorder="1" applyAlignment="1" applyProtection="1"/>
    <xf numFmtId="1" fontId="2" fillId="0" borderId="0" xfId="5" applyNumberFormat="1" applyFont="1" applyFill="1" applyBorder="1" applyAlignment="1" applyProtection="1">
      <alignment horizontal="center"/>
    </xf>
    <xf numFmtId="1" fontId="17" fillId="0" borderId="4" xfId="5" applyNumberFormat="1" applyFont="1" applyFill="1" applyBorder="1"/>
    <xf numFmtId="1" fontId="19" fillId="0" borderId="0" xfId="5" applyNumberFormat="1" applyFont="1" applyFill="1" applyBorder="1"/>
    <xf numFmtId="170" fontId="24" fillId="0" borderId="11" xfId="5" applyNumberFormat="1" applyFont="1" applyFill="1" applyBorder="1" applyAlignment="1" applyProtection="1">
      <alignment horizontal="center"/>
    </xf>
    <xf numFmtId="170" fontId="24" fillId="0" borderId="0" xfId="5" applyNumberFormat="1" applyFont="1" applyFill="1" applyBorder="1" applyAlignment="1" applyProtection="1">
      <alignment horizontal="left"/>
    </xf>
    <xf numFmtId="3" fontId="1" fillId="0" borderId="11" xfId="1" applyNumberFormat="1" applyFont="1" applyFill="1" applyBorder="1" applyProtection="1"/>
    <xf numFmtId="0" fontId="1" fillId="0" borderId="13" xfId="5" applyFont="1" applyFill="1" applyBorder="1"/>
    <xf numFmtId="170" fontId="10" fillId="0" borderId="9" xfId="5" applyNumberFormat="1" applyFont="1" applyFill="1" applyBorder="1" applyAlignment="1" applyProtection="1"/>
    <xf numFmtId="4" fontId="10" fillId="0" borderId="13" xfId="1" applyNumberFormat="1" applyFont="1" applyFill="1" applyBorder="1" applyProtection="1"/>
    <xf numFmtId="0" fontId="19" fillId="0" borderId="0" xfId="5" applyFont="1" applyFill="1" applyBorder="1" applyAlignment="1">
      <alignment horizontal="center"/>
    </xf>
    <xf numFmtId="166" fontId="4" fillId="0" borderId="2" xfId="3" applyNumberFormat="1" applyFont="1" applyFill="1" applyBorder="1" applyAlignment="1">
      <alignment horizontal="center"/>
    </xf>
    <xf numFmtId="166" fontId="4" fillId="0" borderId="0" xfId="3" applyNumberFormat="1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49" fontId="6" fillId="0" borderId="0" xfId="3" applyNumberFormat="1" applyFont="1" applyFill="1" applyBorder="1" applyAlignment="1">
      <alignment horizontal="left" wrapText="1"/>
    </xf>
    <xf numFmtId="0" fontId="8" fillId="0" borderId="10" xfId="5" applyFont="1" applyFill="1" applyBorder="1" applyAlignment="1">
      <alignment horizontal="center" vertical="center" wrapText="1"/>
    </xf>
    <xf numFmtId="0" fontId="8" fillId="0" borderId="15" xfId="5" applyFont="1" applyFill="1" applyBorder="1" applyAlignment="1">
      <alignment horizontal="center" vertical="center" wrapText="1"/>
    </xf>
    <xf numFmtId="166" fontId="4" fillId="0" borderId="1" xfId="3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6" fontId="4" fillId="0" borderId="4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16" fillId="0" borderId="0" xfId="5" applyFont="1" applyFill="1" applyBorder="1" applyAlignment="1">
      <alignment horizontal="center"/>
    </xf>
  </cellXfs>
  <cellStyles count="6">
    <cellStyle name="Millares" xfId="1" builtinId="3"/>
    <cellStyle name="Millares_INFORME RESERVA FONDO ROTATORIO 2005" xfId="2"/>
    <cellStyle name="Normal" xfId="0" builtinId="0"/>
    <cellStyle name="Normal 2" xfId="3"/>
    <cellStyle name="Normal_Libro2" xf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ANIER~1.CUE\CONFIG~1\Temp\Directorio%20temporal%201%20para%20INFORME%20EJECUCION%20PRESUPUESTAL%20RUBROS%20MAYORES%20JUNIO%202014-xlsx.zip\EJ%20INGRESOS%20VIG%20ANT%20AL%2030%20DE%20JUNIO%20ZBOX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ptEjecucionIngresosAnt"/>
      <sheetName val="RptEjecucionIngresosAnt (2)"/>
    </sheetNames>
    <sheetDataSet>
      <sheetData sheetId="0"/>
      <sheetData sheetId="1">
        <row r="28">
          <cell r="F28">
            <v>283966259564</v>
          </cell>
          <cell r="G28">
            <v>43962.25</v>
          </cell>
          <cell r="H28">
            <v>13399389974.960001</v>
          </cell>
          <cell r="I28">
            <v>270566869589.04001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3" tint="-0.249977111117893"/>
  </sheetPr>
  <dimension ref="A1:L66"/>
  <sheetViews>
    <sheetView showGridLines="0" topLeftCell="B1" zoomScaleNormal="100" workbookViewId="0">
      <pane ySplit="12" topLeftCell="A40" activePane="bottomLeft" state="frozen"/>
      <selection activeCell="C28" sqref="A28:XFD30"/>
      <selection pane="bottomLeft" activeCell="I9" sqref="I9"/>
    </sheetView>
  </sheetViews>
  <sheetFormatPr baseColWidth="10" defaultColWidth="11.42578125" defaultRowHeight="12.75"/>
  <cols>
    <col min="1" max="1" width="16.85546875" style="4" customWidth="1"/>
    <col min="2" max="2" width="9.28515625" style="79" customWidth="1"/>
    <col min="3" max="3" width="37.42578125" style="4" customWidth="1"/>
    <col min="4" max="5" width="17.7109375" style="79" bestFit="1" customWidth="1"/>
    <col min="6" max="6" width="19.28515625" style="79" bestFit="1" customWidth="1"/>
    <col min="7" max="7" width="16.85546875" style="79" bestFit="1" customWidth="1"/>
    <col min="8" max="8" width="20" style="79" customWidth="1"/>
    <col min="9" max="9" width="16.5703125" style="79" customWidth="1"/>
    <col min="10" max="10" width="17.5703125" style="79" bestFit="1" customWidth="1"/>
    <col min="11" max="12" width="17.5703125" style="4" bestFit="1" customWidth="1"/>
    <col min="13" max="16384" width="11.42578125" style="4"/>
  </cols>
  <sheetData>
    <row r="1" spans="1:11" ht="15.75">
      <c r="B1" s="1"/>
      <c r="C1" s="143" t="s">
        <v>0</v>
      </c>
      <c r="D1" s="143"/>
      <c r="E1" s="143"/>
      <c r="F1" s="143"/>
      <c r="G1" s="143"/>
      <c r="H1" s="143"/>
      <c r="I1" s="2"/>
      <c r="J1" s="3"/>
    </row>
    <row r="2" spans="1:11" s="8" customFormat="1" ht="15.75">
      <c r="B2" s="5"/>
      <c r="C2" s="144" t="s">
        <v>6</v>
      </c>
      <c r="D2" s="144"/>
      <c r="E2" s="144"/>
      <c r="F2" s="144"/>
      <c r="G2" s="144"/>
      <c r="H2" s="144"/>
      <c r="I2" s="6"/>
      <c r="J2" s="7"/>
    </row>
    <row r="3" spans="1:11" s="8" customFormat="1" ht="15.75">
      <c r="B3" s="9"/>
      <c r="C3" s="145" t="s">
        <v>7</v>
      </c>
      <c r="D3" s="145"/>
      <c r="E3" s="145"/>
      <c r="F3" s="145"/>
      <c r="G3" s="145"/>
      <c r="H3" s="145"/>
      <c r="I3" s="10"/>
      <c r="J3" s="11"/>
    </row>
    <row r="4" spans="1:11" s="8" customFormat="1" ht="18">
      <c r="B4" s="12"/>
      <c r="C4" s="146"/>
      <c r="D4" s="146"/>
      <c r="E4" s="146"/>
      <c r="F4" s="146"/>
      <c r="G4" s="146"/>
      <c r="H4" s="146"/>
      <c r="I4" s="10"/>
      <c r="J4" s="11"/>
    </row>
    <row r="5" spans="1:11">
      <c r="B5" s="13"/>
      <c r="C5" s="14"/>
      <c r="D5" s="15"/>
      <c r="E5" s="15"/>
      <c r="F5" s="15"/>
      <c r="G5" s="15"/>
      <c r="H5" s="15"/>
      <c r="I5" s="15"/>
      <c r="J5" s="16"/>
    </row>
    <row r="6" spans="1:11">
      <c r="B6" s="13"/>
      <c r="C6" s="147" t="s">
        <v>1</v>
      </c>
      <c r="D6" s="147"/>
      <c r="E6" s="147"/>
      <c r="F6" s="15"/>
      <c r="G6" s="15"/>
      <c r="H6" s="17"/>
      <c r="I6" s="18"/>
      <c r="J6" s="16"/>
    </row>
    <row r="7" spans="1:11">
      <c r="B7" s="19"/>
      <c r="C7" s="103" t="s">
        <v>8</v>
      </c>
      <c r="D7" s="20"/>
      <c r="E7" s="20"/>
      <c r="F7" s="15"/>
      <c r="G7" s="15"/>
      <c r="H7" s="17" t="s">
        <v>2</v>
      </c>
      <c r="I7" s="17">
        <v>2014</v>
      </c>
      <c r="J7" s="21"/>
    </row>
    <row r="8" spans="1:11" s="27" customFormat="1">
      <c r="B8" s="22"/>
      <c r="C8" s="23" t="s">
        <v>9</v>
      </c>
      <c r="D8" s="24"/>
      <c r="E8" s="24"/>
      <c r="F8" s="15"/>
      <c r="G8" s="15"/>
      <c r="H8" s="17" t="s">
        <v>3</v>
      </c>
      <c r="I8" s="25">
        <v>41828</v>
      </c>
      <c r="J8" s="26"/>
    </row>
    <row r="9" spans="1:11" ht="13.5" thickBot="1">
      <c r="B9" s="28"/>
      <c r="C9" s="29"/>
      <c r="D9" s="30"/>
      <c r="E9" s="30"/>
      <c r="F9" s="30"/>
      <c r="G9" s="30"/>
      <c r="H9" s="30"/>
      <c r="I9" s="30"/>
      <c r="J9" s="31"/>
    </row>
    <row r="10" spans="1:11" s="35" customFormat="1">
      <c r="B10" s="32" t="s">
        <v>10</v>
      </c>
      <c r="C10" s="148" t="s">
        <v>11</v>
      </c>
      <c r="D10" s="33" t="s">
        <v>12</v>
      </c>
      <c r="E10" s="34" t="s">
        <v>13</v>
      </c>
      <c r="F10" s="34" t="s">
        <v>14</v>
      </c>
      <c r="G10" s="34" t="s">
        <v>15</v>
      </c>
      <c r="H10" s="34" t="s">
        <v>15</v>
      </c>
      <c r="I10" s="34" t="s">
        <v>16</v>
      </c>
      <c r="J10" s="34" t="s">
        <v>17</v>
      </c>
    </row>
    <row r="11" spans="1:11" s="35" customFormat="1">
      <c r="B11" s="36"/>
      <c r="C11" s="149"/>
      <c r="D11" s="37" t="s">
        <v>18</v>
      </c>
      <c r="E11" s="38" t="s">
        <v>19</v>
      </c>
      <c r="F11" s="38" t="s">
        <v>20</v>
      </c>
      <c r="G11" s="38" t="s">
        <v>4</v>
      </c>
      <c r="H11" s="38" t="s">
        <v>21</v>
      </c>
      <c r="I11" s="38" t="s">
        <v>22</v>
      </c>
      <c r="J11" s="37" t="s">
        <v>23</v>
      </c>
    </row>
    <row r="12" spans="1:11" s="98" customFormat="1" ht="12" thickBot="1">
      <c r="B12" s="99">
        <v>1</v>
      </c>
      <c r="C12" s="100">
        <v>2</v>
      </c>
      <c r="D12" s="101">
        <v>3</v>
      </c>
      <c r="E12" s="101">
        <v>4</v>
      </c>
      <c r="F12" s="101">
        <v>5</v>
      </c>
      <c r="G12" s="101">
        <v>6</v>
      </c>
      <c r="H12" s="101">
        <v>7</v>
      </c>
      <c r="I12" s="101">
        <v>8</v>
      </c>
      <c r="J12" s="101">
        <v>9</v>
      </c>
    </row>
    <row r="13" spans="1:11">
      <c r="B13" s="42"/>
      <c r="C13" s="43"/>
      <c r="D13" s="44"/>
      <c r="E13" s="44"/>
      <c r="F13" s="44"/>
      <c r="G13" s="44"/>
      <c r="H13" s="44"/>
      <c r="I13" s="44"/>
      <c r="J13" s="44"/>
    </row>
    <row r="14" spans="1:11">
      <c r="B14" s="102">
        <v>3000</v>
      </c>
      <c r="C14" s="80" t="s">
        <v>24</v>
      </c>
      <c r="D14" s="118">
        <f t="shared" ref="D14:J14" si="0">+D15+D35</f>
        <v>656356553564</v>
      </c>
      <c r="E14" s="118">
        <f t="shared" si="0"/>
        <v>72585199401.430008</v>
      </c>
      <c r="F14" s="118">
        <f t="shared" si="0"/>
        <v>450031226488.57794</v>
      </c>
      <c r="G14" s="118">
        <f t="shared" si="0"/>
        <v>73202372168.979996</v>
      </c>
      <c r="H14" s="118">
        <f t="shared" si="0"/>
        <v>461632461998.87799</v>
      </c>
      <c r="I14" s="118">
        <f t="shared" si="0"/>
        <v>-2614827381.2999997</v>
      </c>
      <c r="J14" s="118">
        <f t="shared" si="0"/>
        <v>171763282846.422</v>
      </c>
      <c r="K14" s="48"/>
    </row>
    <row r="15" spans="1:11">
      <c r="B15" s="102">
        <v>3100</v>
      </c>
      <c r="C15" s="80" t="s">
        <v>25</v>
      </c>
      <c r="D15" s="118">
        <f>+D19</f>
        <v>654317548864</v>
      </c>
      <c r="E15" s="118">
        <f>+E19</f>
        <v>72509511790.330002</v>
      </c>
      <c r="F15" s="118">
        <f t="shared" ref="F15" si="1">+F19</f>
        <v>449014939820.28796</v>
      </c>
      <c r="G15" s="118">
        <f>+G19</f>
        <v>73126684557.87999</v>
      </c>
      <c r="H15" s="118">
        <f t="shared" ref="H15:J15" si="2">+H19</f>
        <v>460604257280.58801</v>
      </c>
      <c r="I15" s="118">
        <f t="shared" si="2"/>
        <v>-2602909331.2999997</v>
      </c>
      <c r="J15" s="118">
        <f t="shared" si="2"/>
        <v>170740564814.71201</v>
      </c>
      <c r="K15" s="48"/>
    </row>
    <row r="16" spans="1:11">
      <c r="A16" s="81">
        <v>9311</v>
      </c>
      <c r="B16" s="102">
        <v>3110</v>
      </c>
      <c r="C16" s="80" t="s">
        <v>26</v>
      </c>
      <c r="D16" s="89">
        <f>+D17+D17+D18</f>
        <v>0</v>
      </c>
      <c r="E16" s="89">
        <f t="shared" ref="E16:J16" si="3">+E17+E17+E18</f>
        <v>0</v>
      </c>
      <c r="F16" s="89">
        <f t="shared" si="3"/>
        <v>0</v>
      </c>
      <c r="G16" s="89">
        <f t="shared" si="3"/>
        <v>0</v>
      </c>
      <c r="H16" s="89">
        <f t="shared" si="3"/>
        <v>0</v>
      </c>
      <c r="I16" s="89">
        <f t="shared" si="3"/>
        <v>0</v>
      </c>
      <c r="J16" s="89">
        <f t="shared" si="3"/>
        <v>0</v>
      </c>
    </row>
    <row r="17" spans="1:12">
      <c r="A17" s="81">
        <v>9312</v>
      </c>
      <c r="B17" s="102">
        <v>3111</v>
      </c>
      <c r="C17" s="80" t="s">
        <v>27</v>
      </c>
      <c r="D17" s="89">
        <v>0</v>
      </c>
      <c r="E17" s="89">
        <v>0</v>
      </c>
      <c r="F17" s="89">
        <v>0</v>
      </c>
      <c r="G17" s="89">
        <v>0</v>
      </c>
      <c r="H17" s="89">
        <v>0</v>
      </c>
      <c r="I17" s="89">
        <v>0</v>
      </c>
      <c r="J17" s="89">
        <v>0</v>
      </c>
    </row>
    <row r="18" spans="1:12">
      <c r="A18" s="81">
        <v>93112</v>
      </c>
      <c r="B18" s="102">
        <v>3112</v>
      </c>
      <c r="C18" s="80" t="s">
        <v>28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</row>
    <row r="19" spans="1:12">
      <c r="A19" s="81">
        <v>9312</v>
      </c>
      <c r="B19" s="102">
        <v>3120</v>
      </c>
      <c r="C19" s="80" t="s">
        <v>29</v>
      </c>
      <c r="D19" s="118">
        <f t="shared" ref="D19:J19" si="4">+D20+D23+D34</f>
        <v>654317548864</v>
      </c>
      <c r="E19" s="118">
        <f t="shared" si="4"/>
        <v>72509511790.330002</v>
      </c>
      <c r="F19" s="118">
        <f t="shared" si="4"/>
        <v>449014939820.28796</v>
      </c>
      <c r="G19" s="118">
        <f t="shared" si="4"/>
        <v>73126684557.87999</v>
      </c>
      <c r="H19" s="118">
        <f t="shared" si="4"/>
        <v>460604257280.58801</v>
      </c>
      <c r="I19" s="118">
        <f t="shared" si="4"/>
        <v>-2602909331.2999997</v>
      </c>
      <c r="J19" s="118">
        <f t="shared" si="4"/>
        <v>170740564814.71201</v>
      </c>
      <c r="K19" s="50"/>
      <c r="L19" s="50"/>
    </row>
    <row r="20" spans="1:12">
      <c r="A20" s="81">
        <v>93121</v>
      </c>
      <c r="B20" s="102">
        <v>3121</v>
      </c>
      <c r="C20" s="80" t="s">
        <v>30</v>
      </c>
      <c r="D20" s="47">
        <f>SUM(D21:D22)</f>
        <v>10328391999</v>
      </c>
      <c r="E20" s="47">
        <f t="shared" ref="E20:J20" si="5">SUM(E21:E22)</f>
        <v>600531902.88</v>
      </c>
      <c r="F20" s="47">
        <f t="shared" si="5"/>
        <v>10904728781.507999</v>
      </c>
      <c r="G20" s="47">
        <f t="shared" si="5"/>
        <v>1158194542.96</v>
      </c>
      <c r="H20" s="47">
        <f t="shared" si="5"/>
        <v>10563110926.518</v>
      </c>
      <c r="I20" s="47">
        <f t="shared" si="5"/>
        <v>341617854.98999977</v>
      </c>
      <c r="J20" s="47">
        <f t="shared" si="5"/>
        <v>-576336782.50799942</v>
      </c>
      <c r="K20" s="48"/>
    </row>
    <row r="21" spans="1:12">
      <c r="A21" s="81">
        <v>9312101</v>
      </c>
      <c r="B21" s="120"/>
      <c r="C21" s="119" t="s">
        <v>31</v>
      </c>
      <c r="D21" s="88">
        <f>'INGRESOS '!D16+'INGRESOS VIG ANT ZBOX '!D21</f>
        <v>9021095103</v>
      </c>
      <c r="E21" s="88">
        <f>+'INGRESOS '!E16</f>
        <v>597125902.88</v>
      </c>
      <c r="F21" s="88">
        <f>+'INGRESOS '!F16</f>
        <v>10722216781.507999</v>
      </c>
      <c r="G21" s="52">
        <f>+'INGRESOS '!G16+'INGRESOS VIG ANT ZBOX '!E21</f>
        <v>1137502542.96</v>
      </c>
      <c r="H21" s="52">
        <f>+'INGRESOS '!H16+'INGRESOS VIG ANT ZBOX '!F21</f>
        <v>10319307926.518</v>
      </c>
      <c r="I21" s="52">
        <f>F21-H21</f>
        <v>402908854.98999977</v>
      </c>
      <c r="J21" s="52">
        <f>+D21-F21</f>
        <v>-1701121678.5079994</v>
      </c>
    </row>
    <row r="22" spans="1:12">
      <c r="A22" s="81">
        <v>9312102</v>
      </c>
      <c r="B22" s="120"/>
      <c r="C22" s="119" t="s">
        <v>32</v>
      </c>
      <c r="D22" s="88">
        <f>'INGRESOS '!D17+'INGRESOS VIG ANT ZBOX '!D22</f>
        <v>1307296896</v>
      </c>
      <c r="E22" s="88">
        <f>+'INGRESOS '!E17</f>
        <v>3406000</v>
      </c>
      <c r="F22" s="88">
        <f>+'INGRESOS '!F17</f>
        <v>182512000</v>
      </c>
      <c r="G22" s="52">
        <f>+'INGRESOS '!G17+'INGRESOS VIG ANT ZBOX '!E22</f>
        <v>20692000</v>
      </c>
      <c r="H22" s="52">
        <f>+'INGRESOS '!H17+'INGRESOS VIG ANT ZBOX '!F22</f>
        <v>243803000</v>
      </c>
      <c r="I22" s="52">
        <f>F22-H22</f>
        <v>-61291000</v>
      </c>
      <c r="J22" s="52">
        <f>+D22-F22</f>
        <v>1124784896</v>
      </c>
      <c r="K22" s="48"/>
    </row>
    <row r="23" spans="1:12">
      <c r="A23" s="81">
        <v>93127</v>
      </c>
      <c r="B23" s="102">
        <v>3127</v>
      </c>
      <c r="C23" s="80" t="s">
        <v>33</v>
      </c>
      <c r="D23" s="47">
        <f>+D24</f>
        <v>643989156865</v>
      </c>
      <c r="E23" s="47">
        <f t="shared" ref="E23:G23" si="6">+E24</f>
        <v>71396034069.020004</v>
      </c>
      <c r="F23" s="47">
        <f t="shared" si="6"/>
        <v>434019020877.54999</v>
      </c>
      <c r="G23" s="47">
        <f t="shared" si="6"/>
        <v>71455544196.48999</v>
      </c>
      <c r="H23" s="47">
        <f t="shared" ref="H23" si="7">+H24</f>
        <v>445949956192.84003</v>
      </c>
      <c r="I23" s="47">
        <f t="shared" ref="I23" si="8">+I24</f>
        <v>-2944527186.2899995</v>
      </c>
      <c r="J23" s="47">
        <f t="shared" ref="J23" si="9">+J24</f>
        <v>175408091758.45001</v>
      </c>
      <c r="K23" s="48"/>
      <c r="L23" s="50"/>
    </row>
    <row r="24" spans="1:12">
      <c r="A24" s="81">
        <v>93127118</v>
      </c>
      <c r="B24" s="102"/>
      <c r="C24" s="80" t="s">
        <v>34</v>
      </c>
      <c r="D24" s="47">
        <f>+D25+D28+D30+D31+D32+D33</f>
        <v>643989156865</v>
      </c>
      <c r="E24" s="47">
        <f t="shared" ref="E24:G24" si="10">+E25+E28+E30+E31+E32+E33</f>
        <v>71396034069.020004</v>
      </c>
      <c r="F24" s="47">
        <f t="shared" si="10"/>
        <v>434019020877.54999</v>
      </c>
      <c r="G24" s="47">
        <f t="shared" si="10"/>
        <v>71455544196.48999</v>
      </c>
      <c r="H24" s="47">
        <f t="shared" ref="H24" si="11">+H25+H28+H30+H31+H32+H33</f>
        <v>445949956192.84003</v>
      </c>
      <c r="I24" s="47">
        <f t="shared" ref="I24" si="12">+I25+I28+I30+I31+I32+I33</f>
        <v>-2944527186.2899995</v>
      </c>
      <c r="J24" s="47">
        <f t="shared" ref="J24" si="13">+J25+J28+J30+J31+J32+J33</f>
        <v>175408091758.45001</v>
      </c>
      <c r="L24" s="50"/>
    </row>
    <row r="25" spans="1:12">
      <c r="A25" s="81">
        <v>9312711801</v>
      </c>
      <c r="B25" s="102"/>
      <c r="C25" s="80" t="s">
        <v>35</v>
      </c>
      <c r="D25" s="47">
        <f>+D26+D27</f>
        <v>252856750698</v>
      </c>
      <c r="E25" s="47">
        <f t="shared" ref="E25:G25" si="14">+E26+E27</f>
        <v>100024475.61</v>
      </c>
      <c r="F25" s="47">
        <f t="shared" si="14"/>
        <v>4326935123.2800007</v>
      </c>
      <c r="G25" s="47">
        <f t="shared" si="14"/>
        <v>146840565.97</v>
      </c>
      <c r="H25" s="47">
        <f t="shared" ref="H25" si="15">+H26+H27</f>
        <v>4471503195.7700005</v>
      </c>
      <c r="I25" s="47">
        <f t="shared" ref="I25" si="16">+I26+I27</f>
        <v>-144568072.49000025</v>
      </c>
      <c r="J25" s="47">
        <f t="shared" ref="J25" si="17">+J26+J27</f>
        <v>248529815574.72</v>
      </c>
      <c r="L25" s="50"/>
    </row>
    <row r="26" spans="1:12">
      <c r="A26" s="81">
        <v>931271180101</v>
      </c>
      <c r="B26" s="120"/>
      <c r="C26" s="119" t="s">
        <v>36</v>
      </c>
      <c r="D26" s="88">
        <f>+'INGRESOS '!D24+'INGRESOS VIG ANT ZBOX '!D29</f>
        <v>246955849513</v>
      </c>
      <c r="E26" s="88">
        <f>+'INGRESOS '!E24</f>
        <v>100024475.61</v>
      </c>
      <c r="F26" s="88">
        <f>+'INGRESOS '!F24</f>
        <v>4175526888.2800002</v>
      </c>
      <c r="G26" s="52">
        <f>+'INGRESOS '!G24+'INGRESOS VIG ANT ZBOX '!E29</f>
        <v>146840565.97</v>
      </c>
      <c r="H26" s="52">
        <f>+'INGRESOS '!H24+'INGRESOS VIG ANT ZBOX '!F29</f>
        <v>4320094960.7700005</v>
      </c>
      <c r="I26" s="52">
        <f>F26-H26</f>
        <v>-144568072.49000025</v>
      </c>
      <c r="J26" s="52">
        <f t="shared" ref="J26:J27" si="18">+D26-F26</f>
        <v>242780322624.72</v>
      </c>
      <c r="L26" s="50"/>
    </row>
    <row r="27" spans="1:12">
      <c r="A27" s="81">
        <v>931271180102</v>
      </c>
      <c r="B27" s="102"/>
      <c r="C27" s="119" t="s">
        <v>37</v>
      </c>
      <c r="D27" s="88">
        <f>+'INGRESOS '!D25+'INGRESOS VIG ANT ZBOX '!D30</f>
        <v>5900901185</v>
      </c>
      <c r="E27" s="88">
        <f>+'INGRESOS '!E25</f>
        <v>0</v>
      </c>
      <c r="F27" s="88">
        <f>+'INGRESOS '!F25</f>
        <v>151408235</v>
      </c>
      <c r="G27" s="52">
        <f>+'INGRESOS '!G25+'INGRESOS VIG ANT ZBOX '!E30</f>
        <v>0</v>
      </c>
      <c r="H27" s="52">
        <f>+'INGRESOS '!H25+'INGRESOS VIG ANT ZBOX '!F30</f>
        <v>151408235</v>
      </c>
      <c r="I27" s="52">
        <f>F27-H27</f>
        <v>0</v>
      </c>
      <c r="J27" s="52">
        <f t="shared" si="18"/>
        <v>5749492950</v>
      </c>
      <c r="L27" s="50"/>
    </row>
    <row r="28" spans="1:12" s="113" customFormat="1">
      <c r="A28" s="111">
        <v>9312711801</v>
      </c>
      <c r="B28" s="136"/>
      <c r="C28" s="137" t="s">
        <v>38</v>
      </c>
      <c r="D28" s="112">
        <f>+D29</f>
        <v>6909006928</v>
      </c>
      <c r="E28" s="112">
        <f t="shared" ref="E28:J28" si="19">+E29</f>
        <v>-867324.43</v>
      </c>
      <c r="F28" s="112">
        <f t="shared" si="19"/>
        <v>6583912238.1599998</v>
      </c>
      <c r="G28" s="112">
        <f t="shared" si="19"/>
        <v>17821117.510000002</v>
      </c>
      <c r="H28" s="112">
        <f t="shared" si="19"/>
        <v>6603201035.7199993</v>
      </c>
      <c r="I28" s="112">
        <f t="shared" si="19"/>
        <v>-19288797.559999466</v>
      </c>
      <c r="J28" s="112">
        <f t="shared" si="19"/>
        <v>325094689.84000015</v>
      </c>
      <c r="L28" s="114"/>
    </row>
    <row r="29" spans="1:12">
      <c r="A29" s="81">
        <v>931271180301</v>
      </c>
      <c r="B29" s="120"/>
      <c r="C29" s="119" t="s">
        <v>39</v>
      </c>
      <c r="D29" s="88">
        <f>'INGRESOS '!D27+'INGRESOS VIG ANT ZBOX '!D32</f>
        <v>6909006928</v>
      </c>
      <c r="E29" s="88">
        <f>+'INGRESOS '!E27</f>
        <v>-867324.43</v>
      </c>
      <c r="F29" s="88">
        <f>+'INGRESOS '!F27</f>
        <v>6583912238.1599998</v>
      </c>
      <c r="G29" s="88">
        <f>+'INGRESOS '!G27+'INGRESOS VIG ANT ZBOX '!E32</f>
        <v>17821117.510000002</v>
      </c>
      <c r="H29" s="88">
        <f>+'INGRESOS '!H27+'INGRESOS VIG ANT ZBOX '!F32</f>
        <v>6603201035.7199993</v>
      </c>
      <c r="I29" s="52">
        <f>F29-H29</f>
        <v>-19288797.559999466</v>
      </c>
      <c r="J29" s="52">
        <f>+D29-F29</f>
        <v>325094689.84000015</v>
      </c>
      <c r="L29" s="50"/>
    </row>
    <row r="30" spans="1:12">
      <c r="A30" s="81"/>
      <c r="B30" s="120"/>
      <c r="C30" s="119" t="s">
        <v>40</v>
      </c>
      <c r="D30" s="88">
        <f>'INGRESOS '!D28+'INGRESOS VIG ANT ZBOX '!D33</f>
        <v>90247262868</v>
      </c>
      <c r="E30" s="88">
        <f>+'INGRESOS '!E28</f>
        <v>10313291771</v>
      </c>
      <c r="F30" s="88">
        <f>+'INGRESOS '!F28</f>
        <v>64671626768</v>
      </c>
      <c r="G30" s="88">
        <f>+'INGRESOS '!G28+'INGRESOS VIG ANT ZBOX '!E33</f>
        <v>10313291771</v>
      </c>
      <c r="H30" s="88">
        <f>+'INGRESOS '!H28+'INGRESOS VIG ANT ZBOX '!F33</f>
        <v>76259473342</v>
      </c>
      <c r="I30" s="52">
        <f>F30-H30</f>
        <v>-11587846574</v>
      </c>
      <c r="J30" s="52"/>
      <c r="L30" s="50"/>
    </row>
    <row r="31" spans="1:12">
      <c r="A31" s="81">
        <v>9312711804</v>
      </c>
      <c r="B31" s="102"/>
      <c r="C31" s="80" t="s">
        <v>41</v>
      </c>
      <c r="D31" s="89">
        <f>'INGRESOS '!D29+'INGRESOS VIG ANT ZBOX '!D34</f>
        <v>264085274363</v>
      </c>
      <c r="E31" s="89">
        <f>'INGRESOS '!E29</f>
        <v>56695684746</v>
      </c>
      <c r="F31" s="89">
        <f>'INGRESOS '!F29</f>
        <v>329470538341.04999</v>
      </c>
      <c r="G31" s="89">
        <f>'INGRESOS '!G29+'INGRESOS VIG ANT ZBOX '!E34</f>
        <v>56695684746</v>
      </c>
      <c r="H31" s="89">
        <f>'INGRESOS '!H29+'INGRESOS VIG ANT ZBOX '!F34</f>
        <v>329470538341.04999</v>
      </c>
      <c r="I31" s="89">
        <f>'INGRESOS '!I29+'INGRESOS VIG ANT ZBOX '!G34</f>
        <v>6679947334</v>
      </c>
      <c r="J31" s="89">
        <f>'INGRESOS '!J29+'INGRESOS VIG ANT ZBOX '!H34</f>
        <v>-72065211312.049988</v>
      </c>
      <c r="L31" s="50"/>
    </row>
    <row r="32" spans="1:12">
      <c r="A32" s="81">
        <v>9312711805</v>
      </c>
      <c r="B32" s="102"/>
      <c r="C32" s="80" t="s">
        <v>42</v>
      </c>
      <c r="D32" s="89">
        <f>'INGRESOS '!D30+'INGRESOS VIG ANT ZBOX '!D35</f>
        <v>9973452674</v>
      </c>
      <c r="E32" s="89">
        <f>'INGRESOS '!E30</f>
        <v>55222110.289999999</v>
      </c>
      <c r="F32" s="89">
        <f>'INGRESOS '!F30</f>
        <v>1600126555.8499999</v>
      </c>
      <c r="G32" s="89">
        <f>'INGRESOS '!G30+'INGRESOS VIG ANT ZBOX '!E35</f>
        <v>49227705.460000001</v>
      </c>
      <c r="H32" s="89">
        <f>'INGRESOS '!H30+'INGRESOS VIG ANT ZBOX '!F35</f>
        <v>1779358427.0900002</v>
      </c>
      <c r="I32" s="89">
        <f>'INGRESOS '!I30+'INGRESOS VIG ANT ZBOX '!G35</f>
        <v>2127228923.7599998</v>
      </c>
      <c r="J32" s="89">
        <f>'INGRESOS '!J30+'INGRESOS VIG ANT ZBOX '!H35</f>
        <v>6066865323.1499996</v>
      </c>
      <c r="L32" s="50"/>
    </row>
    <row r="33" spans="1:12">
      <c r="A33" s="81">
        <v>9312711806</v>
      </c>
      <c r="B33" s="102"/>
      <c r="C33" s="80" t="s">
        <v>43</v>
      </c>
      <c r="D33" s="89">
        <f>'INGRESOS '!D31+'INGRESOS VIG ANT ZBOX '!D36</f>
        <v>19917409334</v>
      </c>
      <c r="E33" s="89">
        <f>'INGRESOS '!E31</f>
        <v>4232678290.5500002</v>
      </c>
      <c r="F33" s="89">
        <f>+'INGRESOS '!F31</f>
        <v>27365881851.209999</v>
      </c>
      <c r="G33" s="89">
        <f>+'INGRESOS '!G31+'INGRESOS VIG ANT ZBOX '!E36</f>
        <v>4232678290.5500002</v>
      </c>
      <c r="H33" s="89">
        <f>+'INGRESOS '!H31+'INGRESOS VIG ANT ZBOX '!F36</f>
        <v>27365881851.209999</v>
      </c>
      <c r="I33" s="47">
        <f t="shared" ref="I33:I34" si="20">F33-H33</f>
        <v>0</v>
      </c>
      <c r="J33" s="52">
        <f t="shared" ref="J33:J34" si="21">+D33-F33</f>
        <v>-7448472517.2099991</v>
      </c>
      <c r="L33" s="50"/>
    </row>
    <row r="34" spans="1:12">
      <c r="A34" s="81">
        <v>93128</v>
      </c>
      <c r="B34" s="102">
        <v>3128</v>
      </c>
      <c r="C34" s="80" t="s">
        <v>44</v>
      </c>
      <c r="D34" s="89">
        <f>'INGRESOS '!D32+'INGRESOS VIG ANT ZBOX '!D37</f>
        <v>0</v>
      </c>
      <c r="E34" s="89">
        <f>+'INGRESOS '!E32</f>
        <v>512945818.43000001</v>
      </c>
      <c r="F34" s="89">
        <f>+'INGRESOS '!F32</f>
        <v>4091190161.23</v>
      </c>
      <c r="G34" s="89">
        <f>+'INGRESOS '!G32+'INGRESOS VIG ANT ZBOX '!E37</f>
        <v>512945818.43000001</v>
      </c>
      <c r="H34" s="89">
        <f>+'INGRESOS '!H32+'INGRESOS VIG ANT ZBOX '!F37</f>
        <v>4091190161.23</v>
      </c>
      <c r="I34" s="47">
        <f t="shared" si="20"/>
        <v>0</v>
      </c>
      <c r="J34" s="52">
        <f t="shared" si="21"/>
        <v>-4091190161.23</v>
      </c>
      <c r="K34" s="50"/>
      <c r="L34" s="50"/>
    </row>
    <row r="35" spans="1:12">
      <c r="A35" s="81">
        <v>932</v>
      </c>
      <c r="B35" s="102">
        <v>3200</v>
      </c>
      <c r="C35" s="80" t="s">
        <v>45</v>
      </c>
      <c r="D35" s="118">
        <f>+D36+D37+D38</f>
        <v>2039004700</v>
      </c>
      <c r="E35" s="118">
        <f t="shared" ref="E35:J35" si="22">+E36+E37+E38</f>
        <v>75687611.100000009</v>
      </c>
      <c r="F35" s="118">
        <f t="shared" si="22"/>
        <v>1016286668.29</v>
      </c>
      <c r="G35" s="118">
        <f t="shared" si="22"/>
        <v>75687611.100000009</v>
      </c>
      <c r="H35" s="118">
        <f t="shared" si="22"/>
        <v>1028204718.29</v>
      </c>
      <c r="I35" s="118">
        <f t="shared" si="22"/>
        <v>-11918050</v>
      </c>
      <c r="J35" s="118">
        <f t="shared" si="22"/>
        <v>1022718031.71</v>
      </c>
      <c r="K35" s="48"/>
      <c r="L35" s="50"/>
    </row>
    <row r="36" spans="1:12">
      <c r="A36" s="81">
        <v>9323</v>
      </c>
      <c r="B36" s="120">
        <v>3230</v>
      </c>
      <c r="C36" s="119" t="s">
        <v>46</v>
      </c>
      <c r="D36" s="88">
        <f>'INGRESOS '!D34+'INGRESOS VIG ANT ZBOX '!D39</f>
        <v>2000000000</v>
      </c>
      <c r="E36" s="88">
        <f>'INGRESOS '!E34</f>
        <v>70389349.200000003</v>
      </c>
      <c r="F36" s="88">
        <f>'INGRESOS '!F34</f>
        <v>658435689.55999994</v>
      </c>
      <c r="G36" s="88">
        <f>'INGRESOS '!G34+'INGRESOS VIG ANT ZBOX '!E39</f>
        <v>70389349.200000003</v>
      </c>
      <c r="H36" s="88">
        <f>'INGRESOS '!H34+'INGRESOS VIG ANT ZBOX '!F39</f>
        <v>658435689.55999994</v>
      </c>
      <c r="I36" s="52">
        <f>F36-H36</f>
        <v>0</v>
      </c>
      <c r="J36" s="52">
        <f>+D36-F36</f>
        <v>1341564310.4400001</v>
      </c>
      <c r="L36" s="50"/>
    </row>
    <row r="37" spans="1:12">
      <c r="A37" s="81">
        <v>9324</v>
      </c>
      <c r="B37" s="120">
        <v>3240</v>
      </c>
      <c r="C37" s="119" t="s">
        <v>47</v>
      </c>
      <c r="D37" s="88">
        <f>'INGRESOS '!D35+'INGRESOS VIG ANT ZBOX '!D40</f>
        <v>0</v>
      </c>
      <c r="E37" s="88">
        <f>'INGRESOS '!E35</f>
        <v>0</v>
      </c>
      <c r="F37" s="88">
        <f>'INGRESOS '!F35</f>
        <v>0</v>
      </c>
      <c r="G37" s="88">
        <f>'INGRESOS '!G35+'INGRESOS VIG ANT ZBOX '!E40</f>
        <v>0</v>
      </c>
      <c r="H37" s="88">
        <f>'INGRESOS '!H35+'INGRESOS VIG ANT ZBOX '!F40</f>
        <v>0</v>
      </c>
      <c r="I37" s="52">
        <f>F37-H37</f>
        <v>0</v>
      </c>
      <c r="J37" s="52">
        <f>+D37-F37</f>
        <v>0</v>
      </c>
      <c r="L37" s="50"/>
    </row>
    <row r="38" spans="1:12" s="53" customFormat="1">
      <c r="A38" s="82">
        <v>9325</v>
      </c>
      <c r="B38" s="102">
        <v>3250</v>
      </c>
      <c r="C38" s="80" t="s">
        <v>48</v>
      </c>
      <c r="D38" s="47">
        <f>SUM(D39:D40)</f>
        <v>39004700</v>
      </c>
      <c r="E38" s="47">
        <f t="shared" ref="E38:J38" si="23">SUM(E39:E40)</f>
        <v>5298261.9000000004</v>
      </c>
      <c r="F38" s="47">
        <f t="shared" si="23"/>
        <v>357850978.73000002</v>
      </c>
      <c r="G38" s="47">
        <f t="shared" si="23"/>
        <v>5298261.9000000004</v>
      </c>
      <c r="H38" s="47">
        <f t="shared" si="23"/>
        <v>369769028.73000002</v>
      </c>
      <c r="I38" s="47">
        <f t="shared" si="23"/>
        <v>-11918050</v>
      </c>
      <c r="J38" s="47">
        <f t="shared" si="23"/>
        <v>-318846278.73000002</v>
      </c>
    </row>
    <row r="39" spans="1:12">
      <c r="A39" s="81">
        <v>93251</v>
      </c>
      <c r="B39" s="120">
        <v>3251</v>
      </c>
      <c r="C39" s="119" t="s">
        <v>49</v>
      </c>
      <c r="D39" s="88">
        <f>'INGRESOS '!D37+'INGRESOS VIG ANT ZBOX '!D42</f>
        <v>38954672</v>
      </c>
      <c r="E39" s="88">
        <f>+'INGRESOS '!E37</f>
        <v>0</v>
      </c>
      <c r="F39" s="88">
        <f>+'INGRESOS '!F37</f>
        <v>0</v>
      </c>
      <c r="G39" s="52">
        <f>'INGRESOS '!G37+'INGRESOS VIG ANT ZBOX '!E42</f>
        <v>0</v>
      </c>
      <c r="H39" s="52">
        <f>'INGRESOS '!H37+'INGRESOS VIG ANT ZBOX '!F42</f>
        <v>11868022</v>
      </c>
      <c r="I39" s="52">
        <f>F39-H39</f>
        <v>-11868022</v>
      </c>
      <c r="J39" s="52">
        <f>+D39-F39</f>
        <v>38954672</v>
      </c>
    </row>
    <row r="40" spans="1:12" s="53" customFormat="1">
      <c r="A40" s="82">
        <v>93255</v>
      </c>
      <c r="B40" s="102">
        <v>3255</v>
      </c>
      <c r="C40" s="80" t="s">
        <v>50</v>
      </c>
      <c r="D40" s="47">
        <f>+D41</f>
        <v>50028</v>
      </c>
      <c r="E40" s="47">
        <f t="shared" ref="E40:J40" si="24">+E41</f>
        <v>5298261.9000000004</v>
      </c>
      <c r="F40" s="47">
        <f t="shared" si="24"/>
        <v>357850978.73000002</v>
      </c>
      <c r="G40" s="47">
        <f t="shared" si="24"/>
        <v>5298261.9000000004</v>
      </c>
      <c r="H40" s="47">
        <f t="shared" si="24"/>
        <v>357901006.73000002</v>
      </c>
      <c r="I40" s="47">
        <f t="shared" si="24"/>
        <v>-50028</v>
      </c>
      <c r="J40" s="47">
        <f t="shared" si="24"/>
        <v>-357800950.73000002</v>
      </c>
    </row>
    <row r="41" spans="1:12">
      <c r="A41" s="81">
        <v>932552</v>
      </c>
      <c r="B41" s="120">
        <v>32552</v>
      </c>
      <c r="C41" s="119" t="s">
        <v>51</v>
      </c>
      <c r="D41" s="88">
        <f>'INGRESOS '!D39+'INGRESOS VIG ANT ZBOX '!D44</f>
        <v>50028</v>
      </c>
      <c r="E41" s="88">
        <f>+'INGRESOS '!E39</f>
        <v>5298261.9000000004</v>
      </c>
      <c r="F41" s="88">
        <f>+'INGRESOS '!F39</f>
        <v>357850978.73000002</v>
      </c>
      <c r="G41" s="52">
        <f>+'INGRESOS '!G39+'INGRESOS VIG ANT ZBOX '!E44</f>
        <v>5298261.9000000004</v>
      </c>
      <c r="H41" s="138">
        <f>'INGRESOS '!H39+'INGRESOS VIG ANT ZBOX '!F44</f>
        <v>357901006.73000002</v>
      </c>
      <c r="I41" s="52">
        <f>F41-H41</f>
        <v>-50028</v>
      </c>
      <c r="J41" s="52">
        <f t="shared" ref="J41:J43" si="25">+D41-F41</f>
        <v>-357800950.73000002</v>
      </c>
    </row>
    <row r="42" spans="1:12">
      <c r="A42" s="81">
        <v>932</v>
      </c>
      <c r="B42" s="102">
        <v>3200</v>
      </c>
      <c r="C42" s="121" t="s">
        <v>52</v>
      </c>
      <c r="D42" s="118">
        <f>+D43</f>
        <v>170190000000</v>
      </c>
      <c r="E42" s="118">
        <f t="shared" ref="E42:I43" si="26">+E43</f>
        <v>0</v>
      </c>
      <c r="F42" s="118">
        <f t="shared" si="26"/>
        <v>170190000000</v>
      </c>
      <c r="G42" s="118">
        <f t="shared" si="26"/>
        <v>0</v>
      </c>
      <c r="H42" s="118">
        <f t="shared" si="26"/>
        <v>170190000000</v>
      </c>
      <c r="I42" s="118">
        <f t="shared" si="26"/>
        <v>0</v>
      </c>
      <c r="J42" s="52">
        <f>+D42-F42</f>
        <v>0</v>
      </c>
    </row>
    <row r="43" spans="1:12">
      <c r="A43" s="82">
        <v>9325</v>
      </c>
      <c r="B43" s="102">
        <v>3250</v>
      </c>
      <c r="C43" s="121" t="s">
        <v>53</v>
      </c>
      <c r="D43" s="47">
        <f>+D44</f>
        <v>170190000000</v>
      </c>
      <c r="E43" s="47">
        <f t="shared" si="26"/>
        <v>0</v>
      </c>
      <c r="F43" s="47">
        <f t="shared" si="26"/>
        <v>170190000000</v>
      </c>
      <c r="G43" s="47">
        <f t="shared" si="26"/>
        <v>0</v>
      </c>
      <c r="H43" s="47">
        <f t="shared" si="26"/>
        <v>170190000000</v>
      </c>
      <c r="I43" s="47">
        <f t="shared" si="26"/>
        <v>0</v>
      </c>
      <c r="J43" s="47">
        <f t="shared" si="25"/>
        <v>0</v>
      </c>
    </row>
    <row r="44" spans="1:12">
      <c r="A44" s="81">
        <v>93252</v>
      </c>
      <c r="B44" s="120">
        <v>3252</v>
      </c>
      <c r="C44" s="122" t="s">
        <v>54</v>
      </c>
      <c r="D44" s="88">
        <f>+'INGRESOS '!D42+'INGRESOS VIG ANT ZBOX '!D47</f>
        <v>170190000000</v>
      </c>
      <c r="E44" s="88">
        <f>+'INGRESOS '!E42</f>
        <v>0</v>
      </c>
      <c r="F44" s="88">
        <f>+'INGRESOS '!F42</f>
        <v>170190000000</v>
      </c>
      <c r="G44" s="88">
        <f>+'INGRESOS '!G42</f>
        <v>0</v>
      </c>
      <c r="H44" s="88">
        <f>+'INGRESOS '!H42</f>
        <v>170190000000</v>
      </c>
      <c r="I44" s="52">
        <f>F44-H44</f>
        <v>0</v>
      </c>
      <c r="J44" s="52"/>
    </row>
    <row r="45" spans="1:12">
      <c r="B45" s="102"/>
      <c r="C45" s="121"/>
      <c r="D45" s="47"/>
      <c r="E45" s="47"/>
      <c r="F45" s="47"/>
      <c r="G45" s="47"/>
      <c r="H45" s="47"/>
      <c r="I45" s="47"/>
      <c r="J45" s="47"/>
    </row>
    <row r="46" spans="1:12" ht="13.5" thickBot="1">
      <c r="B46" s="123"/>
      <c r="C46" s="124"/>
      <c r="D46" s="125"/>
      <c r="E46" s="125"/>
      <c r="F46" s="125"/>
      <c r="G46" s="125"/>
      <c r="H46" s="125"/>
      <c r="I46" s="58"/>
      <c r="J46" s="58"/>
    </row>
    <row r="47" spans="1:12" ht="13.5" thickBot="1">
      <c r="B47" s="126"/>
      <c r="C47" s="121" t="s">
        <v>55</v>
      </c>
      <c r="D47" s="118">
        <f t="shared" ref="D47:J47" si="27">+D14+D42</f>
        <v>826546553564</v>
      </c>
      <c r="E47" s="118">
        <f t="shared" si="27"/>
        <v>72585199401.430008</v>
      </c>
      <c r="F47" s="118">
        <f t="shared" si="27"/>
        <v>620221226488.57788</v>
      </c>
      <c r="G47" s="118">
        <f t="shared" si="27"/>
        <v>73202372168.979996</v>
      </c>
      <c r="H47" s="118">
        <f t="shared" si="27"/>
        <v>631822461998.87793</v>
      </c>
      <c r="I47" s="118">
        <f t="shared" si="27"/>
        <v>-2614827381.2999997</v>
      </c>
      <c r="J47" s="118">
        <f t="shared" si="27"/>
        <v>171763282846.422</v>
      </c>
      <c r="K47" s="48"/>
    </row>
    <row r="48" spans="1:12" s="110" customFormat="1" ht="11.25">
      <c r="B48" s="109"/>
      <c r="C48" s="60"/>
      <c r="D48" s="60">
        <f>+'INGRESOS '!D45+'INGRESOS VIG ANT ZBOX '!D50-D47</f>
        <v>0</v>
      </c>
      <c r="E48" s="60">
        <f>E47-'INGRESOS '!E45</f>
        <v>0</v>
      </c>
      <c r="F48" s="60">
        <f>+F47-'INGRESOS '!F45</f>
        <v>0</v>
      </c>
      <c r="G48" s="60">
        <f>+G47-'INGRESOS '!G45-'INGRESOS VIG ANT ZBOX '!E50</f>
        <v>0</v>
      </c>
      <c r="H48" s="60">
        <f>+H47-'INGRESOS '!H45-'INGRESOS VIG ANT ZBOX '!F50</f>
        <v>-4.00543212890625E-5</v>
      </c>
      <c r="I48" s="60"/>
      <c r="J48" s="60"/>
    </row>
    <row r="49" spans="2:10">
      <c r="B49" s="22"/>
      <c r="C49" s="14"/>
      <c r="D49" s="15"/>
      <c r="E49" s="61"/>
      <c r="F49" s="61"/>
      <c r="G49" s="61"/>
      <c r="H49" s="62"/>
      <c r="I49" s="61"/>
      <c r="J49" s="63"/>
    </row>
    <row r="50" spans="2:10">
      <c r="B50" s="22"/>
      <c r="C50" s="14"/>
      <c r="D50" s="64"/>
      <c r="E50" s="64"/>
      <c r="F50" s="64"/>
      <c r="G50" s="64"/>
      <c r="H50" s="64"/>
      <c r="I50" s="64"/>
      <c r="J50" s="65"/>
    </row>
    <row r="51" spans="2:10">
      <c r="B51" s="22"/>
      <c r="C51" s="14"/>
      <c r="D51" s="66"/>
      <c r="E51" s="66"/>
      <c r="F51" s="66"/>
      <c r="G51" s="66"/>
      <c r="H51" s="62"/>
      <c r="I51" s="66"/>
      <c r="J51" s="69"/>
    </row>
    <row r="52" spans="2:10">
      <c r="B52" s="22"/>
      <c r="C52" s="127"/>
      <c r="D52" s="127"/>
      <c r="E52" s="128"/>
      <c r="F52" s="127"/>
      <c r="G52" s="127"/>
      <c r="H52" s="127"/>
      <c r="I52" s="129"/>
      <c r="J52" s="69"/>
    </row>
    <row r="53" spans="2:10">
      <c r="B53" s="70"/>
      <c r="C53" s="130"/>
      <c r="D53" s="131"/>
      <c r="E53" s="131"/>
      <c r="F53" s="132"/>
      <c r="G53" s="132"/>
      <c r="H53" s="132"/>
      <c r="I53" s="133"/>
      <c r="J53" s="69" t="s">
        <v>56</v>
      </c>
    </row>
    <row r="54" spans="2:10" ht="15">
      <c r="B54" s="134"/>
      <c r="C54" s="142" t="s">
        <v>5</v>
      </c>
      <c r="D54" s="142"/>
      <c r="E54" s="142"/>
      <c r="F54" s="135"/>
      <c r="G54" s="76"/>
      <c r="H54" s="76"/>
      <c r="I54" s="76"/>
      <c r="J54" s="26"/>
    </row>
    <row r="55" spans="2:10" ht="13.5" thickBot="1">
      <c r="B55" s="28"/>
      <c r="C55" s="29"/>
      <c r="D55" s="30"/>
      <c r="E55" s="30"/>
      <c r="F55" s="30"/>
      <c r="G55" s="30"/>
      <c r="H55" s="30"/>
      <c r="I55" s="30"/>
      <c r="J55" s="31"/>
    </row>
    <row r="66" spans="6:6">
      <c r="F66" s="78"/>
    </row>
  </sheetData>
  <mergeCells count="7">
    <mergeCell ref="C54:E54"/>
    <mergeCell ref="C1:H1"/>
    <mergeCell ref="C2:H2"/>
    <mergeCell ref="C3:H3"/>
    <mergeCell ref="C4:H4"/>
    <mergeCell ref="C6:E6"/>
    <mergeCell ref="C10:C11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J36:J37 J39 I41:J41 I39 I36:I37 I28:I35 I38 J2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tabColor rgb="FFC00000"/>
  </sheetPr>
  <dimension ref="A1:L53"/>
  <sheetViews>
    <sheetView showGridLines="0" tabSelected="1" zoomScaleNormal="100" workbookViewId="0">
      <pane ySplit="7" topLeftCell="A8" activePane="bottomLeft" state="frozen"/>
      <selection activeCell="E40" sqref="E40:E41"/>
      <selection pane="bottomLeft" activeCell="P11" sqref="P11"/>
    </sheetView>
  </sheetViews>
  <sheetFormatPr baseColWidth="10" defaultColWidth="11.42578125" defaultRowHeight="12.75"/>
  <cols>
    <col min="1" max="1" width="2.42578125" style="4" customWidth="1"/>
    <col min="2" max="2" width="9.28515625" style="79" customWidth="1"/>
    <col min="3" max="3" width="37.42578125" style="4" customWidth="1"/>
    <col min="4" max="5" width="17.7109375" style="79" bestFit="1" customWidth="1"/>
    <col min="6" max="6" width="19.28515625" style="79" bestFit="1" customWidth="1"/>
    <col min="7" max="7" width="16.85546875" style="79" bestFit="1" customWidth="1"/>
    <col min="8" max="8" width="20" style="79" bestFit="1" customWidth="1"/>
    <col min="9" max="9" width="13.28515625" style="79" customWidth="1"/>
    <col min="10" max="10" width="14.5703125" style="79" customWidth="1"/>
    <col min="11" max="11" width="15.7109375" style="4" bestFit="1" customWidth="1"/>
    <col min="12" max="16384" width="11.42578125" style="4"/>
  </cols>
  <sheetData>
    <row r="1" spans="1:11" ht="15">
      <c r="B1" s="150" t="s">
        <v>1</v>
      </c>
      <c r="C1" s="151"/>
      <c r="D1" s="151"/>
      <c r="E1" s="151"/>
      <c r="F1" s="151"/>
      <c r="G1" s="151"/>
      <c r="H1" s="151"/>
      <c r="I1" s="151"/>
      <c r="J1" s="152"/>
    </row>
    <row r="2" spans="1:11" s="8" customFormat="1" ht="15">
      <c r="B2" s="153" t="s">
        <v>60</v>
      </c>
      <c r="C2" s="154"/>
      <c r="D2" s="154"/>
      <c r="E2" s="154"/>
      <c r="F2" s="154"/>
      <c r="G2" s="154"/>
      <c r="H2" s="154"/>
      <c r="I2" s="154"/>
      <c r="J2" s="155"/>
    </row>
    <row r="3" spans="1:11" s="8" customFormat="1" ht="15">
      <c r="B3" s="156" t="s">
        <v>59</v>
      </c>
      <c r="C3" s="154"/>
      <c r="D3" s="154"/>
      <c r="E3" s="154"/>
      <c r="F3" s="154"/>
      <c r="G3" s="154"/>
      <c r="H3" s="154"/>
      <c r="I3" s="154"/>
      <c r="J3" s="155"/>
    </row>
    <row r="4" spans="1:11" ht="13.5" thickBot="1">
      <c r="B4" s="28"/>
      <c r="C4" s="29"/>
      <c r="D4" s="30"/>
      <c r="E4" s="30"/>
      <c r="F4" s="30"/>
      <c r="G4" s="30"/>
      <c r="H4" s="30"/>
      <c r="I4" s="30"/>
      <c r="J4" s="31"/>
    </row>
    <row r="5" spans="1:11" s="35" customFormat="1">
      <c r="B5" s="32" t="s">
        <v>10</v>
      </c>
      <c r="C5" s="148" t="s">
        <v>11</v>
      </c>
      <c r="D5" s="33" t="s">
        <v>12</v>
      </c>
      <c r="E5" s="34" t="s">
        <v>13</v>
      </c>
      <c r="F5" s="34" t="s">
        <v>14</v>
      </c>
      <c r="G5" s="34" t="s">
        <v>15</v>
      </c>
      <c r="H5" s="34" t="s">
        <v>15</v>
      </c>
      <c r="I5" s="34" t="s">
        <v>16</v>
      </c>
      <c r="J5" s="34" t="s">
        <v>17</v>
      </c>
    </row>
    <row r="6" spans="1:11" s="35" customFormat="1">
      <c r="B6" s="36"/>
      <c r="C6" s="149"/>
      <c r="D6" s="37" t="s">
        <v>18</v>
      </c>
      <c r="E6" s="38" t="s">
        <v>19</v>
      </c>
      <c r="F6" s="38" t="s">
        <v>20</v>
      </c>
      <c r="G6" s="38" t="s">
        <v>4</v>
      </c>
      <c r="H6" s="38" t="s">
        <v>21</v>
      </c>
      <c r="I6" s="38" t="s">
        <v>22</v>
      </c>
      <c r="J6" s="37" t="s">
        <v>23</v>
      </c>
    </row>
    <row r="7" spans="1:11" s="8" customFormat="1" ht="12" thickBot="1">
      <c r="B7" s="39">
        <v>1</v>
      </c>
      <c r="C7" s="40">
        <v>2</v>
      </c>
      <c r="D7" s="41">
        <v>3</v>
      </c>
      <c r="E7" s="41">
        <v>4</v>
      </c>
      <c r="F7" s="41">
        <v>5</v>
      </c>
      <c r="G7" s="41">
        <v>6</v>
      </c>
      <c r="H7" s="41">
        <v>7</v>
      </c>
      <c r="I7" s="41">
        <v>8</v>
      </c>
      <c r="J7" s="41">
        <v>9</v>
      </c>
    </row>
    <row r="8" spans="1:11">
      <c r="B8" s="42"/>
      <c r="C8" s="43"/>
      <c r="D8" s="44"/>
      <c r="E8" s="44"/>
      <c r="F8" s="44"/>
      <c r="G8" s="44"/>
      <c r="H8" s="44"/>
      <c r="I8" s="44"/>
      <c r="J8" s="44"/>
    </row>
    <row r="9" spans="1:11">
      <c r="B9" s="102">
        <v>3000</v>
      </c>
      <c r="C9" s="80" t="s">
        <v>24</v>
      </c>
      <c r="D9" s="117">
        <f t="shared" ref="D9:J9" si="0">+D10+D33</f>
        <v>372390294000</v>
      </c>
      <c r="E9" s="117">
        <f t="shared" si="0"/>
        <v>72585199401.430008</v>
      </c>
      <c r="F9" s="117">
        <f t="shared" si="0"/>
        <v>450031226488.57794</v>
      </c>
      <c r="G9" s="117">
        <f t="shared" si="0"/>
        <v>73202328206.729996</v>
      </c>
      <c r="H9" s="117">
        <f t="shared" si="0"/>
        <v>448233072023.91797</v>
      </c>
      <c r="I9" s="118">
        <f t="shared" si="0"/>
        <v>1798154464.6599996</v>
      </c>
      <c r="J9" s="118">
        <f t="shared" si="0"/>
        <v>-77640932488.577988</v>
      </c>
    </row>
    <row r="10" spans="1:11">
      <c r="B10" s="102">
        <v>3100</v>
      </c>
      <c r="C10" s="80" t="s">
        <v>25</v>
      </c>
      <c r="D10" s="117">
        <f>+D14</f>
        <v>372390294000</v>
      </c>
      <c r="E10" s="117">
        <f t="shared" ref="E10:J10" si="1">+E11+E12+E13+E14</f>
        <v>72509511790.330002</v>
      </c>
      <c r="F10" s="117">
        <f t="shared" si="1"/>
        <v>449014939820.28796</v>
      </c>
      <c r="G10" s="117">
        <f t="shared" si="1"/>
        <v>73126640595.62999</v>
      </c>
      <c r="H10" s="117">
        <f t="shared" si="1"/>
        <v>447216785355.62799</v>
      </c>
      <c r="I10" s="118">
        <f t="shared" si="1"/>
        <v>1798154464.6599996</v>
      </c>
      <c r="J10" s="118">
        <f t="shared" si="1"/>
        <v>-76624645820.287994</v>
      </c>
    </row>
    <row r="11" spans="1:11">
      <c r="A11" s="81"/>
      <c r="B11" s="102">
        <v>3110</v>
      </c>
      <c r="C11" s="80" t="s">
        <v>26</v>
      </c>
      <c r="D11" s="89">
        <f>+D12</f>
        <v>0</v>
      </c>
      <c r="E11" s="89">
        <f t="shared" ref="E11:J12" si="2">+E12</f>
        <v>0</v>
      </c>
      <c r="F11" s="89">
        <f t="shared" si="2"/>
        <v>0</v>
      </c>
      <c r="G11" s="89">
        <f t="shared" si="2"/>
        <v>0</v>
      </c>
      <c r="H11" s="89">
        <f t="shared" si="2"/>
        <v>0</v>
      </c>
      <c r="I11" s="89">
        <f t="shared" si="2"/>
        <v>0</v>
      </c>
      <c r="J11" s="89">
        <f t="shared" si="2"/>
        <v>0</v>
      </c>
    </row>
    <row r="12" spans="1:11">
      <c r="A12" s="81"/>
      <c r="B12" s="102">
        <v>3111</v>
      </c>
      <c r="C12" s="80" t="s">
        <v>27</v>
      </c>
      <c r="D12" s="89">
        <f>+D13</f>
        <v>0</v>
      </c>
      <c r="E12" s="89">
        <f t="shared" si="2"/>
        <v>0</v>
      </c>
      <c r="F12" s="89">
        <f t="shared" si="2"/>
        <v>0</v>
      </c>
      <c r="G12" s="89">
        <f t="shared" si="2"/>
        <v>0</v>
      </c>
      <c r="H12" s="89">
        <f t="shared" si="2"/>
        <v>0</v>
      </c>
      <c r="I12" s="89">
        <f t="shared" si="2"/>
        <v>0</v>
      </c>
      <c r="J12" s="89">
        <f t="shared" si="2"/>
        <v>0</v>
      </c>
    </row>
    <row r="13" spans="1:11">
      <c r="A13" s="81"/>
      <c r="B13" s="102">
        <v>3112</v>
      </c>
      <c r="C13" s="80" t="s">
        <v>28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</row>
    <row r="14" spans="1:11">
      <c r="A14" s="81"/>
      <c r="B14" s="102">
        <v>3120</v>
      </c>
      <c r="C14" s="80" t="s">
        <v>29</v>
      </c>
      <c r="D14" s="117">
        <f>+D15+D32+D21</f>
        <v>372390294000</v>
      </c>
      <c r="E14" s="117">
        <f t="shared" ref="E14:J14" si="3">+E15+E32+E21</f>
        <v>72509511790.330002</v>
      </c>
      <c r="F14" s="117">
        <f t="shared" si="3"/>
        <v>449014939820.28796</v>
      </c>
      <c r="G14" s="117">
        <f t="shared" si="3"/>
        <v>73126640595.62999</v>
      </c>
      <c r="H14" s="117">
        <f t="shared" si="3"/>
        <v>447216785355.62799</v>
      </c>
      <c r="I14" s="118">
        <f t="shared" si="3"/>
        <v>1798154464.6599996</v>
      </c>
      <c r="J14" s="118">
        <f t="shared" si="3"/>
        <v>-76624645820.287994</v>
      </c>
    </row>
    <row r="15" spans="1:11">
      <c r="A15" s="81"/>
      <c r="B15" s="102">
        <v>3121</v>
      </c>
      <c r="C15" s="80" t="s">
        <v>30</v>
      </c>
      <c r="D15" s="89">
        <f>SUM(D16:D17)</f>
        <v>8534000000</v>
      </c>
      <c r="E15" s="89">
        <f t="shared" ref="E15:I15" si="4">SUM(E16:E17)</f>
        <v>600531902.88</v>
      </c>
      <c r="F15" s="89">
        <f t="shared" si="4"/>
        <v>10904728781.507999</v>
      </c>
      <c r="G15" s="89">
        <f t="shared" si="4"/>
        <v>1158194542.96</v>
      </c>
      <c r="H15" s="89">
        <f t="shared" si="4"/>
        <v>10408270902.278</v>
      </c>
      <c r="I15" s="47">
        <f t="shared" si="4"/>
        <v>496457879.22999954</v>
      </c>
      <c r="J15" s="47">
        <f>SUM(J16:J17)</f>
        <v>-2370728781.5079994</v>
      </c>
      <c r="K15" s="48"/>
    </row>
    <row r="16" spans="1:11">
      <c r="A16" s="81"/>
      <c r="B16" s="102"/>
      <c r="C16" s="119" t="s">
        <v>31</v>
      </c>
      <c r="D16" s="88">
        <v>7699530104</v>
      </c>
      <c r="E16" s="88">
        <v>597125902.88</v>
      </c>
      <c r="F16" s="88">
        <v>10722216781.507999</v>
      </c>
      <c r="G16" s="88">
        <v>1137502542.96</v>
      </c>
      <c r="H16" s="88">
        <v>10251235902.278</v>
      </c>
      <c r="I16" s="52">
        <f t="shared" ref="I16:I20" si="5">F16-H16</f>
        <v>470980879.22999954</v>
      </c>
      <c r="J16" s="52">
        <f>+D16-F16</f>
        <v>-3022686677.5079994</v>
      </c>
    </row>
    <row r="17" spans="1:12">
      <c r="A17" s="81"/>
      <c r="B17" s="102"/>
      <c r="C17" s="119" t="s">
        <v>32</v>
      </c>
      <c r="D17" s="88">
        <v>834469896</v>
      </c>
      <c r="E17" s="88">
        <v>3406000</v>
      </c>
      <c r="F17" s="88">
        <v>182512000</v>
      </c>
      <c r="G17" s="88">
        <v>20692000</v>
      </c>
      <c r="H17" s="88">
        <v>157035000</v>
      </c>
      <c r="I17" s="52">
        <f t="shared" si="5"/>
        <v>25477000</v>
      </c>
      <c r="J17" s="52">
        <f>+D17-F17</f>
        <v>651957896</v>
      </c>
      <c r="K17" s="48"/>
    </row>
    <row r="18" spans="1:12">
      <c r="A18" s="81"/>
      <c r="B18" s="102"/>
      <c r="C18" s="119" t="s">
        <v>36</v>
      </c>
      <c r="D18" s="88">
        <v>0</v>
      </c>
      <c r="E18" s="88">
        <v>0</v>
      </c>
      <c r="F18" s="88">
        <v>0</v>
      </c>
      <c r="G18" s="88">
        <v>0</v>
      </c>
      <c r="H18" s="88">
        <v>0</v>
      </c>
      <c r="I18" s="52">
        <f t="shared" si="5"/>
        <v>0</v>
      </c>
      <c r="J18" s="52">
        <f t="shared" ref="J18:J20" si="6">+D18-F18</f>
        <v>0</v>
      </c>
      <c r="K18" s="48"/>
    </row>
    <row r="19" spans="1:12">
      <c r="A19" s="81"/>
      <c r="B19" s="102"/>
      <c r="C19" s="119" t="s">
        <v>57</v>
      </c>
      <c r="D19" s="88">
        <v>0</v>
      </c>
      <c r="E19" s="88">
        <v>0</v>
      </c>
      <c r="F19" s="88">
        <v>0</v>
      </c>
      <c r="G19" s="88">
        <v>0</v>
      </c>
      <c r="H19" s="88">
        <v>0</v>
      </c>
      <c r="I19" s="52">
        <f t="shared" si="5"/>
        <v>0</v>
      </c>
      <c r="J19" s="52">
        <f t="shared" si="6"/>
        <v>0</v>
      </c>
      <c r="K19" s="48"/>
    </row>
    <row r="20" spans="1:12">
      <c r="A20" s="81"/>
      <c r="B20" s="102"/>
      <c r="C20" s="119" t="s">
        <v>58</v>
      </c>
      <c r="D20" s="88">
        <v>0</v>
      </c>
      <c r="E20" s="88">
        <v>0</v>
      </c>
      <c r="F20" s="88">
        <v>0</v>
      </c>
      <c r="G20" s="88">
        <v>0</v>
      </c>
      <c r="H20" s="88">
        <v>0</v>
      </c>
      <c r="I20" s="52">
        <f t="shared" si="5"/>
        <v>0</v>
      </c>
      <c r="J20" s="52">
        <f t="shared" si="6"/>
        <v>0</v>
      </c>
      <c r="K20" s="48"/>
    </row>
    <row r="21" spans="1:12">
      <c r="A21" s="81"/>
      <c r="B21" s="102">
        <v>3127</v>
      </c>
      <c r="C21" s="80" t="s">
        <v>33</v>
      </c>
      <c r="D21" s="89">
        <f>+D22</f>
        <v>363856294000</v>
      </c>
      <c r="E21" s="89">
        <f t="shared" ref="E21:J21" si="7">+E22</f>
        <v>71396034069.020004</v>
      </c>
      <c r="F21" s="89">
        <f t="shared" si="7"/>
        <v>434019020877.54999</v>
      </c>
      <c r="G21" s="89">
        <f t="shared" si="7"/>
        <v>71455500234.23999</v>
      </c>
      <c r="H21" s="89">
        <f t="shared" si="7"/>
        <v>432717324292.12</v>
      </c>
      <c r="I21" s="47">
        <f t="shared" si="7"/>
        <v>1301696585.4300001</v>
      </c>
      <c r="J21" s="47">
        <f t="shared" si="7"/>
        <v>-70162726877.549988</v>
      </c>
      <c r="L21" s="50"/>
    </row>
    <row r="22" spans="1:12">
      <c r="A22" s="81"/>
      <c r="B22" s="102"/>
      <c r="C22" s="80" t="s">
        <v>34</v>
      </c>
      <c r="D22" s="89">
        <f>+D23+D26+D28+D29+D30+D31</f>
        <v>363856294000</v>
      </c>
      <c r="E22" s="89">
        <f t="shared" ref="E22:J22" si="8">+E23+E26+E28+E29+E30+E31</f>
        <v>71396034069.020004</v>
      </c>
      <c r="F22" s="89">
        <f t="shared" si="8"/>
        <v>434019020877.54999</v>
      </c>
      <c r="G22" s="89">
        <f t="shared" si="8"/>
        <v>71455500234.23999</v>
      </c>
      <c r="H22" s="89">
        <f t="shared" si="8"/>
        <v>432717324292.12</v>
      </c>
      <c r="I22" s="47">
        <f t="shared" si="8"/>
        <v>1301696585.4300001</v>
      </c>
      <c r="J22" s="47">
        <f t="shared" si="8"/>
        <v>-70162726877.549988</v>
      </c>
      <c r="L22" s="50"/>
    </row>
    <row r="23" spans="1:12">
      <c r="A23" s="81"/>
      <c r="B23" s="102"/>
      <c r="C23" s="80" t="s">
        <v>35</v>
      </c>
      <c r="D23" s="89">
        <f>+D24+D25</f>
        <v>12965711261</v>
      </c>
      <c r="E23" s="89">
        <f t="shared" ref="E23:J23" si="9">+E24+E25</f>
        <v>100024475.61</v>
      </c>
      <c r="F23" s="89">
        <f t="shared" si="9"/>
        <v>4326935123.2800007</v>
      </c>
      <c r="G23" s="89">
        <f t="shared" si="9"/>
        <v>146796603.72</v>
      </c>
      <c r="H23" s="89">
        <f t="shared" si="9"/>
        <v>3331384702.9200001</v>
      </c>
      <c r="I23" s="47">
        <f t="shared" si="9"/>
        <v>995550420.36000013</v>
      </c>
      <c r="J23" s="47">
        <f t="shared" si="9"/>
        <v>8638776137.7199993</v>
      </c>
      <c r="L23" s="50"/>
    </row>
    <row r="24" spans="1:12">
      <c r="A24" s="81"/>
      <c r="B24" s="102"/>
      <c r="C24" s="119" t="s">
        <v>36</v>
      </c>
      <c r="D24" s="88">
        <v>9265769373</v>
      </c>
      <c r="E24" s="88">
        <v>100024475.61</v>
      </c>
      <c r="F24" s="88">
        <v>4175526888.2800002</v>
      </c>
      <c r="G24" s="88">
        <v>146796603.72</v>
      </c>
      <c r="H24" s="88">
        <v>3179976467.9200001</v>
      </c>
      <c r="I24" s="52">
        <f t="shared" ref="I24:I25" si="10">F24-H24</f>
        <v>995550420.36000013</v>
      </c>
      <c r="J24" s="47">
        <f t="shared" ref="J24:J25" si="11">+D24-F24</f>
        <v>5090242484.7199993</v>
      </c>
      <c r="L24" s="50"/>
    </row>
    <row r="25" spans="1:12">
      <c r="A25" s="81"/>
      <c r="B25" s="102"/>
      <c r="C25" s="119" t="s">
        <v>37</v>
      </c>
      <c r="D25" s="88">
        <v>3699941888</v>
      </c>
      <c r="E25" s="88">
        <v>0</v>
      </c>
      <c r="F25" s="88">
        <v>151408235</v>
      </c>
      <c r="G25" s="88">
        <v>0</v>
      </c>
      <c r="H25" s="88">
        <v>151408235</v>
      </c>
      <c r="I25" s="52">
        <f t="shared" si="10"/>
        <v>0</v>
      </c>
      <c r="J25" s="47">
        <f t="shared" si="11"/>
        <v>3548533653</v>
      </c>
      <c r="L25" s="50"/>
    </row>
    <row r="26" spans="1:12">
      <c r="A26" s="81"/>
      <c r="B26" s="102"/>
      <c r="C26" s="80" t="s">
        <v>38</v>
      </c>
      <c r="D26" s="89">
        <f>+D27</f>
        <v>4565785066</v>
      </c>
      <c r="E26" s="89">
        <f t="shared" ref="E26:J26" si="12">+E27</f>
        <v>-867324.43</v>
      </c>
      <c r="F26" s="89">
        <f t="shared" si="12"/>
        <v>6583912238.1599998</v>
      </c>
      <c r="G26" s="89">
        <f t="shared" si="12"/>
        <v>17821117.510000002</v>
      </c>
      <c r="H26" s="89">
        <f t="shared" si="12"/>
        <v>6577139354.2799997</v>
      </c>
      <c r="I26" s="47">
        <f t="shared" si="12"/>
        <v>6772883.8800001144</v>
      </c>
      <c r="J26" s="47">
        <f t="shared" si="12"/>
        <v>-2018127172.1599998</v>
      </c>
      <c r="L26" s="50"/>
    </row>
    <row r="27" spans="1:12">
      <c r="A27" s="81"/>
      <c r="B27" s="102"/>
      <c r="C27" s="119" t="s">
        <v>39</v>
      </c>
      <c r="D27" s="88">
        <v>4565785066</v>
      </c>
      <c r="E27" s="88">
        <v>-867324.43</v>
      </c>
      <c r="F27" s="88">
        <v>6583912238.1599998</v>
      </c>
      <c r="G27" s="88">
        <v>17821117.510000002</v>
      </c>
      <c r="H27" s="88">
        <v>6577139354.2799997</v>
      </c>
      <c r="I27" s="52">
        <f t="shared" ref="I27:I32" si="13">F27-H27</f>
        <v>6772883.8800001144</v>
      </c>
      <c r="J27" s="52">
        <f>+D27-F27</f>
        <v>-2018127172.1599998</v>
      </c>
      <c r="L27" s="50"/>
    </row>
    <row r="28" spans="1:12">
      <c r="A28" s="81"/>
      <c r="B28" s="102"/>
      <c r="C28" s="80" t="s">
        <v>40</v>
      </c>
      <c r="D28" s="88">
        <v>61927788097</v>
      </c>
      <c r="E28" s="88">
        <v>10313291771</v>
      </c>
      <c r="F28" s="88">
        <v>64671626768</v>
      </c>
      <c r="G28" s="88">
        <v>10313291771</v>
      </c>
      <c r="H28" s="88">
        <v>64671626768</v>
      </c>
      <c r="I28" s="52">
        <f t="shared" si="13"/>
        <v>0</v>
      </c>
      <c r="J28" s="52">
        <f>+D28-F28</f>
        <v>-2743838671</v>
      </c>
      <c r="L28" s="50"/>
    </row>
    <row r="29" spans="1:12">
      <c r="A29" s="81"/>
      <c r="B29" s="102"/>
      <c r="C29" s="80" t="s">
        <v>41</v>
      </c>
      <c r="D29" s="88">
        <v>257405327029</v>
      </c>
      <c r="E29" s="88">
        <v>56695684746</v>
      </c>
      <c r="F29" s="88">
        <v>329470538341.04999</v>
      </c>
      <c r="G29" s="88">
        <v>56695684746</v>
      </c>
      <c r="H29" s="88">
        <v>329470538341.04999</v>
      </c>
      <c r="I29" s="52">
        <f t="shared" si="13"/>
        <v>0</v>
      </c>
      <c r="J29" s="52">
        <f t="shared" ref="J29:J32" si="14">+D29-F29</f>
        <v>-72065211312.049988</v>
      </c>
      <c r="L29" s="50"/>
    </row>
    <row r="30" spans="1:12">
      <c r="A30" s="81"/>
      <c r="B30" s="102"/>
      <c r="C30" s="80" t="s">
        <v>42</v>
      </c>
      <c r="D30" s="88">
        <v>7666991879</v>
      </c>
      <c r="E30" s="88">
        <v>55222110.289999999</v>
      </c>
      <c r="F30" s="88">
        <v>1600126555.8499999</v>
      </c>
      <c r="G30" s="88">
        <v>49227705.460000001</v>
      </c>
      <c r="H30" s="88">
        <v>1300753274.6600001</v>
      </c>
      <c r="I30" s="52">
        <f t="shared" si="13"/>
        <v>299373281.18999982</v>
      </c>
      <c r="J30" s="52">
        <f t="shared" si="14"/>
        <v>6066865323.1499996</v>
      </c>
      <c r="L30" s="50"/>
    </row>
    <row r="31" spans="1:12">
      <c r="A31" s="81"/>
      <c r="B31" s="102"/>
      <c r="C31" s="80" t="s">
        <v>43</v>
      </c>
      <c r="D31" s="88">
        <v>19324690668</v>
      </c>
      <c r="E31" s="88">
        <v>4232678290.5500002</v>
      </c>
      <c r="F31" s="88">
        <v>27365881851.209999</v>
      </c>
      <c r="G31" s="88">
        <v>4232678290.5500002</v>
      </c>
      <c r="H31" s="88">
        <v>27365881851.209999</v>
      </c>
      <c r="I31" s="52">
        <f t="shared" si="13"/>
        <v>0</v>
      </c>
      <c r="J31" s="52">
        <f t="shared" si="14"/>
        <v>-8041191183.2099991</v>
      </c>
      <c r="L31" s="50"/>
    </row>
    <row r="32" spans="1:12">
      <c r="A32" s="81"/>
      <c r="B32" s="102">
        <v>3128</v>
      </c>
      <c r="C32" s="80" t="s">
        <v>44</v>
      </c>
      <c r="D32" s="89">
        <v>0</v>
      </c>
      <c r="E32" s="89">
        <v>512945818.43000001</v>
      </c>
      <c r="F32" s="89">
        <v>4091190161.23</v>
      </c>
      <c r="G32" s="89">
        <v>512945818.43000001</v>
      </c>
      <c r="H32" s="89">
        <v>4091190161.23</v>
      </c>
      <c r="I32" s="47">
        <f t="shared" si="13"/>
        <v>0</v>
      </c>
      <c r="J32" s="52">
        <f t="shared" si="14"/>
        <v>-4091190161.23</v>
      </c>
      <c r="L32" s="50"/>
    </row>
    <row r="33" spans="1:12">
      <c r="A33" s="81"/>
      <c r="B33" s="102">
        <v>3200</v>
      </c>
      <c r="C33" s="80" t="s">
        <v>45</v>
      </c>
      <c r="D33" s="117">
        <f t="shared" ref="D33:J33" si="15">SUM(D34:D36)</f>
        <v>0</v>
      </c>
      <c r="E33" s="117">
        <f t="shared" ref="E33:I33" si="16">+SUM(E34:E36)</f>
        <v>75687611.100000009</v>
      </c>
      <c r="F33" s="117">
        <f t="shared" si="16"/>
        <v>1016286668.29</v>
      </c>
      <c r="G33" s="117">
        <f t="shared" si="16"/>
        <v>75687611.100000009</v>
      </c>
      <c r="H33" s="117">
        <f t="shared" si="16"/>
        <v>1016286668.29</v>
      </c>
      <c r="I33" s="118">
        <f t="shared" si="16"/>
        <v>0</v>
      </c>
      <c r="J33" s="118">
        <f t="shared" si="15"/>
        <v>-1016286668.29</v>
      </c>
      <c r="L33" s="50"/>
    </row>
    <row r="34" spans="1:12">
      <c r="A34" s="81"/>
      <c r="B34" s="120">
        <v>3230</v>
      </c>
      <c r="C34" s="119" t="s">
        <v>46</v>
      </c>
      <c r="D34" s="88">
        <v>0</v>
      </c>
      <c r="E34" s="88">
        <v>70389349.200000003</v>
      </c>
      <c r="F34" s="88">
        <v>658435689.55999994</v>
      </c>
      <c r="G34" s="88">
        <v>70389349.200000003</v>
      </c>
      <c r="H34" s="88">
        <v>658435689.55999994</v>
      </c>
      <c r="I34" s="52">
        <f t="shared" ref="I34:I35" si="17">F34-H34</f>
        <v>0</v>
      </c>
      <c r="J34" s="52">
        <f>+D34-F34</f>
        <v>-658435689.55999994</v>
      </c>
      <c r="L34" s="50"/>
    </row>
    <row r="35" spans="1:12">
      <c r="A35" s="81"/>
      <c r="B35" s="120">
        <v>3240</v>
      </c>
      <c r="C35" s="119" t="s">
        <v>47</v>
      </c>
      <c r="D35" s="88">
        <v>0</v>
      </c>
      <c r="E35" s="88">
        <v>0</v>
      </c>
      <c r="F35" s="88">
        <v>0</v>
      </c>
      <c r="G35" s="88">
        <v>0</v>
      </c>
      <c r="H35" s="88">
        <v>0</v>
      </c>
      <c r="I35" s="52">
        <f t="shared" si="17"/>
        <v>0</v>
      </c>
      <c r="J35" s="52">
        <f>+D35-F35</f>
        <v>0</v>
      </c>
      <c r="L35" s="50"/>
    </row>
    <row r="36" spans="1:12" s="53" customFormat="1">
      <c r="A36" s="82"/>
      <c r="B36" s="102">
        <v>3250</v>
      </c>
      <c r="C36" s="80" t="s">
        <v>48</v>
      </c>
      <c r="D36" s="89">
        <f t="shared" ref="D36:J36" si="18">SUM(D37:D38)</f>
        <v>0</v>
      </c>
      <c r="E36" s="89">
        <f t="shared" si="18"/>
        <v>5298261.9000000004</v>
      </c>
      <c r="F36" s="89">
        <f t="shared" si="18"/>
        <v>357850978.73000002</v>
      </c>
      <c r="G36" s="89">
        <f t="shared" si="18"/>
        <v>5298261.9000000004</v>
      </c>
      <c r="H36" s="89">
        <f t="shared" si="18"/>
        <v>357850978.73000002</v>
      </c>
      <c r="I36" s="47">
        <f t="shared" si="18"/>
        <v>0</v>
      </c>
      <c r="J36" s="47">
        <f t="shared" si="18"/>
        <v>-357850978.73000002</v>
      </c>
    </row>
    <row r="37" spans="1:12">
      <c r="A37" s="81"/>
      <c r="B37" s="120">
        <v>3251</v>
      </c>
      <c r="C37" s="119" t="s">
        <v>49</v>
      </c>
      <c r="D37" s="88">
        <v>0</v>
      </c>
      <c r="E37" s="88">
        <v>0</v>
      </c>
      <c r="F37" s="88">
        <v>0</v>
      </c>
      <c r="G37" s="88">
        <v>0</v>
      </c>
      <c r="H37" s="88">
        <v>0</v>
      </c>
      <c r="I37" s="52">
        <v>0</v>
      </c>
      <c r="J37" s="52">
        <v>0</v>
      </c>
    </row>
    <row r="38" spans="1:12" s="53" customFormat="1">
      <c r="A38" s="82"/>
      <c r="B38" s="102">
        <v>3255</v>
      </c>
      <c r="C38" s="80" t="s">
        <v>50</v>
      </c>
      <c r="D38" s="89">
        <f>+D39</f>
        <v>0</v>
      </c>
      <c r="E38" s="89">
        <f t="shared" ref="E38:J38" si="19">+E39</f>
        <v>5298261.9000000004</v>
      </c>
      <c r="F38" s="89">
        <f t="shared" si="19"/>
        <v>357850978.73000002</v>
      </c>
      <c r="G38" s="89">
        <f t="shared" si="19"/>
        <v>5298261.9000000004</v>
      </c>
      <c r="H38" s="89">
        <f t="shared" si="19"/>
        <v>357850978.73000002</v>
      </c>
      <c r="I38" s="47">
        <f t="shared" si="19"/>
        <v>0</v>
      </c>
      <c r="J38" s="47">
        <f t="shared" si="19"/>
        <v>-357850978.73000002</v>
      </c>
    </row>
    <row r="39" spans="1:12">
      <c r="A39" s="81"/>
      <c r="B39" s="120">
        <v>32552</v>
      </c>
      <c r="C39" s="119" t="s">
        <v>51</v>
      </c>
      <c r="D39" s="88">
        <v>0</v>
      </c>
      <c r="E39" s="88">
        <v>5298261.9000000004</v>
      </c>
      <c r="F39" s="88">
        <v>357850978.73000002</v>
      </c>
      <c r="G39" s="88">
        <v>5298261.9000000004</v>
      </c>
      <c r="H39" s="88">
        <v>357850978.73000002</v>
      </c>
      <c r="I39" s="52">
        <f>F39-H39</f>
        <v>0</v>
      </c>
      <c r="J39" s="52">
        <f t="shared" ref="J39:J41" si="20">+D39-F39</f>
        <v>-357850978.73000002</v>
      </c>
      <c r="K39" s="48"/>
    </row>
    <row r="40" spans="1:12">
      <c r="A40" s="81"/>
      <c r="B40" s="102">
        <v>3200</v>
      </c>
      <c r="C40" s="121" t="s">
        <v>52</v>
      </c>
      <c r="D40" s="117">
        <f>+D41</f>
        <v>170190000000</v>
      </c>
      <c r="E40" s="117">
        <f t="shared" ref="E40:I41" si="21">+E41</f>
        <v>0</v>
      </c>
      <c r="F40" s="117">
        <f t="shared" si="21"/>
        <v>170190000000</v>
      </c>
      <c r="G40" s="117">
        <f t="shared" si="21"/>
        <v>0</v>
      </c>
      <c r="H40" s="117">
        <f t="shared" si="21"/>
        <v>170190000000</v>
      </c>
      <c r="I40" s="118">
        <f t="shared" si="21"/>
        <v>0</v>
      </c>
      <c r="J40" s="52">
        <f>+D40-F40</f>
        <v>0</v>
      </c>
    </row>
    <row r="41" spans="1:12">
      <c r="A41" s="82"/>
      <c r="B41" s="102">
        <v>3250</v>
      </c>
      <c r="C41" s="121" t="s">
        <v>53</v>
      </c>
      <c r="D41" s="89">
        <f>+D42</f>
        <v>170190000000</v>
      </c>
      <c r="E41" s="89">
        <f t="shared" si="21"/>
        <v>0</v>
      </c>
      <c r="F41" s="89">
        <f t="shared" si="21"/>
        <v>170190000000</v>
      </c>
      <c r="G41" s="89">
        <f t="shared" si="21"/>
        <v>0</v>
      </c>
      <c r="H41" s="89">
        <f t="shared" si="21"/>
        <v>170190000000</v>
      </c>
      <c r="I41" s="47">
        <f t="shared" si="21"/>
        <v>0</v>
      </c>
      <c r="J41" s="47">
        <f t="shared" si="20"/>
        <v>0</v>
      </c>
    </row>
    <row r="42" spans="1:12">
      <c r="A42" s="81"/>
      <c r="B42" s="120">
        <v>3252</v>
      </c>
      <c r="C42" s="122" t="s">
        <v>54</v>
      </c>
      <c r="D42" s="89">
        <v>170190000000</v>
      </c>
      <c r="E42" s="89">
        <v>0</v>
      </c>
      <c r="F42" s="89">
        <v>170190000000</v>
      </c>
      <c r="G42" s="89">
        <v>0</v>
      </c>
      <c r="H42" s="89">
        <v>170190000000</v>
      </c>
      <c r="I42" s="47"/>
      <c r="J42" s="52"/>
    </row>
    <row r="43" spans="1:12">
      <c r="B43" s="102"/>
      <c r="C43" s="121"/>
      <c r="D43" s="47"/>
      <c r="E43" s="47"/>
      <c r="F43" s="47"/>
      <c r="G43" s="47"/>
      <c r="H43" s="47"/>
      <c r="I43" s="47"/>
      <c r="J43" s="47"/>
    </row>
    <row r="44" spans="1:12" ht="13.5" thickBot="1">
      <c r="B44" s="123"/>
      <c r="C44" s="124"/>
      <c r="D44" s="125"/>
      <c r="E44" s="125"/>
      <c r="F44" s="125"/>
      <c r="G44" s="125"/>
      <c r="H44" s="125"/>
      <c r="I44" s="58"/>
      <c r="J44" s="58"/>
    </row>
    <row r="45" spans="1:12" ht="13.5" thickBot="1">
      <c r="B45" s="139"/>
      <c r="C45" s="140" t="s">
        <v>55</v>
      </c>
      <c r="D45" s="141">
        <f t="shared" ref="D45:J45" si="22">+D9+D40</f>
        <v>542580294000</v>
      </c>
      <c r="E45" s="141">
        <f t="shared" si="22"/>
        <v>72585199401.430008</v>
      </c>
      <c r="F45" s="141">
        <f t="shared" si="22"/>
        <v>620221226488.57788</v>
      </c>
      <c r="G45" s="141">
        <f t="shared" si="22"/>
        <v>73202328206.729996</v>
      </c>
      <c r="H45" s="141">
        <f t="shared" si="22"/>
        <v>618423072023.91797</v>
      </c>
      <c r="I45" s="141">
        <f t="shared" si="22"/>
        <v>1798154464.6599996</v>
      </c>
      <c r="J45" s="141">
        <f t="shared" si="22"/>
        <v>-77640932488.577988</v>
      </c>
      <c r="K45" s="48"/>
    </row>
    <row r="53" spans="6:6">
      <c r="F53" s="78"/>
    </row>
  </sheetData>
  <mergeCells count="4">
    <mergeCell ref="B1:J1"/>
    <mergeCell ref="B2:J2"/>
    <mergeCell ref="B3:J3"/>
    <mergeCell ref="C5:C6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ignoredErrors>
    <ignoredError sqref="J26 J33 J36 J38" formula="1"/>
    <ignoredError sqref="D15:I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tabColor theme="3" tint="-0.249977111117893"/>
  </sheetPr>
  <dimension ref="A1:I58"/>
  <sheetViews>
    <sheetView showGridLines="0" zoomScaleNormal="100" workbookViewId="0">
      <pane ySplit="12" topLeftCell="A40" activePane="bottomLeft" state="frozen"/>
      <selection activeCell="N7" sqref="N7"/>
      <selection pane="bottomLeft" activeCell="G49" sqref="G49"/>
    </sheetView>
  </sheetViews>
  <sheetFormatPr baseColWidth="10" defaultColWidth="11.42578125" defaultRowHeight="12.75"/>
  <cols>
    <col min="1" max="1" width="3.5703125" style="92" customWidth="1"/>
    <col min="2" max="2" width="9.28515625" style="79" customWidth="1"/>
    <col min="3" max="3" width="37.42578125" style="4" customWidth="1"/>
    <col min="4" max="4" width="14.85546875" style="79" bestFit="1" customWidth="1"/>
    <col min="5" max="5" width="17.28515625" style="79" bestFit="1" customWidth="1"/>
    <col min="6" max="6" width="20.42578125" style="79" bestFit="1" customWidth="1"/>
    <col min="7" max="7" width="19.7109375" style="79" bestFit="1" customWidth="1"/>
    <col min="8" max="8" width="15.7109375" style="4" bestFit="1" customWidth="1"/>
    <col min="9" max="16384" width="11.42578125" style="4"/>
  </cols>
  <sheetData>
    <row r="1" spans="1:7" ht="15.75">
      <c r="B1" s="1"/>
      <c r="C1" s="143" t="s">
        <v>0</v>
      </c>
      <c r="D1" s="143"/>
      <c r="E1" s="143"/>
      <c r="F1" s="143"/>
      <c r="G1" s="2"/>
    </row>
    <row r="2" spans="1:7" s="8" customFormat="1" ht="15.75">
      <c r="A2" s="93"/>
      <c r="B2" s="5"/>
      <c r="C2" s="144" t="s">
        <v>6</v>
      </c>
      <c r="D2" s="144"/>
      <c r="E2" s="144"/>
      <c r="F2" s="144"/>
      <c r="G2" s="6"/>
    </row>
    <row r="3" spans="1:7" s="8" customFormat="1" ht="15.75">
      <c r="A3" s="93"/>
      <c r="B3" s="9"/>
      <c r="C3" s="145" t="s">
        <v>7</v>
      </c>
      <c r="D3" s="145"/>
      <c r="E3" s="145"/>
      <c r="F3" s="145"/>
      <c r="G3" s="10"/>
    </row>
    <row r="4" spans="1:7" s="8" customFormat="1" ht="18">
      <c r="A4" s="93"/>
      <c r="B4" s="12"/>
      <c r="C4" s="146"/>
      <c r="D4" s="146"/>
      <c r="E4" s="146"/>
      <c r="F4" s="146"/>
      <c r="G4" s="10"/>
    </row>
    <row r="5" spans="1:7">
      <c r="B5" s="13"/>
      <c r="C5" s="14"/>
      <c r="D5" s="15"/>
      <c r="E5" s="15"/>
      <c r="F5" s="15"/>
      <c r="G5" s="15"/>
    </row>
    <row r="6" spans="1:7">
      <c r="B6" s="13"/>
      <c r="C6" s="147" t="s">
        <v>1</v>
      </c>
      <c r="D6" s="147"/>
      <c r="E6" s="15"/>
      <c r="F6" s="17"/>
      <c r="G6" s="18"/>
    </row>
    <row r="7" spans="1:7">
      <c r="B7" s="19"/>
      <c r="C7" s="85" t="s">
        <v>8</v>
      </c>
      <c r="D7" s="20"/>
      <c r="E7" s="15"/>
      <c r="F7" s="17" t="s">
        <v>2</v>
      </c>
      <c r="G7" s="17">
        <v>2014</v>
      </c>
    </row>
    <row r="8" spans="1:7" s="27" customFormat="1">
      <c r="A8" s="94"/>
      <c r="B8" s="22"/>
      <c r="C8" s="23" t="s">
        <v>9</v>
      </c>
      <c r="D8" s="24"/>
      <c r="E8" s="15"/>
      <c r="F8" s="17" t="s">
        <v>3</v>
      </c>
      <c r="G8" s="25">
        <v>41828</v>
      </c>
    </row>
    <row r="9" spans="1:7" ht="13.5" thickBot="1">
      <c r="B9" s="28"/>
      <c r="C9" s="29"/>
      <c r="D9" s="30"/>
      <c r="E9" s="30"/>
      <c r="F9" s="30"/>
      <c r="G9" s="30"/>
    </row>
    <row r="10" spans="1:7" s="35" customFormat="1">
      <c r="A10" s="95"/>
      <c r="B10" s="32" t="s">
        <v>10</v>
      </c>
      <c r="C10" s="148" t="s">
        <v>11</v>
      </c>
      <c r="D10" s="33" t="s">
        <v>12</v>
      </c>
      <c r="E10" s="34" t="s">
        <v>15</v>
      </c>
      <c r="F10" s="34" t="s">
        <v>15</v>
      </c>
      <c r="G10" s="34" t="s">
        <v>16</v>
      </c>
    </row>
    <row r="11" spans="1:7" s="35" customFormat="1">
      <c r="A11" s="95"/>
      <c r="B11" s="36"/>
      <c r="C11" s="149"/>
      <c r="D11" s="37" t="s">
        <v>18</v>
      </c>
      <c r="E11" s="38" t="s">
        <v>4</v>
      </c>
      <c r="F11" s="38" t="s">
        <v>21</v>
      </c>
      <c r="G11" s="38" t="s">
        <v>22</v>
      </c>
    </row>
    <row r="12" spans="1:7" s="8" customFormat="1" ht="12" thickBot="1">
      <c r="A12" s="93"/>
      <c r="B12" s="39">
        <v>1</v>
      </c>
      <c r="C12" s="40">
        <v>2</v>
      </c>
      <c r="D12" s="41">
        <v>3</v>
      </c>
      <c r="E12" s="41">
        <v>6</v>
      </c>
      <c r="F12" s="41">
        <v>7</v>
      </c>
      <c r="G12" s="41">
        <v>8</v>
      </c>
    </row>
    <row r="13" spans="1:7">
      <c r="B13" s="42"/>
      <c r="C13" s="43"/>
      <c r="D13" s="87"/>
      <c r="E13" s="87"/>
      <c r="F13" s="87"/>
      <c r="G13" s="87"/>
    </row>
    <row r="14" spans="1:7">
      <c r="B14" s="45">
        <v>3000</v>
      </c>
      <c r="C14" s="46" t="s">
        <v>24</v>
      </c>
      <c r="D14" s="84">
        <f>+D15+D38</f>
        <v>283966259564</v>
      </c>
      <c r="E14" s="84">
        <f t="shared" ref="E14:G14" si="0">+E15+E38</f>
        <v>43962.25</v>
      </c>
      <c r="F14" s="84">
        <f t="shared" si="0"/>
        <v>13399389974.960001</v>
      </c>
      <c r="G14" s="84">
        <f t="shared" si="0"/>
        <v>270566869589.04001</v>
      </c>
    </row>
    <row r="15" spans="1:7">
      <c r="B15" s="45">
        <v>3100</v>
      </c>
      <c r="C15" s="46" t="s">
        <v>25</v>
      </c>
      <c r="D15" s="84">
        <f>+D19</f>
        <v>281927254864</v>
      </c>
      <c r="E15" s="84">
        <f t="shared" ref="E15:G15" si="1">+E19</f>
        <v>43962.25</v>
      </c>
      <c r="F15" s="84">
        <f t="shared" si="1"/>
        <v>13387471924.960001</v>
      </c>
      <c r="G15" s="84">
        <f t="shared" si="1"/>
        <v>268539782939.04001</v>
      </c>
    </row>
    <row r="16" spans="1:7">
      <c r="A16" s="96">
        <v>9311</v>
      </c>
      <c r="B16" s="51">
        <v>3110</v>
      </c>
      <c r="C16" s="49" t="s">
        <v>26</v>
      </c>
      <c r="D16" s="86">
        <v>0</v>
      </c>
      <c r="E16" s="86">
        <v>0</v>
      </c>
      <c r="F16" s="86">
        <v>0</v>
      </c>
      <c r="G16" s="86">
        <v>0</v>
      </c>
    </row>
    <row r="17" spans="1:9">
      <c r="A17" s="96">
        <v>9312</v>
      </c>
      <c r="B17" s="51">
        <v>3111</v>
      </c>
      <c r="C17" s="49" t="s">
        <v>27</v>
      </c>
      <c r="D17" s="86">
        <v>0</v>
      </c>
      <c r="E17" s="86">
        <v>0</v>
      </c>
      <c r="F17" s="86">
        <v>0</v>
      </c>
      <c r="G17" s="86">
        <v>0</v>
      </c>
    </row>
    <row r="18" spans="1:9">
      <c r="A18" s="96">
        <v>93112</v>
      </c>
      <c r="B18" s="51">
        <v>3112</v>
      </c>
      <c r="C18" s="49" t="s">
        <v>28</v>
      </c>
      <c r="D18" s="86">
        <v>0</v>
      </c>
      <c r="E18" s="86">
        <v>0</v>
      </c>
      <c r="F18" s="86">
        <v>0</v>
      </c>
      <c r="G18" s="86">
        <v>0</v>
      </c>
    </row>
    <row r="19" spans="1:9">
      <c r="A19" s="96">
        <v>9312</v>
      </c>
      <c r="B19" s="45">
        <v>3120</v>
      </c>
      <c r="C19" s="46" t="s">
        <v>29</v>
      </c>
      <c r="D19" s="84">
        <f>+D26+D20</f>
        <v>281927254864</v>
      </c>
      <c r="E19" s="84">
        <f t="shared" ref="E19:G19" si="2">+E26+E20</f>
        <v>43962.25</v>
      </c>
      <c r="F19" s="84">
        <f t="shared" si="2"/>
        <v>13387471924.960001</v>
      </c>
      <c r="G19" s="84">
        <f t="shared" si="2"/>
        <v>268539782939.04001</v>
      </c>
    </row>
    <row r="20" spans="1:9">
      <c r="A20" s="96">
        <v>93121</v>
      </c>
      <c r="B20" s="45">
        <v>3121</v>
      </c>
      <c r="C20" s="46" t="s">
        <v>30</v>
      </c>
      <c r="D20" s="83">
        <f>+D21+D22</f>
        <v>1794391999</v>
      </c>
      <c r="E20" s="83">
        <f t="shared" ref="E20:G20" si="3">+E21+E22</f>
        <v>0</v>
      </c>
      <c r="F20" s="83">
        <f t="shared" si="3"/>
        <v>154840024.24000001</v>
      </c>
      <c r="G20" s="83">
        <f t="shared" si="3"/>
        <v>1639551974.76</v>
      </c>
      <c r="H20" s="48"/>
    </row>
    <row r="21" spans="1:9">
      <c r="A21" s="96">
        <v>9312101</v>
      </c>
      <c r="B21" s="51"/>
      <c r="C21" s="49" t="s">
        <v>31</v>
      </c>
      <c r="D21" s="86">
        <v>1321564999</v>
      </c>
      <c r="E21" s="86">
        <v>0</v>
      </c>
      <c r="F21" s="86">
        <v>68072024.239999995</v>
      </c>
      <c r="G21" s="86">
        <f>+D21-F21</f>
        <v>1253492974.76</v>
      </c>
    </row>
    <row r="22" spans="1:9">
      <c r="A22" s="96">
        <v>9312102</v>
      </c>
      <c r="B22" s="51"/>
      <c r="C22" s="49" t="s">
        <v>32</v>
      </c>
      <c r="D22" s="86">
        <v>472827000</v>
      </c>
      <c r="E22" s="86">
        <v>0</v>
      </c>
      <c r="F22" s="86">
        <v>86768000</v>
      </c>
      <c r="G22" s="86">
        <f>+D22-F22</f>
        <v>386059000</v>
      </c>
      <c r="H22" s="48"/>
    </row>
    <row r="23" spans="1:9">
      <c r="A23" s="96">
        <v>931210301</v>
      </c>
      <c r="B23" s="51"/>
      <c r="C23" s="49" t="s">
        <v>36</v>
      </c>
      <c r="D23" s="86">
        <v>0</v>
      </c>
      <c r="E23" s="86">
        <v>0</v>
      </c>
      <c r="F23" s="86">
        <v>0</v>
      </c>
      <c r="G23" s="88">
        <f t="shared" ref="G23:G28" si="4">D23-F23</f>
        <v>0</v>
      </c>
      <c r="I23" s="50"/>
    </row>
    <row r="24" spans="1:9">
      <c r="A24" s="96">
        <v>931210302</v>
      </c>
      <c r="B24" s="51"/>
      <c r="C24" s="49" t="s">
        <v>57</v>
      </c>
      <c r="D24" s="86">
        <v>0</v>
      </c>
      <c r="E24" s="86">
        <v>0</v>
      </c>
      <c r="F24" s="86">
        <v>0</v>
      </c>
      <c r="G24" s="88">
        <f t="shared" si="4"/>
        <v>0</v>
      </c>
      <c r="H24" s="48"/>
    </row>
    <row r="25" spans="1:9">
      <c r="A25" s="96">
        <v>931210303</v>
      </c>
      <c r="B25" s="51"/>
      <c r="C25" s="49" t="s">
        <v>58</v>
      </c>
      <c r="D25" s="86">
        <v>0</v>
      </c>
      <c r="E25" s="86">
        <v>0</v>
      </c>
      <c r="F25" s="86">
        <v>0</v>
      </c>
      <c r="G25" s="88">
        <f t="shared" si="4"/>
        <v>0</v>
      </c>
      <c r="H25" s="48"/>
    </row>
    <row r="26" spans="1:9">
      <c r="A26" s="96">
        <v>93127</v>
      </c>
      <c r="B26" s="45">
        <v>3127</v>
      </c>
      <c r="C26" s="46" t="s">
        <v>33</v>
      </c>
      <c r="D26" s="83">
        <f>+D27</f>
        <v>280132862865</v>
      </c>
      <c r="E26" s="83">
        <f t="shared" ref="E26:F26" si="5">+E27</f>
        <v>43962.25</v>
      </c>
      <c r="F26" s="83">
        <f t="shared" si="5"/>
        <v>13232631900.720001</v>
      </c>
      <c r="G26" s="89">
        <f t="shared" si="4"/>
        <v>266900230964.28</v>
      </c>
      <c r="I26" s="50"/>
    </row>
    <row r="27" spans="1:9">
      <c r="A27" s="96">
        <v>93127118</v>
      </c>
      <c r="B27" s="45"/>
      <c r="C27" s="46" t="s">
        <v>34</v>
      </c>
      <c r="D27" s="83">
        <f>+D28+D31+D33+D34+D35+D36</f>
        <v>280132862865</v>
      </c>
      <c r="E27" s="83">
        <f>+E28+E31+E33+E34+E35+E36</f>
        <v>43962.25</v>
      </c>
      <c r="F27" s="83">
        <f>+F28+F31+F33+F34+F35+F36</f>
        <v>13232631900.720001</v>
      </c>
      <c r="G27" s="89">
        <f t="shared" si="4"/>
        <v>266900230964.28</v>
      </c>
      <c r="I27" s="50"/>
    </row>
    <row r="28" spans="1:9">
      <c r="A28" s="96">
        <v>9312711801</v>
      </c>
      <c r="B28" s="45"/>
      <c r="C28" s="46" t="s">
        <v>35</v>
      </c>
      <c r="D28" s="83">
        <f>+D29+D30</f>
        <v>239891039437</v>
      </c>
      <c r="E28" s="83">
        <f>+E29+E30</f>
        <v>43962.25</v>
      </c>
      <c r="F28" s="83">
        <f>+F29+F30</f>
        <v>1140118492.8499999</v>
      </c>
      <c r="G28" s="89">
        <f t="shared" si="4"/>
        <v>238750920944.14999</v>
      </c>
      <c r="I28" s="50"/>
    </row>
    <row r="29" spans="1:9">
      <c r="A29" s="96">
        <v>931271180101</v>
      </c>
      <c r="B29" s="51"/>
      <c r="C29" s="49" t="s">
        <v>36</v>
      </c>
      <c r="D29" s="86">
        <v>237690080140</v>
      </c>
      <c r="E29" s="86">
        <v>43962.25</v>
      </c>
      <c r="F29" s="86">
        <v>1140118492.8499999</v>
      </c>
      <c r="G29" s="88">
        <f t="shared" ref="G29:G30" si="6">D29-F29</f>
        <v>236549961647.14999</v>
      </c>
      <c r="I29" s="50"/>
    </row>
    <row r="30" spans="1:9">
      <c r="A30" s="96">
        <v>931271180102</v>
      </c>
      <c r="B30" s="51"/>
      <c r="C30" s="49" t="s">
        <v>37</v>
      </c>
      <c r="D30" s="86">
        <v>2200959297</v>
      </c>
      <c r="E30" s="86">
        <v>0</v>
      </c>
      <c r="F30" s="86">
        <v>0</v>
      </c>
      <c r="G30" s="88">
        <f t="shared" si="6"/>
        <v>2200959297</v>
      </c>
      <c r="I30" s="50"/>
    </row>
    <row r="31" spans="1:9">
      <c r="A31" s="96">
        <v>9312711801</v>
      </c>
      <c r="B31" s="45"/>
      <c r="C31" s="46" t="s">
        <v>38</v>
      </c>
      <c r="D31" s="83">
        <f>+D32</f>
        <v>2343221862</v>
      </c>
      <c r="E31" s="83">
        <f t="shared" ref="E31:F31" si="7">+E32</f>
        <v>0</v>
      </c>
      <c r="F31" s="83">
        <f t="shared" si="7"/>
        <v>26061681.440000001</v>
      </c>
      <c r="G31" s="83">
        <f>D31-F31</f>
        <v>2317160180.5599999</v>
      </c>
      <c r="I31" s="50"/>
    </row>
    <row r="32" spans="1:9">
      <c r="A32" s="96">
        <v>931271180301</v>
      </c>
      <c r="B32" s="51"/>
      <c r="C32" s="49" t="s">
        <v>39</v>
      </c>
      <c r="D32" s="86">
        <v>2343221862</v>
      </c>
      <c r="E32" s="86">
        <v>0</v>
      </c>
      <c r="F32" s="86">
        <v>26061681.440000001</v>
      </c>
      <c r="G32" s="88">
        <f t="shared" ref="G32:G37" si="8">D32-F32</f>
        <v>2317160180.5599999</v>
      </c>
      <c r="I32" s="50"/>
    </row>
    <row r="33" spans="1:9">
      <c r="A33" s="96">
        <v>9312711802</v>
      </c>
      <c r="B33" s="51"/>
      <c r="C33" s="115" t="s">
        <v>40</v>
      </c>
      <c r="D33" s="116">
        <v>28319474771</v>
      </c>
      <c r="E33" s="116">
        <v>0</v>
      </c>
      <c r="F33" s="116">
        <v>11587846574</v>
      </c>
      <c r="G33" s="116">
        <f t="shared" si="8"/>
        <v>16731628197</v>
      </c>
      <c r="I33" s="50"/>
    </row>
    <row r="34" spans="1:9">
      <c r="A34" s="96">
        <v>9312711804</v>
      </c>
      <c r="B34" s="51"/>
      <c r="C34" s="115" t="s">
        <v>41</v>
      </c>
      <c r="D34" s="116">
        <v>6679947334</v>
      </c>
      <c r="E34" s="116">
        <v>0</v>
      </c>
      <c r="F34" s="116">
        <v>0</v>
      </c>
      <c r="G34" s="116">
        <f t="shared" si="8"/>
        <v>6679947334</v>
      </c>
      <c r="I34" s="50"/>
    </row>
    <row r="35" spans="1:9">
      <c r="A35" s="96">
        <v>9312711805</v>
      </c>
      <c r="B35" s="51"/>
      <c r="C35" s="115" t="s">
        <v>42</v>
      </c>
      <c r="D35" s="116">
        <v>2306460795</v>
      </c>
      <c r="E35" s="116">
        <v>0</v>
      </c>
      <c r="F35" s="116">
        <v>478605152.43000001</v>
      </c>
      <c r="G35" s="116">
        <f t="shared" si="8"/>
        <v>1827855642.5699999</v>
      </c>
      <c r="I35" s="50"/>
    </row>
    <row r="36" spans="1:9">
      <c r="A36" s="96">
        <v>9312711806</v>
      </c>
      <c r="B36" s="51"/>
      <c r="C36" s="115" t="s">
        <v>43</v>
      </c>
      <c r="D36" s="116">
        <v>592718666</v>
      </c>
      <c r="E36" s="116">
        <v>0</v>
      </c>
      <c r="F36" s="116">
        <v>0</v>
      </c>
      <c r="G36" s="116">
        <f t="shared" si="8"/>
        <v>592718666</v>
      </c>
      <c r="I36" s="50"/>
    </row>
    <row r="37" spans="1:9">
      <c r="A37" s="96">
        <v>93128</v>
      </c>
      <c r="B37" s="51">
        <v>3128</v>
      </c>
      <c r="C37" s="115" t="s">
        <v>44</v>
      </c>
      <c r="D37" s="116">
        <v>0</v>
      </c>
      <c r="E37" s="116">
        <v>0</v>
      </c>
      <c r="F37" s="116">
        <v>0</v>
      </c>
      <c r="G37" s="116">
        <f t="shared" si="8"/>
        <v>0</v>
      </c>
      <c r="I37" s="50"/>
    </row>
    <row r="38" spans="1:9">
      <c r="A38" s="96">
        <v>932</v>
      </c>
      <c r="B38" s="45">
        <v>3200</v>
      </c>
      <c r="C38" s="46" t="s">
        <v>45</v>
      </c>
      <c r="D38" s="84">
        <f t="shared" ref="D38:E38" si="9">SUM(D39:D41)</f>
        <v>2039004700</v>
      </c>
      <c r="E38" s="84">
        <f t="shared" si="9"/>
        <v>0</v>
      </c>
      <c r="F38" s="84">
        <f t="shared" ref="F38" si="10">+SUM(F39:F41)</f>
        <v>11918050</v>
      </c>
      <c r="G38" s="83">
        <f>D38-F38</f>
        <v>2027086650</v>
      </c>
      <c r="I38" s="50"/>
    </row>
    <row r="39" spans="1:9">
      <c r="A39" s="96">
        <v>9323</v>
      </c>
      <c r="B39" s="51">
        <v>3230</v>
      </c>
      <c r="C39" s="49" t="s">
        <v>46</v>
      </c>
      <c r="D39" s="86">
        <v>2000000000</v>
      </c>
      <c r="E39" s="86">
        <v>0</v>
      </c>
      <c r="F39" s="86">
        <v>0</v>
      </c>
      <c r="G39" s="88">
        <f t="shared" ref="G39:G40" si="11">D39-F39</f>
        <v>2000000000</v>
      </c>
      <c r="I39" s="50"/>
    </row>
    <row r="40" spans="1:9">
      <c r="A40" s="96">
        <v>9324</v>
      </c>
      <c r="B40" s="51">
        <v>3240</v>
      </c>
      <c r="C40" s="49" t="s">
        <v>47</v>
      </c>
      <c r="D40" s="86">
        <v>0</v>
      </c>
      <c r="E40" s="86">
        <v>0</v>
      </c>
      <c r="F40" s="86">
        <v>0</v>
      </c>
      <c r="G40" s="88">
        <f t="shared" si="11"/>
        <v>0</v>
      </c>
      <c r="I40" s="50"/>
    </row>
    <row r="41" spans="1:9" s="53" customFormat="1">
      <c r="A41" s="97">
        <v>9325</v>
      </c>
      <c r="B41" s="45">
        <v>3250</v>
      </c>
      <c r="C41" s="46" t="s">
        <v>48</v>
      </c>
      <c r="D41" s="83">
        <f>SUM(D42+D43+D45)</f>
        <v>39004700</v>
      </c>
      <c r="E41" s="83">
        <f t="shared" ref="E41:F41" si="12">SUM(E42:E43)</f>
        <v>0</v>
      </c>
      <c r="F41" s="83">
        <f t="shared" si="12"/>
        <v>11918050</v>
      </c>
      <c r="G41" s="83">
        <f t="shared" ref="G41:G47" si="13">D41-F41</f>
        <v>27086650</v>
      </c>
    </row>
    <row r="42" spans="1:9">
      <c r="A42" s="96">
        <v>93251</v>
      </c>
      <c r="B42" s="51">
        <v>3251</v>
      </c>
      <c r="C42" s="49" t="s">
        <v>49</v>
      </c>
      <c r="D42" s="86">
        <v>38954672</v>
      </c>
      <c r="E42" s="86">
        <v>0</v>
      </c>
      <c r="F42" s="86">
        <v>11868022</v>
      </c>
      <c r="G42" s="88">
        <f t="shared" si="13"/>
        <v>27086650</v>
      </c>
    </row>
    <row r="43" spans="1:9" s="53" customFormat="1">
      <c r="A43" s="97">
        <v>93255</v>
      </c>
      <c r="B43" s="45">
        <v>3255</v>
      </c>
      <c r="C43" s="46" t="s">
        <v>50</v>
      </c>
      <c r="D43" s="83">
        <f>+D44</f>
        <v>50028</v>
      </c>
      <c r="E43" s="83">
        <f t="shared" ref="E43:F43" si="14">+E44</f>
        <v>0</v>
      </c>
      <c r="F43" s="83">
        <f t="shared" si="14"/>
        <v>50028</v>
      </c>
      <c r="G43" s="83">
        <f t="shared" si="13"/>
        <v>0</v>
      </c>
    </row>
    <row r="44" spans="1:9">
      <c r="A44" s="96">
        <v>932552</v>
      </c>
      <c r="B44" s="51">
        <v>32552</v>
      </c>
      <c r="C44" s="49" t="s">
        <v>51</v>
      </c>
      <c r="D44" s="86">
        <v>50028</v>
      </c>
      <c r="E44" s="86">
        <v>0</v>
      </c>
      <c r="F44" s="86">
        <v>50028</v>
      </c>
      <c r="G44" s="88">
        <f t="shared" si="13"/>
        <v>0</v>
      </c>
    </row>
    <row r="45" spans="1:9">
      <c r="A45" s="96">
        <v>932</v>
      </c>
      <c r="B45" s="45">
        <v>3200</v>
      </c>
      <c r="C45" s="54" t="s">
        <v>52</v>
      </c>
      <c r="D45" s="84">
        <f>+D46</f>
        <v>0</v>
      </c>
      <c r="E45" s="84">
        <f t="shared" ref="E45:F46" si="15">+E46</f>
        <v>0</v>
      </c>
      <c r="F45" s="84">
        <f t="shared" si="15"/>
        <v>0</v>
      </c>
      <c r="G45" s="83">
        <f t="shared" si="13"/>
        <v>0</v>
      </c>
    </row>
    <row r="46" spans="1:9">
      <c r="A46" s="97">
        <v>9325</v>
      </c>
      <c r="B46" s="45">
        <v>3250</v>
      </c>
      <c r="C46" s="54" t="s">
        <v>53</v>
      </c>
      <c r="D46" s="83">
        <f>+D47</f>
        <v>0</v>
      </c>
      <c r="E46" s="83">
        <f>+E47</f>
        <v>0</v>
      </c>
      <c r="F46" s="83">
        <f t="shared" si="15"/>
        <v>0</v>
      </c>
      <c r="G46" s="83">
        <f t="shared" si="13"/>
        <v>0</v>
      </c>
    </row>
    <row r="47" spans="1:9">
      <c r="A47" s="96">
        <v>93252</v>
      </c>
      <c r="B47" s="51">
        <v>3252</v>
      </c>
      <c r="C47" s="55" t="s">
        <v>54</v>
      </c>
      <c r="D47" s="86">
        <v>0</v>
      </c>
      <c r="E47" s="86">
        <v>0</v>
      </c>
      <c r="F47" s="86">
        <v>0</v>
      </c>
      <c r="G47" s="88">
        <f t="shared" si="13"/>
        <v>0</v>
      </c>
    </row>
    <row r="48" spans="1:9">
      <c r="B48" s="45"/>
      <c r="C48" s="54"/>
      <c r="D48" s="83"/>
      <c r="E48" s="83"/>
      <c r="F48" s="83"/>
      <c r="G48" s="89"/>
    </row>
    <row r="49" spans="1:8" ht="13.5" thickBot="1">
      <c r="B49" s="56"/>
      <c r="C49" s="57"/>
      <c r="D49" s="90"/>
      <c r="E49" s="90"/>
      <c r="F49" s="90"/>
      <c r="G49" s="91"/>
    </row>
    <row r="50" spans="1:8" ht="13.5" thickBot="1">
      <c r="B50" s="59"/>
      <c r="C50" s="54" t="s">
        <v>55</v>
      </c>
      <c r="D50" s="84">
        <f>+D19+D38</f>
        <v>283966259564</v>
      </c>
      <c r="E50" s="84">
        <f t="shared" ref="E50:G50" si="16">+E19+E38</f>
        <v>43962.25</v>
      </c>
      <c r="F50" s="84">
        <f t="shared" si="16"/>
        <v>13399389974.960001</v>
      </c>
      <c r="G50" s="84">
        <f t="shared" si="16"/>
        <v>270566869589.04001</v>
      </c>
      <c r="H50" s="48"/>
    </row>
    <row r="51" spans="1:8" s="108" customFormat="1">
      <c r="A51" s="104"/>
      <c r="B51" s="105"/>
      <c r="C51" s="106"/>
      <c r="D51" s="106">
        <f>+D50-'[1]RptEjecucionIngresosAnt (2)'!$F$28</f>
        <v>0</v>
      </c>
      <c r="E51" s="107">
        <f>+E50-'[1]RptEjecucionIngresosAnt (2)'!$G$28</f>
        <v>0</v>
      </c>
      <c r="F51" s="106">
        <f>+F50-'[1]RptEjecucionIngresosAnt (2)'!$H$28</f>
        <v>0</v>
      </c>
      <c r="G51" s="106">
        <f>+G50-'[1]RptEjecucionIngresosAnt (2)'!$I$28</f>
        <v>0</v>
      </c>
    </row>
    <row r="52" spans="1:8">
      <c r="B52" s="22"/>
      <c r="C52" s="14"/>
      <c r="D52" s="15"/>
      <c r="E52" s="61"/>
      <c r="F52" s="62"/>
      <c r="G52" s="61"/>
    </row>
    <row r="53" spans="1:8">
      <c r="B53" s="22"/>
      <c r="C53" s="14"/>
      <c r="D53" s="64"/>
      <c r="E53" s="64"/>
      <c r="F53" s="64"/>
      <c r="G53" s="64"/>
    </row>
    <row r="54" spans="1:8">
      <c r="B54" s="22"/>
      <c r="C54" s="14"/>
      <c r="D54" s="66"/>
      <c r="E54" s="66"/>
      <c r="F54" s="66"/>
      <c r="G54" s="66"/>
    </row>
    <row r="55" spans="1:8">
      <c r="B55" s="22"/>
      <c r="C55" s="67"/>
      <c r="D55" s="67"/>
      <c r="E55" s="67"/>
      <c r="F55" s="67"/>
      <c r="G55" s="68"/>
    </row>
    <row r="56" spans="1:8">
      <c r="B56" s="70"/>
      <c r="C56" s="71"/>
      <c r="D56" s="72"/>
      <c r="E56" s="73"/>
      <c r="F56" s="73"/>
      <c r="G56" s="74"/>
    </row>
    <row r="57" spans="1:8" ht="15">
      <c r="B57" s="75"/>
      <c r="C57" s="157" t="s">
        <v>5</v>
      </c>
      <c r="D57" s="157"/>
      <c r="E57" s="76"/>
      <c r="F57" s="76"/>
      <c r="G57" s="77"/>
    </row>
    <row r="58" spans="1:8" ht="13.5" thickBot="1">
      <c r="B58" s="28"/>
      <c r="C58" s="29"/>
      <c r="D58" s="30"/>
      <c r="E58" s="30"/>
      <c r="F58" s="30"/>
      <c r="G58" s="30"/>
    </row>
  </sheetData>
  <mergeCells count="7">
    <mergeCell ref="C57:D57"/>
    <mergeCell ref="C1:F1"/>
    <mergeCell ref="C2:F2"/>
    <mergeCell ref="C3:F3"/>
    <mergeCell ref="C4:F4"/>
    <mergeCell ref="C6:D6"/>
    <mergeCell ref="C10:C11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8F7E96AE0A61A43BE8DB0148F98F323" ma:contentTypeVersion="7" ma:contentTypeDescription="Crear nuevo documento." ma:contentTypeScope="" ma:versionID="012f783ef77722ae02294c837cfcf4ef">
  <xsd:schema xmlns:xsd="http://www.w3.org/2001/XMLSchema" xmlns:xs="http://www.w3.org/2001/XMLSchema" xmlns:p="http://schemas.microsoft.com/office/2006/metadata/properties" xmlns:ns2="d0e351fb-1a75-4546-9b39-7d697f81258f" xmlns:ns3="4afde810-2293-4670-bb5c-117753097ca5" targetNamespace="http://schemas.microsoft.com/office/2006/metadata/properties" ma:root="true" ma:fieldsID="9bcdfc3e7b6b892c3d461a1e36c481da" ns2:_="" ns3:_="">
    <xsd:import namespace="d0e351fb-1a75-4546-9b39-7d697f81258f"/>
    <xsd:import namespace="4afde810-2293-4670-bb5c-117753097ca5"/>
    <xsd:element name="properties">
      <xsd:complexType>
        <xsd:sequence>
          <xsd:element name="documentManagement">
            <xsd:complexType>
              <xsd:all>
                <xsd:element ref="ns2:Vigencia" minOccurs="0"/>
                <xsd:element ref="ns2:Orden" minOccurs="0"/>
                <xsd:element ref="ns2:Tipo_x0020_de_x0020_documento" minOccurs="0"/>
                <xsd:element ref="ns2:Tipo_x0020_presupuest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351fb-1a75-4546-9b39-7d697f81258f" elementFormDefault="qualified">
    <xsd:import namespace="http://schemas.microsoft.com/office/2006/documentManagement/types"/>
    <xsd:import namespace="http://schemas.microsoft.com/office/infopath/2007/PartnerControls"/>
    <xsd:element name="Vigencia" ma:index="8" nillable="true" ma:displayName="Vigencia" ma:decimals="0" ma:description="Año del documento" ma:internalName="Vigencia">
      <xsd:simpleType>
        <xsd:restriction base="dms:Number">
          <xsd:maxInclusive value="2022"/>
          <xsd:minInclusive value="2003"/>
        </xsd:restriction>
      </xsd:simpleType>
    </xsd:element>
    <xsd:element name="Orden" ma:index="9" nillable="true" ma:displayName="Orden" ma:decimals="0" ma:description="Orden de aparición en la biblioteca" ma:internalName="Orden">
      <xsd:simpleType>
        <xsd:restriction base="dms:Number"/>
      </xsd:simpleType>
    </xsd:element>
    <xsd:element name="Tipo_x0020_de_x0020_documento" ma:index="10" nillable="true" ma:displayName="Tipo de documento" ma:default="Ejecución" ma:format="Dropdown" ma:internalName="Tipo_x0020_de_x0020_documento">
      <xsd:simpleType>
        <xsd:restriction base="dms:Choice">
          <xsd:enumeration value="Ejecución"/>
          <xsd:enumeration value="Estados financieros"/>
        </xsd:restriction>
      </xsd:simpleType>
    </xsd:element>
    <xsd:element name="Tipo_x0020_presupuesto" ma:index="11" nillable="true" ma:displayName="Tipo Informe" ma:default="Informe de Ejecución del Presupuesto de Gastos" ma:format="Dropdown" ma:internalName="Tipo_x0020_presupuesto">
      <xsd:simpleType>
        <xsd:restriction base="dms:Choice">
          <xsd:enumeration value="Informe de Ejecución del Presupuesto de Gastos"/>
          <xsd:enumeration value="Informe de Ejecución del Presupuesto de Ingresos"/>
          <xsd:enumeration value="Otr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de810-2293-4670-bb5c-117753097ca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0e351fb-1a75-4546-9b39-7d697f81258f">6</Orden>
    <Tipo_x0020_presupuesto xmlns="d0e351fb-1a75-4546-9b39-7d697f81258f">Informe de Ejecución del Presupuesto de Ingresos</Tipo_x0020_presupuesto>
    <Vigencia xmlns="d0e351fb-1a75-4546-9b39-7d697f81258f">2014</Vigencia>
    <Tipo_x0020_de_x0020_documento xmlns="d0e351fb-1a75-4546-9b39-7d697f81258f">Ejecución</Tipo_x0020_de_x0020_documento>
  </documentManagement>
</p:properties>
</file>

<file path=customXml/itemProps1.xml><?xml version="1.0" encoding="utf-8"?>
<ds:datastoreItem xmlns:ds="http://schemas.openxmlformats.org/officeDocument/2006/customXml" ds:itemID="{AE743652-6AAB-423C-A078-B9374AF16592}"/>
</file>

<file path=customXml/itemProps2.xml><?xml version="1.0" encoding="utf-8"?>
<ds:datastoreItem xmlns:ds="http://schemas.openxmlformats.org/officeDocument/2006/customXml" ds:itemID="{C32ECEB5-6B7E-4501-9451-ABE5295205F1}"/>
</file>

<file path=customXml/itemProps3.xml><?xml version="1.0" encoding="utf-8"?>
<ds:datastoreItem xmlns:ds="http://schemas.openxmlformats.org/officeDocument/2006/customXml" ds:itemID="{0E2E99EB-8CAC-4602-8931-9788B54BBD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ZBOX CONSOLIDADO</vt:lpstr>
      <vt:lpstr>INGRESOS </vt:lpstr>
      <vt:lpstr>INGRESOS VIG ANT ZBOX </vt:lpstr>
    </vt:vector>
  </TitlesOfParts>
  <Company>PricewaterhouseCoopers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Vigencia 2014 Junio</dc:title>
  <dc:creator>Windows User</dc:creator>
  <cp:lastModifiedBy>carolina.pena</cp:lastModifiedBy>
  <cp:lastPrinted>2014-06-10T18:53:57Z</cp:lastPrinted>
  <dcterms:created xsi:type="dcterms:W3CDTF">2014-01-22T22:03:49Z</dcterms:created>
  <dcterms:modified xsi:type="dcterms:W3CDTF">2014-09-04T21:26:20Z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0x01010048F7E96AE0A61A43BE8DB0148F98F323</vt:lpwstr>
  </property>
  <property fmtid="{D5CDD505-2E9C-101B-9397-08002B2CF9AE}" pid="3" name="Order">
    <vt:r8>5000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