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704B6380-8BF3-4A3D-88F3-38408F13A81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9" i="4" l="1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K97" i="4"/>
  <c r="L97" i="4"/>
  <c r="L81" i="4"/>
  <c r="K109" i="4" l="1"/>
  <c r="L109" i="4"/>
  <c r="M109" i="4"/>
  <c r="N109" i="4"/>
  <c r="O109" i="4"/>
  <c r="O83" i="4" l="1"/>
  <c r="L83" i="4"/>
  <c r="M83" i="4"/>
  <c r="N83" i="4"/>
  <c r="K83" i="4"/>
  <c r="O101" i="4" l="1"/>
  <c r="N101" i="4"/>
  <c r="M101" i="4"/>
  <c r="L101" i="4"/>
  <c r="K101" i="4"/>
  <c r="O121" i="4" l="1"/>
  <c r="N121" i="4"/>
  <c r="M121" i="4"/>
  <c r="L121" i="4"/>
  <c r="K121" i="4"/>
  <c r="O110" i="4" l="1"/>
  <c r="N110" i="4"/>
  <c r="M110" i="4"/>
  <c r="L110" i="4"/>
  <c r="K110" i="4"/>
  <c r="O86" i="4"/>
  <c r="N86" i="4"/>
  <c r="M86" i="4"/>
  <c r="L86" i="4"/>
  <c r="K86" i="4"/>
  <c r="K82" i="4" s="1"/>
  <c r="O37" i="4" l="1"/>
  <c r="O82" i="4" l="1"/>
  <c r="L106" i="4" l="1"/>
  <c r="O125" i="4"/>
  <c r="N125" i="4"/>
  <c r="M125" i="4"/>
  <c r="L125" i="4"/>
  <c r="K125" i="4"/>
  <c r="O120" i="4"/>
  <c r="N120" i="4"/>
  <c r="M120" i="4"/>
  <c r="L120" i="4"/>
  <c r="K120" i="4"/>
  <c r="O117" i="4"/>
  <c r="N117" i="4"/>
  <c r="M117" i="4"/>
  <c r="L117" i="4"/>
  <c r="K117" i="4"/>
  <c r="O104" i="4"/>
  <c r="N104" i="4"/>
  <c r="L104" i="4"/>
  <c r="K104" i="4"/>
  <c r="O106" i="4"/>
  <c r="N106" i="4"/>
  <c r="M106" i="4"/>
  <c r="K106" i="4"/>
  <c r="N82" i="4"/>
  <c r="M82" i="4"/>
  <c r="L82" i="4"/>
  <c r="O96" i="4"/>
  <c r="N96" i="4"/>
  <c r="M96" i="4"/>
  <c r="L96" i="4"/>
  <c r="K96" i="4"/>
  <c r="O78" i="4"/>
  <c r="N78" i="4"/>
  <c r="M78" i="4"/>
  <c r="L78" i="4"/>
  <c r="K78" i="4"/>
  <c r="O75" i="4"/>
  <c r="O71" i="4" s="1"/>
  <c r="N75" i="4"/>
  <c r="M75" i="4"/>
  <c r="L75" i="4"/>
  <c r="K73" i="4"/>
  <c r="K72" i="4" s="1"/>
  <c r="K75" i="4"/>
  <c r="K71" i="4" l="1"/>
  <c r="L71" i="4"/>
  <c r="N71" i="4"/>
  <c r="M71" i="4"/>
  <c r="K105" i="4"/>
  <c r="K103" i="4" s="1"/>
  <c r="N95" i="4"/>
  <c r="O105" i="4"/>
  <c r="O103" i="4" s="1"/>
  <c r="N105" i="4"/>
  <c r="M105" i="4"/>
  <c r="L105" i="4"/>
  <c r="L103" i="4" s="1"/>
  <c r="M104" i="4"/>
  <c r="L95" i="4"/>
  <c r="O95" i="4"/>
  <c r="M95" i="4"/>
  <c r="K95" i="4"/>
  <c r="O73" i="4"/>
  <c r="O72" i="4" s="1"/>
  <c r="N73" i="4"/>
  <c r="M73" i="4"/>
  <c r="L73" i="4"/>
  <c r="L72" i="4" s="1"/>
  <c r="O53" i="4"/>
  <c r="N53" i="4"/>
  <c r="M53" i="4"/>
  <c r="L53" i="4"/>
  <c r="K53" i="4"/>
  <c r="O42" i="4"/>
  <c r="N42" i="4"/>
  <c r="M42" i="4"/>
  <c r="L42" i="4"/>
  <c r="K42" i="4"/>
  <c r="N37" i="4"/>
  <c r="M37" i="4"/>
  <c r="L37" i="4"/>
  <c r="K37" i="4"/>
  <c r="O20" i="4"/>
  <c r="N20" i="4"/>
  <c r="M20" i="4"/>
  <c r="L20" i="4"/>
  <c r="K20" i="4"/>
  <c r="O12" i="4"/>
  <c r="N12" i="4"/>
  <c r="M12" i="4"/>
  <c r="L12" i="4"/>
  <c r="K12" i="4"/>
  <c r="M72" i="4" l="1"/>
  <c r="N72" i="4"/>
  <c r="M103" i="4"/>
  <c r="N103" i="4"/>
  <c r="M36" i="4"/>
  <c r="N36" i="4"/>
  <c r="L36" i="4"/>
  <c r="O36" i="4"/>
  <c r="K36" i="4"/>
  <c r="L28" i="4" l="1"/>
  <c r="L11" i="4" s="1"/>
  <c r="M28" i="4"/>
  <c r="N28" i="4"/>
  <c r="O28" i="4"/>
  <c r="O11" i="4" s="1"/>
  <c r="N11" i="4" l="1"/>
  <c r="M11" i="4"/>
  <c r="L10" i="4"/>
  <c r="L129" i="4" s="1"/>
  <c r="K28" i="4"/>
  <c r="K11" i="4" s="1"/>
  <c r="P11" i="4" l="1"/>
  <c r="Q11" i="4"/>
  <c r="M10" i="4"/>
  <c r="M129" i="4" s="1"/>
  <c r="N10" i="4"/>
  <c r="N129" i="4" s="1"/>
  <c r="O10" i="4"/>
  <c r="O129" i="4" s="1"/>
  <c r="K10" i="4" l="1"/>
  <c r="K129" i="4" s="1"/>
  <c r="L133" i="4" l="1"/>
  <c r="O133" i="4"/>
  <c r="N133" i="4" l="1"/>
  <c r="M133" i="4"/>
  <c r="K133" i="4" l="1"/>
  <c r="P10" i="4"/>
  <c r="Q10" i="4"/>
</calcChain>
</file>

<file path=xl/sharedStrings.xml><?xml version="1.0" encoding="utf-8"?>
<sst xmlns="http://schemas.openxmlformats.org/spreadsheetml/2006/main" count="949" uniqueCount="278">
  <si>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</si>
  <si>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</si>
  <si>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</si>
  <si>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</si>
  <si>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</si>
  <si>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</si>
  <si>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</si>
  <si>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</si>
  <si>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</si>
  <si>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</si>
  <si>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</si>
  <si>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</si>
  <si>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</si>
  <si>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</si>
  <si>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</si>
  <si>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</si>
  <si>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</si>
  <si>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</si>
  <si>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</si>
  <si>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</si>
  <si>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</si>
  <si>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</si>
  <si>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</si>
  <si>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>C-2103-1900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</si>
  <si>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</si>
  <si>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</si>
  <si>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</si>
  <si>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</si>
  <si>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</si>
  <si>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</si>
  <si>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</si>
  <si>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</si>
  <si>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</si>
  <si>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</si>
  <si>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</si>
  <si>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</si>
  <si>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</si>
  <si>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</si>
  <si>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</si>
  <si>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</si>
  <si>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</si>
  <si>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</si>
  <si>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</si>
  <si>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</si>
  <si>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</si>
  <si>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</si>
  <si>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</si>
  <si>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</si>
  <si>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</si>
  <si>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</si>
  <si>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</si>
  <si>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</si>
  <si>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</si>
  <si>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</si>
  <si>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</si>
  <si>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</si>
  <si>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</si>
  <si>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</si>
  <si>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</si>
  <si>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</si>
  <si>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</si>
  <si>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</si>
  <si>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</si>
  <si>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</si>
  <si>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</si>
  <si>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</si>
  <si>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</si>
  <si>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</si>
  <si>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PENSIONES</t>
  </si>
  <si>
    <t>SALUD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</si>
  <si>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</si>
  <si>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</si>
  <si>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</si>
  <si>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</si>
  <si>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</si>
  <si>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</si>
  <si>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</si>
  <si>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</si>
  <si>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</si>
  <si>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</si>
  <si>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</si>
  <si>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</si>
  <si>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</si>
  <si>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</si>
  <si>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</si>
  <si>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</si>
  <si>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</si>
  <si>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</si>
  <si>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</si>
  <si>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</si>
  <si>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</si>
  <si>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</si>
  <si>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</si>
  <si>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</si>
  <si>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</si>
  <si>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</si>
  <si>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</si>
  <si>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</si>
  <si>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</si>
  <si>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</si>
  <si>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</si>
  <si>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</si>
  <si>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</si>
  <si>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</si>
  <si>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</si>
  <si>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</si>
  <si>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</si>
  <si>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</si>
  <si>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</si>
  <si>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</si>
  <si>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</si>
  <si>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</si>
  <si>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</si>
  <si>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</si>
  <si>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</si>
  <si>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</si>
  <si>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</si>
  <si>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A-03-10-01</t>
  </si>
  <si>
    <t>FALLOS NACIONALES</t>
  </si>
  <si>
    <t>A-03-10-01-001</t>
  </si>
  <si>
    <t>5</t>
  </si>
  <si>
    <t>SENTENCIAS</t>
  </si>
  <si>
    <t>10</t>
  </si>
  <si>
    <t>A-03-10-01-002</t>
  </si>
  <si>
    <t>A-03-10-01-003</t>
  </si>
  <si>
    <t>CONCILIACIONES</t>
  </si>
  <si>
    <t>LAUDOS ARBITRALES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</si>
  <si>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</si>
  <si>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</si>
  <si>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</si>
  <si>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</si>
  <si>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</si>
  <si>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</si>
  <si>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</si>
  <si>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</si>
  <si>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</si>
  <si>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</si>
  <si>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</si>
  <si>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</si>
  <si>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</si>
  <si>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</si>
  <si>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</si>
  <si>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</si>
  <si>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</si>
  <si>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</si>
  <si>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</si>
  <si>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</si>
  <si>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</si>
  <si>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</si>
  <si>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</si>
  <si>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</si>
  <si>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</si>
  <si>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</si>
  <si>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</si>
  <si>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</si>
  <si>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</si>
  <si>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</si>
  <si>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</si>
  <si>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</si>
  <si>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</si>
  <si>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</si>
  <si>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</si>
  <si>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</si>
  <si>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</si>
  <si>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</si>
  <si>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</si>
  <si>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</si>
  <si>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</si>
  <si>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</si>
  <si>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</si>
  <si>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CONSOLIDACIÓN PRODUCTIVA DEL SECTOR HIDROCARBUROS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</si>
  <si>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</si>
  <si>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</si>
  <si>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</si>
  <si>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</si>
  <si>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</si>
  <si>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</si>
  <si>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</si>
  <si>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</si>
  <si>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</si>
  <si>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</si>
  <si>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</si>
  <si>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</si>
  <si>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</si>
  <si>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</si>
  <si>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</si>
  <si>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</si>
  <si>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</si>
  <si>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</si>
  <si>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</si>
  <si>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</si>
  <si>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</si>
  <si>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</si>
  <si>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</si>
  <si>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</si>
  <si>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</si>
  <si>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</si>
  <si>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</si>
  <si>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</si>
  <si>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</si>
  <si>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</si>
  <si>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</si>
  <si>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</si>
  <si>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</si>
  <si>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</si>
  <si>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</si>
  <si>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</si>
  <si>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</si>
  <si>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</si>
  <si>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</si>
  <si>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</si>
  <si>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</si>
  <si>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</si>
  <si>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</si>
  <si>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</si>
  <si>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</si>
  <si>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</si>
  <si>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</si>
  <si>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</si>
  <si>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</si>
  <si>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</si>
  <si>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</si>
  <si>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</si>
  <si>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</si>
  <si>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</si>
  <si>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</si>
  <si>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</si>
  <si>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</si>
  <si>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</si>
  <si>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</si>
  <si>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</si>
  <si>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</si>
  <si>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</si>
  <si>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</si>
  <si>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</si>
  <si>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</si>
  <si>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</si>
  <si>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</si>
  <si>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</si>
  <si>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</si>
  <si>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</si>
  <si>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</si>
  <si>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</si>
  <si>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</si>
  <si>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</si>
  <si>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</si>
  <si>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</si>
  <si>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</si>
  <si>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</si>
  <si>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</si>
  <si>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</si>
  <si>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</si>
  <si>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</si>
  <si>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</si>
  <si>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A-02-02-02-009-006</t>
  </si>
  <si>
    <t>SERVICIOS DE ESPARCIMIENTO, CULTURALES Y DEPORTIVOS</t>
  </si>
  <si>
    <t>A-05-01-02-007-001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</si>
  <si>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</si>
  <si>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</si>
  <si>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</si>
  <si>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</si>
  <si>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</si>
  <si>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</si>
  <si>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</si>
  <si>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</si>
  <si>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</si>
  <si>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</si>
  <si>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</si>
  <si>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</si>
  <si>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</si>
  <si>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</si>
  <si>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MAQUINARIA DE OFICINA, CONTABILIDAD E INFORMÁTICA</t>
  </si>
  <si>
    <t>A-05-01-01-004-005</t>
  </si>
  <si>
    <t>A-02-01-01-004-005</t>
  </si>
  <si>
    <t>A-05-01-02-006-004</t>
  </si>
  <si>
    <t>EJECUCION PRESUPUESTAL DE GASTOS VIGENCIA 2021</t>
  </si>
  <si>
    <t>A-05-01-02-005-004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</si>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</sst>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7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0" fontId="7" fillId="0" borderId="25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40"/>
  <sheetViews>
    <sheetView tabSelected="1" zoomScaleNormal="100" workbookViewId="0">
      <pane xSplit="10" ySplit="9" topLeftCell="M129" activePane="bottomRight" state="frozen"/>
      <selection pane="topRight" activeCell="I1" sqref="I1"/>
      <selection pane="bottomLeft" activeCell="A10" sqref="A10"/>
      <selection pane="bottomRight" activeCell="P132" sqref="P132"/>
    </sheetView>
  </sheetViews>
  <sheetFormatPr baseColWidth="10" defaultColWidth="11.42578125" defaultRowHeight="15" x14ac:dyDescent="0.2"/>
  <cols>
    <col min="1" max="1" width="6.7109375" style="65" bestFit="1" customWidth="1"/>
    <col min="2" max="3" width="5" style="65" bestFit="1" customWidth="1"/>
    <col min="4" max="4" width="4.5703125" style="65" bestFit="1" customWidth="1"/>
    <col min="5" max="5" width="4" style="65" bestFit="1" customWidth="1"/>
    <col min="6" max="6" width="8" style="65" bestFit="1" customWidth="1"/>
    <col min="7" max="7" width="4.140625" style="65" bestFit="1" customWidth="1"/>
    <col min="8" max="8" width="3" style="65" bestFit="1" customWidth="1"/>
    <col min="9" max="9" width="25.85546875" style="65" customWidth="1"/>
    <col min="10" max="10" width="25.5703125" style="66" customWidth="1"/>
    <col min="11" max="12" width="19.42578125" style="109" customWidth="1"/>
    <col min="13" max="13" width="19.5703125" style="109" customWidth="1"/>
    <col min="14" max="14" width="18.140625" style="109" customWidth="1"/>
    <col min="15" max="15" width="18.85546875" style="109" customWidth="1"/>
    <col min="16" max="16" width="15" style="80" customWidth="1"/>
    <col min="17" max="17" width="12.7109375" style="80" customWidth="1"/>
    <col min="18" max="18" width="18" style="109" bestFit="1" customWidth="1"/>
    <col min="19" max="19" width="20.85546875" style="109" bestFit="1" customWidth="1"/>
    <col min="20" max="16384" width="11.42578125" style="64"/>
  </cols>
  <sheetData>
    <row r="1" spans="1:19" s="53" customFormat="1" ht="15" customHeight="1" x14ac:dyDescent="0.2">
      <c r="A1" s="149" t="s">
        <v>184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118"/>
      <c r="S1" s="118"/>
    </row>
    <row r="2" spans="1:19" s="53" customFormat="1" ht="15" customHeight="1" x14ac:dyDescent="0.2">
      <c r="A2" s="152" t="s">
        <v>275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  <c r="R2" s="118"/>
      <c r="S2" s="118"/>
    </row>
    <row r="3" spans="1:19" s="53" customFormat="1" ht="15" customHeight="1" x14ac:dyDescent="0.2">
      <c r="A3" s="155" t="s">
        <v>277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18"/>
      <c r="S3" s="118"/>
    </row>
    <row r="4" spans="1:19" s="53" customFormat="1" ht="15.75" customHeight="1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94"/>
      <c r="L4" s="94"/>
      <c r="M4" s="94"/>
      <c r="N4" s="94"/>
      <c r="O4" s="94"/>
      <c r="P4" s="67"/>
      <c r="Q4" s="68"/>
      <c r="R4" s="118"/>
      <c r="S4" s="118"/>
    </row>
    <row r="5" spans="1:19" s="53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95"/>
      <c r="L5" s="95"/>
      <c r="M5" s="96"/>
      <c r="N5" s="97"/>
      <c r="O5" s="110"/>
      <c r="P5" s="69"/>
      <c r="Q5" s="70"/>
      <c r="R5" s="119"/>
      <c r="S5" s="118"/>
    </row>
    <row r="6" spans="1:19" s="53" customFormat="1" ht="16.149999999999999" customHeight="1" thickBot="1" x14ac:dyDescent="0.25">
      <c r="A6" s="158" t="s">
        <v>9</v>
      </c>
      <c r="B6" s="159"/>
      <c r="C6" s="159"/>
      <c r="D6" s="159"/>
      <c r="E6" s="159"/>
      <c r="F6" s="159"/>
      <c r="G6" s="159"/>
      <c r="H6" s="159"/>
      <c r="I6" s="159"/>
      <c r="J6" s="160"/>
      <c r="K6" s="161" t="s">
        <v>10</v>
      </c>
      <c r="L6" s="161" t="s">
        <v>11</v>
      </c>
      <c r="M6" s="161" t="s">
        <v>12</v>
      </c>
      <c r="N6" s="161" t="s">
        <v>13</v>
      </c>
      <c r="O6" s="163" t="s">
        <v>14</v>
      </c>
      <c r="P6" s="165" t="s">
        <v>15</v>
      </c>
      <c r="Q6" s="141" t="s">
        <v>16</v>
      </c>
      <c r="R6" s="120"/>
      <c r="S6" s="118"/>
    </row>
    <row r="7" spans="1:19" s="54" customFormat="1" x14ac:dyDescent="0.2">
      <c r="A7" s="5" t="s">
        <v>38</v>
      </c>
      <c r="B7" s="6" t="s">
        <v>1</v>
      </c>
      <c r="C7" s="5" t="s">
        <v>2</v>
      </c>
      <c r="D7" s="7" t="s">
        <v>3</v>
      </c>
      <c r="E7" s="8" t="s">
        <v>156</v>
      </c>
      <c r="F7" s="8" t="s">
        <v>39</v>
      </c>
      <c r="G7" s="8" t="s">
        <v>40</v>
      </c>
      <c r="H7" s="9" t="s">
        <v>17</v>
      </c>
      <c r="I7" s="9"/>
      <c r="J7" s="144" t="s">
        <v>4</v>
      </c>
      <c r="K7" s="162"/>
      <c r="L7" s="162"/>
      <c r="M7" s="162"/>
      <c r="N7" s="162"/>
      <c r="O7" s="164"/>
      <c r="P7" s="166"/>
      <c r="Q7" s="142"/>
      <c r="R7" s="120"/>
      <c r="S7" s="108"/>
    </row>
    <row r="8" spans="1:19" s="54" customFormat="1" x14ac:dyDescent="0.2">
      <c r="A8" s="146"/>
      <c r="B8" s="147"/>
      <c r="C8" s="146"/>
      <c r="D8" s="148"/>
      <c r="E8" s="10"/>
      <c r="F8" s="82"/>
      <c r="G8" s="82"/>
      <c r="H8" s="11" t="s">
        <v>18</v>
      </c>
      <c r="I8" s="11"/>
      <c r="J8" s="145"/>
      <c r="K8" s="162"/>
      <c r="L8" s="162"/>
      <c r="M8" s="162"/>
      <c r="N8" s="162"/>
      <c r="O8" s="164"/>
      <c r="P8" s="166"/>
      <c r="Q8" s="142"/>
      <c r="R8" s="120"/>
      <c r="S8" s="108"/>
    </row>
    <row r="9" spans="1:19" s="54" customFormat="1" ht="15.75" thickBot="1" x14ac:dyDescent="0.25">
      <c r="A9" s="146"/>
      <c r="B9" s="147"/>
      <c r="C9" s="146"/>
      <c r="D9" s="148"/>
      <c r="E9" s="10"/>
      <c r="F9" s="82"/>
      <c r="G9" s="82"/>
      <c r="H9" s="11" t="s">
        <v>8</v>
      </c>
      <c r="I9" s="11"/>
      <c r="J9" s="145"/>
      <c r="K9" s="162"/>
      <c r="L9" s="162"/>
      <c r="M9" s="162"/>
      <c r="N9" s="162"/>
      <c r="O9" s="164"/>
      <c r="P9" s="166"/>
      <c r="Q9" s="143"/>
      <c r="R9" s="120"/>
      <c r="S9" s="108"/>
    </row>
    <row r="10" spans="1:19" s="55" customFormat="1" ht="30" customHeight="1" thickBot="1" x14ac:dyDescent="0.25">
      <c r="A10" s="135" t="s">
        <v>19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98">
        <f>K11+K36+K71+K72+K82+K95</f>
        <v>909179689000</v>
      </c>
      <c r="L10" s="98">
        <f>L11+L36+L71+L72+L82+L95</f>
        <v>883421652113.36011</v>
      </c>
      <c r="M10" s="98">
        <f>M11+M36+M71+M72+M82+M95</f>
        <v>866857025288.32007</v>
      </c>
      <c r="N10" s="98">
        <f>N11+N36+N71+N72+N82+N95</f>
        <v>856412656115.71008</v>
      </c>
      <c r="O10" s="98">
        <f>O11+O36+O71+O72+O82+O95</f>
        <v>855840125658.45007</v>
      </c>
      <c r="P10" s="71">
        <f>+M10/K10</f>
        <v>0.95344961592990451</v>
      </c>
      <c r="Q10" s="72">
        <f>+N10/K10</f>
        <v>0.94196193170315101</v>
      </c>
      <c r="R10" s="121"/>
      <c r="S10" s="122"/>
    </row>
    <row r="11" spans="1:19" s="27" customFormat="1" ht="30" customHeight="1" x14ac:dyDescent="0.2">
      <c r="A11" s="46" t="s">
        <v>26</v>
      </c>
      <c r="B11" s="48"/>
      <c r="C11" s="48"/>
      <c r="D11" s="56"/>
      <c r="E11" s="56"/>
      <c r="F11" s="56"/>
      <c r="G11" s="56"/>
      <c r="H11" s="56"/>
      <c r="I11" s="57" t="s">
        <v>27</v>
      </c>
      <c r="J11" s="58" t="s">
        <v>6</v>
      </c>
      <c r="K11" s="99">
        <f>K12+K20+K28+K35</f>
        <v>26971737000</v>
      </c>
      <c r="L11" s="99">
        <f t="shared" ref="L11:O11" si="0">L12+L20+L28+L35</f>
        <v>25065004200</v>
      </c>
      <c r="M11" s="99">
        <f t="shared" si="0"/>
        <v>19997957317</v>
      </c>
      <c r="N11" s="99">
        <f t="shared" si="0"/>
        <v>19994889484</v>
      </c>
      <c r="O11" s="99">
        <f t="shared" si="0"/>
        <v>19461945355</v>
      </c>
      <c r="P11" s="73">
        <f t="shared" ref="P11:P74" si="1">+M11/K11</f>
        <v>0.74144120999696828</v>
      </c>
      <c r="Q11" s="74">
        <f t="shared" ref="Q11:Q74" si="2">+N11/K11</f>
        <v>0.7413274674893946</v>
      </c>
      <c r="R11" s="121"/>
      <c r="S11" s="123"/>
    </row>
    <row r="12" spans="1:19" s="27" customFormat="1" ht="30" customHeight="1" x14ac:dyDescent="0.2">
      <c r="A12" s="18" t="s">
        <v>26</v>
      </c>
      <c r="B12" s="83" t="s">
        <v>28</v>
      </c>
      <c r="C12" s="83" t="s">
        <v>28</v>
      </c>
      <c r="D12" s="84" t="s">
        <v>28</v>
      </c>
      <c r="E12" s="21" t="s">
        <v>29</v>
      </c>
      <c r="F12" s="21"/>
      <c r="G12" s="21"/>
      <c r="H12" s="21"/>
      <c r="I12" s="22" t="s">
        <v>30</v>
      </c>
      <c r="J12" s="23" t="s">
        <v>31</v>
      </c>
      <c r="K12" s="100">
        <f>SUM(K13:K19)</f>
        <v>17313409000</v>
      </c>
      <c r="L12" s="100">
        <f t="shared" ref="L12:O12" si="3">SUM(L13:L19)</f>
        <v>17166200873</v>
      </c>
      <c r="M12" s="100">
        <f t="shared" si="3"/>
        <v>13313021930</v>
      </c>
      <c r="N12" s="100">
        <f t="shared" si="3"/>
        <v>13309954097</v>
      </c>
      <c r="O12" s="100">
        <f t="shared" si="3"/>
        <v>13309954097</v>
      </c>
      <c r="P12" s="75">
        <f t="shared" si="1"/>
        <v>0.76894284251010303</v>
      </c>
      <c r="Q12" s="76">
        <f t="shared" si="2"/>
        <v>0.76876564846356943</v>
      </c>
      <c r="R12" s="121"/>
      <c r="S12" s="123"/>
    </row>
    <row r="13" spans="1:19" s="25" customFormat="1" ht="30" customHeight="1" x14ac:dyDescent="0.2">
      <c r="A13" s="12" t="s">
        <v>26</v>
      </c>
      <c r="B13" s="13" t="s">
        <v>28</v>
      </c>
      <c r="C13" s="13" t="s">
        <v>28</v>
      </c>
      <c r="D13" s="14" t="s">
        <v>28</v>
      </c>
      <c r="E13" s="14" t="s">
        <v>29</v>
      </c>
      <c r="F13" s="14" t="s">
        <v>29</v>
      </c>
      <c r="G13" s="14"/>
      <c r="H13" s="15" t="s">
        <v>5</v>
      </c>
      <c r="I13" s="16" t="s">
        <v>48</v>
      </c>
      <c r="J13" s="17" t="s">
        <v>41</v>
      </c>
      <c r="K13" s="101">
        <v>12637087250</v>
      </c>
      <c r="L13" s="101">
        <v>12555314434</v>
      </c>
      <c r="M13" s="101">
        <v>10165565667</v>
      </c>
      <c r="N13" s="101">
        <v>10165565667</v>
      </c>
      <c r="O13" s="101">
        <v>10165565667</v>
      </c>
      <c r="P13" s="75">
        <f t="shared" si="1"/>
        <v>0.80442316064566222</v>
      </c>
      <c r="Q13" s="76">
        <f t="shared" si="2"/>
        <v>0.80442316064566222</v>
      </c>
      <c r="R13" s="124"/>
      <c r="S13" s="125"/>
    </row>
    <row r="14" spans="1:19" s="25" customFormat="1" ht="30" customHeight="1" x14ac:dyDescent="0.2">
      <c r="A14" s="12" t="s">
        <v>26</v>
      </c>
      <c r="B14" s="13" t="s">
        <v>28</v>
      </c>
      <c r="C14" s="13" t="s">
        <v>28</v>
      </c>
      <c r="D14" s="14" t="s">
        <v>28</v>
      </c>
      <c r="E14" s="14" t="s">
        <v>29</v>
      </c>
      <c r="F14" s="14" t="s">
        <v>32</v>
      </c>
      <c r="G14" s="14"/>
      <c r="H14" s="15" t="s">
        <v>5</v>
      </c>
      <c r="I14" s="16" t="s">
        <v>49</v>
      </c>
      <c r="J14" s="17" t="s">
        <v>42</v>
      </c>
      <c r="K14" s="101">
        <v>1469485462</v>
      </c>
      <c r="L14" s="101">
        <v>1469000000</v>
      </c>
      <c r="M14" s="101">
        <v>1466262512</v>
      </c>
      <c r="N14" s="101">
        <v>1466262512</v>
      </c>
      <c r="O14" s="101">
        <v>1466262512</v>
      </c>
      <c r="P14" s="75">
        <f t="shared" si="1"/>
        <v>0.99780674931236579</v>
      </c>
      <c r="Q14" s="76">
        <f t="shared" si="2"/>
        <v>0.99780674931236579</v>
      </c>
      <c r="R14" s="124"/>
      <c r="S14" s="125"/>
    </row>
    <row r="15" spans="1:19" s="25" customFormat="1" ht="30" customHeight="1" x14ac:dyDescent="0.2">
      <c r="A15" s="12" t="s">
        <v>26</v>
      </c>
      <c r="B15" s="13" t="s">
        <v>28</v>
      </c>
      <c r="C15" s="13" t="s">
        <v>28</v>
      </c>
      <c r="D15" s="14" t="s">
        <v>28</v>
      </c>
      <c r="E15" s="14" t="s">
        <v>29</v>
      </c>
      <c r="F15" s="14" t="s">
        <v>33</v>
      </c>
      <c r="G15" s="14"/>
      <c r="H15" s="15" t="s">
        <v>5</v>
      </c>
      <c r="I15" s="16" t="s">
        <v>50</v>
      </c>
      <c r="J15" s="17" t="s">
        <v>43</v>
      </c>
      <c r="K15" s="101">
        <v>664736712</v>
      </c>
      <c r="L15" s="101">
        <v>664736712</v>
      </c>
      <c r="M15" s="101">
        <v>643508752</v>
      </c>
      <c r="N15" s="101">
        <v>643508752</v>
      </c>
      <c r="O15" s="101">
        <v>643508752</v>
      </c>
      <c r="P15" s="75">
        <f t="shared" si="1"/>
        <v>0.96806561211862174</v>
      </c>
      <c r="Q15" s="76">
        <f t="shared" si="2"/>
        <v>0.96806561211862174</v>
      </c>
      <c r="R15" s="124"/>
      <c r="S15" s="125"/>
    </row>
    <row r="16" spans="1:19" s="25" customFormat="1" ht="30" customHeight="1" x14ac:dyDescent="0.2">
      <c r="A16" s="12" t="s">
        <v>26</v>
      </c>
      <c r="B16" s="13" t="s">
        <v>28</v>
      </c>
      <c r="C16" s="13" t="s">
        <v>28</v>
      </c>
      <c r="D16" s="14" t="s">
        <v>28</v>
      </c>
      <c r="E16" s="14" t="s">
        <v>29</v>
      </c>
      <c r="F16" s="14" t="s">
        <v>34</v>
      </c>
      <c r="G16" s="14"/>
      <c r="H16" s="15" t="s">
        <v>5</v>
      </c>
      <c r="I16" s="16" t="s">
        <v>51</v>
      </c>
      <c r="J16" s="17" t="s">
        <v>44</v>
      </c>
      <c r="K16" s="101">
        <v>415165050</v>
      </c>
      <c r="L16" s="101">
        <v>415063227</v>
      </c>
      <c r="M16" s="101">
        <v>374984264</v>
      </c>
      <c r="N16" s="101">
        <v>371916431</v>
      </c>
      <c r="O16" s="101">
        <v>371916431</v>
      </c>
      <c r="P16" s="75">
        <f t="shared" si="1"/>
        <v>0.90321732043677572</v>
      </c>
      <c r="Q16" s="76">
        <f t="shared" si="2"/>
        <v>0.89582789061844204</v>
      </c>
      <c r="R16" s="124"/>
      <c r="S16" s="125"/>
    </row>
    <row r="17" spans="1:19" s="25" customFormat="1" ht="41.25" customHeight="1" x14ac:dyDescent="0.2">
      <c r="A17" s="12" t="s">
        <v>26</v>
      </c>
      <c r="B17" s="13" t="s">
        <v>28</v>
      </c>
      <c r="C17" s="13" t="s">
        <v>28</v>
      </c>
      <c r="D17" s="14" t="s">
        <v>28</v>
      </c>
      <c r="E17" s="14" t="s">
        <v>29</v>
      </c>
      <c r="F17" s="14" t="s">
        <v>35</v>
      </c>
      <c r="G17" s="14"/>
      <c r="H17" s="15" t="s">
        <v>5</v>
      </c>
      <c r="I17" s="16" t="s">
        <v>52</v>
      </c>
      <c r="J17" s="17" t="s">
        <v>45</v>
      </c>
      <c r="K17" s="101">
        <v>58075012</v>
      </c>
      <c r="L17" s="101">
        <v>58075012</v>
      </c>
      <c r="M17" s="101">
        <v>5007800</v>
      </c>
      <c r="N17" s="101">
        <v>5007800</v>
      </c>
      <c r="O17" s="101">
        <v>5007800</v>
      </c>
      <c r="P17" s="75">
        <f t="shared" si="1"/>
        <v>8.6229857343809072E-2</v>
      </c>
      <c r="Q17" s="76">
        <f t="shared" si="2"/>
        <v>8.6229857343809072E-2</v>
      </c>
      <c r="R17" s="124"/>
      <c r="S17" s="125"/>
    </row>
    <row r="18" spans="1:19" s="25" customFormat="1" ht="30" customHeight="1" x14ac:dyDescent="0.2">
      <c r="A18" s="12" t="s">
        <v>26</v>
      </c>
      <c r="B18" s="13" t="s">
        <v>28</v>
      </c>
      <c r="C18" s="13" t="s">
        <v>28</v>
      </c>
      <c r="D18" s="14" t="s">
        <v>28</v>
      </c>
      <c r="E18" s="14" t="s">
        <v>29</v>
      </c>
      <c r="F18" s="14" t="s">
        <v>36</v>
      </c>
      <c r="G18" s="14"/>
      <c r="H18" s="15" t="s">
        <v>5</v>
      </c>
      <c r="I18" s="16" t="s">
        <v>53</v>
      </c>
      <c r="J18" s="17" t="s">
        <v>46</v>
      </c>
      <c r="K18" s="101">
        <v>1417398809</v>
      </c>
      <c r="L18" s="101">
        <v>1352550783</v>
      </c>
      <c r="M18" s="101">
        <v>20226404</v>
      </c>
      <c r="N18" s="101">
        <v>20226404</v>
      </c>
      <c r="O18" s="101">
        <v>20226404</v>
      </c>
      <c r="P18" s="75">
        <f t="shared" si="1"/>
        <v>1.4270086775556193E-2</v>
      </c>
      <c r="Q18" s="76">
        <f t="shared" si="2"/>
        <v>1.4270086775556193E-2</v>
      </c>
      <c r="R18" s="124"/>
      <c r="S18" s="125"/>
    </row>
    <row r="19" spans="1:19" s="25" customFormat="1" ht="30" customHeight="1" x14ac:dyDescent="0.2">
      <c r="A19" s="12" t="s">
        <v>26</v>
      </c>
      <c r="B19" s="13" t="s">
        <v>28</v>
      </c>
      <c r="C19" s="13" t="s">
        <v>28</v>
      </c>
      <c r="D19" s="14" t="s">
        <v>28</v>
      </c>
      <c r="E19" s="14" t="s">
        <v>29</v>
      </c>
      <c r="F19" s="14" t="s">
        <v>37</v>
      </c>
      <c r="G19" s="14"/>
      <c r="H19" s="15" t="s">
        <v>5</v>
      </c>
      <c r="I19" s="16" t="s">
        <v>54</v>
      </c>
      <c r="J19" s="17" t="s">
        <v>47</v>
      </c>
      <c r="K19" s="101">
        <v>651460705</v>
      </c>
      <c r="L19" s="101">
        <v>651460705</v>
      </c>
      <c r="M19" s="101">
        <v>637466531</v>
      </c>
      <c r="N19" s="101">
        <v>637466531</v>
      </c>
      <c r="O19" s="101">
        <v>637466531</v>
      </c>
      <c r="P19" s="75">
        <f t="shared" si="1"/>
        <v>0.978518774973542</v>
      </c>
      <c r="Q19" s="76">
        <f t="shared" si="2"/>
        <v>0.978518774973542</v>
      </c>
      <c r="R19" s="124"/>
      <c r="S19" s="125"/>
    </row>
    <row r="20" spans="1:19" s="27" customFormat="1" ht="30" customHeight="1" x14ac:dyDescent="0.2">
      <c r="A20" s="18" t="s">
        <v>26</v>
      </c>
      <c r="B20" s="83" t="s">
        <v>28</v>
      </c>
      <c r="C20" s="83" t="s">
        <v>28</v>
      </c>
      <c r="D20" s="85" t="s">
        <v>55</v>
      </c>
      <c r="E20" s="21"/>
      <c r="F20" s="21"/>
      <c r="G20" s="21"/>
      <c r="H20" s="21"/>
      <c r="I20" s="22" t="s">
        <v>56</v>
      </c>
      <c r="J20" s="23" t="s">
        <v>57</v>
      </c>
      <c r="K20" s="100">
        <f>SUM(K21:K27)</f>
        <v>6354954000</v>
      </c>
      <c r="L20" s="100">
        <f t="shared" ref="L20:O20" si="4">SUM(L21:L27)</f>
        <v>5873794000</v>
      </c>
      <c r="M20" s="100">
        <f t="shared" si="4"/>
        <v>5121296936</v>
      </c>
      <c r="N20" s="100">
        <f t="shared" si="4"/>
        <v>5121296936</v>
      </c>
      <c r="O20" s="111">
        <f t="shared" si="4"/>
        <v>4588352807</v>
      </c>
      <c r="P20" s="75">
        <f t="shared" si="1"/>
        <v>0.80587474527746383</v>
      </c>
      <c r="Q20" s="76">
        <f t="shared" si="2"/>
        <v>0.80587474527746383</v>
      </c>
      <c r="R20" s="124"/>
      <c r="S20" s="123"/>
    </row>
    <row r="21" spans="1:19" s="25" customFormat="1" ht="30" customHeight="1" x14ac:dyDescent="0.2">
      <c r="A21" s="12" t="s">
        <v>26</v>
      </c>
      <c r="B21" s="13" t="s">
        <v>28</v>
      </c>
      <c r="C21" s="13" t="s">
        <v>28</v>
      </c>
      <c r="D21" s="14" t="s">
        <v>55</v>
      </c>
      <c r="E21" s="14" t="s">
        <v>29</v>
      </c>
      <c r="F21" s="14"/>
      <c r="G21" s="14"/>
      <c r="H21" s="15" t="s">
        <v>5</v>
      </c>
      <c r="I21" s="16" t="s">
        <v>61</v>
      </c>
      <c r="J21" s="17" t="s">
        <v>68</v>
      </c>
      <c r="K21" s="101">
        <v>1924199932</v>
      </c>
      <c r="L21" s="101">
        <v>1706538207</v>
      </c>
      <c r="M21" s="101">
        <v>1451622598.5</v>
      </c>
      <c r="N21" s="101">
        <v>1451622598.5</v>
      </c>
      <c r="O21" s="101">
        <v>1293694772.5</v>
      </c>
      <c r="P21" s="75">
        <f t="shared" si="1"/>
        <v>0.75440320642314629</v>
      </c>
      <c r="Q21" s="76">
        <f t="shared" si="2"/>
        <v>0.75440320642314629</v>
      </c>
      <c r="R21" s="124"/>
      <c r="S21" s="125"/>
    </row>
    <row r="22" spans="1:19" s="25" customFormat="1" ht="30" customHeight="1" x14ac:dyDescent="0.2">
      <c r="A22" s="12" t="s">
        <v>26</v>
      </c>
      <c r="B22" s="13" t="s">
        <v>28</v>
      </c>
      <c r="C22" s="13" t="s">
        <v>28</v>
      </c>
      <c r="D22" s="14" t="s">
        <v>55</v>
      </c>
      <c r="E22" s="14" t="s">
        <v>58</v>
      </c>
      <c r="F22" s="14"/>
      <c r="G22" s="14"/>
      <c r="H22" s="15" t="s">
        <v>5</v>
      </c>
      <c r="I22" s="16" t="s">
        <v>62</v>
      </c>
      <c r="J22" s="17" t="s">
        <v>69</v>
      </c>
      <c r="K22" s="101">
        <v>1319763076</v>
      </c>
      <c r="L22" s="101">
        <v>1207569207</v>
      </c>
      <c r="M22" s="101">
        <v>1056358089</v>
      </c>
      <c r="N22" s="101">
        <v>1056358089</v>
      </c>
      <c r="O22" s="101">
        <v>941929780</v>
      </c>
      <c r="P22" s="75">
        <f t="shared" si="1"/>
        <v>0.80041494432596172</v>
      </c>
      <c r="Q22" s="76">
        <f t="shared" si="2"/>
        <v>0.80041494432596172</v>
      </c>
      <c r="R22" s="124"/>
      <c r="S22" s="125"/>
    </row>
    <row r="23" spans="1:19" s="25" customFormat="1" ht="30" customHeight="1" x14ac:dyDescent="0.2">
      <c r="A23" s="12" t="s">
        <v>26</v>
      </c>
      <c r="B23" s="13" t="s">
        <v>28</v>
      </c>
      <c r="C23" s="13" t="s">
        <v>28</v>
      </c>
      <c r="D23" s="14" t="s">
        <v>55</v>
      </c>
      <c r="E23" s="14" t="s">
        <v>32</v>
      </c>
      <c r="F23" s="14"/>
      <c r="G23" s="14"/>
      <c r="H23" s="15" t="s">
        <v>5</v>
      </c>
      <c r="I23" s="16" t="s">
        <v>63</v>
      </c>
      <c r="J23" s="17" t="s">
        <v>192</v>
      </c>
      <c r="K23" s="101">
        <v>1461619113</v>
      </c>
      <c r="L23" s="101">
        <v>1461619113</v>
      </c>
      <c r="M23" s="101">
        <v>1380500143</v>
      </c>
      <c r="N23" s="101">
        <v>1380500143</v>
      </c>
      <c r="O23" s="101">
        <v>1257458149</v>
      </c>
      <c r="P23" s="75">
        <f t="shared" si="1"/>
        <v>0.9445006094416063</v>
      </c>
      <c r="Q23" s="76">
        <f t="shared" si="2"/>
        <v>0.9445006094416063</v>
      </c>
      <c r="R23" s="124"/>
      <c r="S23" s="125"/>
    </row>
    <row r="24" spans="1:19" s="25" customFormat="1" ht="30" customHeight="1" x14ac:dyDescent="0.2">
      <c r="A24" s="12" t="s">
        <v>26</v>
      </c>
      <c r="B24" s="13" t="s">
        <v>28</v>
      </c>
      <c r="C24" s="13" t="s">
        <v>28</v>
      </c>
      <c r="D24" s="14" t="s">
        <v>55</v>
      </c>
      <c r="E24" s="14" t="s">
        <v>59</v>
      </c>
      <c r="F24" s="14"/>
      <c r="G24" s="14"/>
      <c r="H24" s="15" t="s">
        <v>5</v>
      </c>
      <c r="I24" s="16" t="s">
        <v>64</v>
      </c>
      <c r="J24" s="17" t="s">
        <v>70</v>
      </c>
      <c r="K24" s="101">
        <v>673623850</v>
      </c>
      <c r="L24" s="101">
        <v>602905965</v>
      </c>
      <c r="M24" s="101">
        <v>503613700</v>
      </c>
      <c r="N24" s="101">
        <v>503613700</v>
      </c>
      <c r="O24" s="101">
        <v>449090300</v>
      </c>
      <c r="P24" s="75">
        <f t="shared" si="1"/>
        <v>0.74761857080921346</v>
      </c>
      <c r="Q24" s="76">
        <f t="shared" si="2"/>
        <v>0.74761857080921346</v>
      </c>
      <c r="R24" s="124"/>
      <c r="S24" s="125"/>
    </row>
    <row r="25" spans="1:19" s="25" customFormat="1" ht="36" x14ac:dyDescent="0.2">
      <c r="A25" s="12" t="s">
        <v>26</v>
      </c>
      <c r="B25" s="13" t="s">
        <v>28</v>
      </c>
      <c r="C25" s="13" t="s">
        <v>28</v>
      </c>
      <c r="D25" s="14" t="s">
        <v>55</v>
      </c>
      <c r="E25" s="14" t="s">
        <v>60</v>
      </c>
      <c r="F25" s="14"/>
      <c r="G25" s="14"/>
      <c r="H25" s="15" t="s">
        <v>5</v>
      </c>
      <c r="I25" s="16" t="s">
        <v>65</v>
      </c>
      <c r="J25" s="17" t="s">
        <v>71</v>
      </c>
      <c r="K25" s="101">
        <v>133718214</v>
      </c>
      <c r="L25" s="101">
        <v>133323297</v>
      </c>
      <c r="M25" s="101">
        <v>92900593</v>
      </c>
      <c r="N25" s="101">
        <v>92900593</v>
      </c>
      <c r="O25" s="101">
        <v>78036893</v>
      </c>
      <c r="P25" s="75">
        <f t="shared" si="1"/>
        <v>0.69474898161592258</v>
      </c>
      <c r="Q25" s="76">
        <f t="shared" si="2"/>
        <v>0.69474898161592258</v>
      </c>
      <c r="R25" s="124"/>
      <c r="S25" s="125"/>
    </row>
    <row r="26" spans="1:19" s="25" customFormat="1" ht="30" customHeight="1" x14ac:dyDescent="0.2">
      <c r="A26" s="12" t="s">
        <v>26</v>
      </c>
      <c r="B26" s="13" t="s">
        <v>28</v>
      </c>
      <c r="C26" s="13" t="s">
        <v>28</v>
      </c>
      <c r="D26" s="14" t="s">
        <v>55</v>
      </c>
      <c r="E26" s="14" t="s">
        <v>33</v>
      </c>
      <c r="F26" s="14"/>
      <c r="G26" s="14"/>
      <c r="H26" s="15" t="s">
        <v>5</v>
      </c>
      <c r="I26" s="16" t="s">
        <v>66</v>
      </c>
      <c r="J26" s="17" t="s">
        <v>72</v>
      </c>
      <c r="K26" s="101">
        <v>505217887</v>
      </c>
      <c r="L26" s="101">
        <v>455919104</v>
      </c>
      <c r="M26" s="101">
        <v>381076443.5</v>
      </c>
      <c r="N26" s="101">
        <v>381076443.5</v>
      </c>
      <c r="O26" s="101">
        <v>340182843.5</v>
      </c>
      <c r="P26" s="75">
        <f t="shared" si="1"/>
        <v>0.75428137701704134</v>
      </c>
      <c r="Q26" s="76">
        <f t="shared" si="2"/>
        <v>0.75428137701704134</v>
      </c>
      <c r="R26" s="124"/>
      <c r="S26" s="125"/>
    </row>
    <row r="27" spans="1:19" s="25" customFormat="1" ht="30" customHeight="1" x14ac:dyDescent="0.2">
      <c r="A27" s="12" t="s">
        <v>26</v>
      </c>
      <c r="B27" s="13" t="s">
        <v>28</v>
      </c>
      <c r="C27" s="13" t="s">
        <v>28</v>
      </c>
      <c r="D27" s="14" t="s">
        <v>55</v>
      </c>
      <c r="E27" s="14" t="s">
        <v>34</v>
      </c>
      <c r="F27" s="14"/>
      <c r="G27" s="14"/>
      <c r="H27" s="15" t="s">
        <v>5</v>
      </c>
      <c r="I27" s="16" t="s">
        <v>67</v>
      </c>
      <c r="J27" s="17" t="s">
        <v>73</v>
      </c>
      <c r="K27" s="101">
        <v>336811928</v>
      </c>
      <c r="L27" s="101">
        <v>305919107</v>
      </c>
      <c r="M27" s="101">
        <v>255225369</v>
      </c>
      <c r="N27" s="101">
        <v>255225369</v>
      </c>
      <c r="O27" s="101">
        <v>227960069</v>
      </c>
      <c r="P27" s="75">
        <f t="shared" si="1"/>
        <v>0.75776820172473225</v>
      </c>
      <c r="Q27" s="76">
        <f t="shared" si="2"/>
        <v>0.75776820172473225</v>
      </c>
      <c r="R27" s="124"/>
      <c r="S27" s="125"/>
    </row>
    <row r="28" spans="1:19" s="27" customFormat="1" ht="36" x14ac:dyDescent="0.2">
      <c r="A28" s="18" t="s">
        <v>26</v>
      </c>
      <c r="B28" s="83" t="s">
        <v>28</v>
      </c>
      <c r="C28" s="83" t="s">
        <v>28</v>
      </c>
      <c r="D28" s="85" t="s">
        <v>74</v>
      </c>
      <c r="E28" s="21"/>
      <c r="F28" s="21"/>
      <c r="G28" s="21"/>
      <c r="H28" s="21"/>
      <c r="I28" s="22" t="s">
        <v>75</v>
      </c>
      <c r="J28" s="26" t="s">
        <v>76</v>
      </c>
      <c r="K28" s="100">
        <f>SUM(K29:K34)</f>
        <v>2671224000</v>
      </c>
      <c r="L28" s="100">
        <f>SUM(L29:L34)</f>
        <v>2025009327</v>
      </c>
      <c r="M28" s="100">
        <f>SUM(M29:M34)</f>
        <v>1563638451</v>
      </c>
      <c r="N28" s="100">
        <f>SUM(N29:N34)</f>
        <v>1563638451</v>
      </c>
      <c r="O28" s="100">
        <f>SUM(O29:O34)</f>
        <v>1563638451</v>
      </c>
      <c r="P28" s="75">
        <f t="shared" si="1"/>
        <v>0.58536403199432174</v>
      </c>
      <c r="Q28" s="76">
        <f t="shared" si="2"/>
        <v>0.58536403199432174</v>
      </c>
      <c r="R28" s="117"/>
      <c r="S28" s="123"/>
    </row>
    <row r="29" spans="1:19" s="25" customFormat="1" ht="30" customHeight="1" x14ac:dyDescent="0.2">
      <c r="A29" s="12" t="s">
        <v>26</v>
      </c>
      <c r="B29" s="13" t="s">
        <v>28</v>
      </c>
      <c r="C29" s="13" t="s">
        <v>28</v>
      </c>
      <c r="D29" s="14" t="s">
        <v>74</v>
      </c>
      <c r="E29" s="14" t="s">
        <v>29</v>
      </c>
      <c r="F29" s="14" t="s">
        <v>29</v>
      </c>
      <c r="G29" s="14"/>
      <c r="H29" s="15" t="s">
        <v>5</v>
      </c>
      <c r="I29" s="16" t="s">
        <v>79</v>
      </c>
      <c r="J29" s="24" t="s">
        <v>85</v>
      </c>
      <c r="K29" s="101">
        <v>1212994308</v>
      </c>
      <c r="L29" s="101">
        <v>900017557</v>
      </c>
      <c r="M29" s="101">
        <v>797442516</v>
      </c>
      <c r="N29" s="101">
        <v>797442516</v>
      </c>
      <c r="O29" s="101">
        <v>797442516</v>
      </c>
      <c r="P29" s="75">
        <f t="shared" si="1"/>
        <v>0.65741653587380233</v>
      </c>
      <c r="Q29" s="76">
        <f t="shared" si="2"/>
        <v>0.65741653587380233</v>
      </c>
      <c r="R29" s="124"/>
      <c r="S29" s="125"/>
    </row>
    <row r="30" spans="1:19" s="25" customFormat="1" ht="30" customHeight="1" x14ac:dyDescent="0.2">
      <c r="A30" s="12" t="s">
        <v>26</v>
      </c>
      <c r="B30" s="13" t="s">
        <v>28</v>
      </c>
      <c r="C30" s="13" t="s">
        <v>28</v>
      </c>
      <c r="D30" s="14" t="s">
        <v>74</v>
      </c>
      <c r="E30" s="14" t="s">
        <v>29</v>
      </c>
      <c r="F30" s="14" t="s">
        <v>58</v>
      </c>
      <c r="G30" s="14"/>
      <c r="H30" s="15" t="s">
        <v>5</v>
      </c>
      <c r="I30" s="16" t="s">
        <v>80</v>
      </c>
      <c r="J30" s="24" t="s">
        <v>86</v>
      </c>
      <c r="K30" s="101">
        <v>273385266</v>
      </c>
      <c r="L30" s="101">
        <v>273385266</v>
      </c>
      <c r="M30" s="101">
        <v>124834975</v>
      </c>
      <c r="N30" s="101">
        <v>124834975</v>
      </c>
      <c r="O30" s="101">
        <v>124834975</v>
      </c>
      <c r="P30" s="75">
        <f t="shared" si="1"/>
        <v>0.45662656523706002</v>
      </c>
      <c r="Q30" s="76">
        <f t="shared" si="2"/>
        <v>0.45662656523706002</v>
      </c>
      <c r="R30" s="124"/>
      <c r="S30" s="125"/>
    </row>
    <row r="31" spans="1:19" s="25" customFormat="1" ht="30" customHeight="1" x14ac:dyDescent="0.2">
      <c r="A31" s="12" t="s">
        <v>26</v>
      </c>
      <c r="B31" s="13" t="s">
        <v>28</v>
      </c>
      <c r="C31" s="13" t="s">
        <v>28</v>
      </c>
      <c r="D31" s="14" t="s">
        <v>74</v>
      </c>
      <c r="E31" s="14" t="s">
        <v>29</v>
      </c>
      <c r="F31" s="14" t="s">
        <v>32</v>
      </c>
      <c r="G31" s="14"/>
      <c r="H31" s="15" t="s">
        <v>5</v>
      </c>
      <c r="I31" s="16" t="s">
        <v>81</v>
      </c>
      <c r="J31" s="24" t="s">
        <v>87</v>
      </c>
      <c r="K31" s="101">
        <v>84743966</v>
      </c>
      <c r="L31" s="101">
        <v>84700000</v>
      </c>
      <c r="M31" s="101">
        <v>69030580</v>
      </c>
      <c r="N31" s="101">
        <v>69030580</v>
      </c>
      <c r="O31" s="101">
        <v>69030580</v>
      </c>
      <c r="P31" s="75">
        <f t="shared" si="1"/>
        <v>0.81457811403351121</v>
      </c>
      <c r="Q31" s="76">
        <f t="shared" si="2"/>
        <v>0.81457811403351121</v>
      </c>
      <c r="R31" s="124"/>
      <c r="S31" s="125"/>
    </row>
    <row r="32" spans="1:19" s="25" customFormat="1" ht="30" customHeight="1" x14ac:dyDescent="0.2">
      <c r="A32" s="12" t="s">
        <v>26</v>
      </c>
      <c r="B32" s="13" t="s">
        <v>28</v>
      </c>
      <c r="C32" s="13" t="s">
        <v>28</v>
      </c>
      <c r="D32" s="14" t="s">
        <v>74</v>
      </c>
      <c r="E32" s="14" t="s">
        <v>58</v>
      </c>
      <c r="F32" s="14"/>
      <c r="G32" s="14"/>
      <c r="H32" s="15" t="s">
        <v>5</v>
      </c>
      <c r="I32" s="16" t="s">
        <v>82</v>
      </c>
      <c r="J32" s="24" t="s">
        <v>88</v>
      </c>
      <c r="K32" s="101">
        <v>958538409</v>
      </c>
      <c r="L32" s="101">
        <v>633010211</v>
      </c>
      <c r="M32" s="101">
        <v>504933096</v>
      </c>
      <c r="N32" s="101">
        <v>504933096</v>
      </c>
      <c r="O32" s="101">
        <v>504933096</v>
      </c>
      <c r="P32" s="75">
        <f t="shared" si="1"/>
        <v>0.52677398345129856</v>
      </c>
      <c r="Q32" s="76">
        <f t="shared" si="2"/>
        <v>0.52677398345129856</v>
      </c>
      <c r="R32" s="124"/>
      <c r="S32" s="125"/>
    </row>
    <row r="33" spans="1:19" s="25" customFormat="1" ht="30" customHeight="1" x14ac:dyDescent="0.2">
      <c r="A33" s="12" t="s">
        <v>26</v>
      </c>
      <c r="B33" s="13" t="s">
        <v>28</v>
      </c>
      <c r="C33" s="13" t="s">
        <v>28</v>
      </c>
      <c r="D33" s="14" t="s">
        <v>74</v>
      </c>
      <c r="E33" s="14" t="s">
        <v>77</v>
      </c>
      <c r="F33" s="14"/>
      <c r="G33" s="14"/>
      <c r="H33" s="15" t="s">
        <v>5</v>
      </c>
      <c r="I33" s="16" t="s">
        <v>83</v>
      </c>
      <c r="J33" s="24" t="s">
        <v>89</v>
      </c>
      <c r="K33" s="101">
        <v>52665758</v>
      </c>
      <c r="L33" s="101">
        <v>45000000</v>
      </c>
      <c r="M33" s="101">
        <v>23544146</v>
      </c>
      <c r="N33" s="101">
        <v>23544146</v>
      </c>
      <c r="O33" s="101">
        <v>23544146</v>
      </c>
      <c r="P33" s="75">
        <f t="shared" si="1"/>
        <v>0.44704845983608554</v>
      </c>
      <c r="Q33" s="76">
        <f t="shared" si="2"/>
        <v>0.44704845983608554</v>
      </c>
      <c r="R33" s="124"/>
      <c r="S33" s="125"/>
    </row>
    <row r="34" spans="1:19" s="25" customFormat="1" ht="30" customHeight="1" x14ac:dyDescent="0.2">
      <c r="A34" s="12" t="s">
        <v>26</v>
      </c>
      <c r="B34" s="13" t="s">
        <v>28</v>
      </c>
      <c r="C34" s="13" t="s">
        <v>28</v>
      </c>
      <c r="D34" s="14" t="s">
        <v>74</v>
      </c>
      <c r="E34" s="14" t="s">
        <v>78</v>
      </c>
      <c r="F34" s="14"/>
      <c r="G34" s="14"/>
      <c r="H34" s="15" t="s">
        <v>5</v>
      </c>
      <c r="I34" s="16" t="s">
        <v>84</v>
      </c>
      <c r="J34" s="24" t="s">
        <v>90</v>
      </c>
      <c r="K34" s="101">
        <v>88896293</v>
      </c>
      <c r="L34" s="101">
        <v>88896293</v>
      </c>
      <c r="M34" s="101">
        <v>43853138</v>
      </c>
      <c r="N34" s="101">
        <v>43853138</v>
      </c>
      <c r="O34" s="101">
        <v>43853138</v>
      </c>
      <c r="P34" s="75">
        <f t="shared" si="1"/>
        <v>0.49330671190079883</v>
      </c>
      <c r="Q34" s="76">
        <f t="shared" si="2"/>
        <v>0.49330671190079883</v>
      </c>
      <c r="R34" s="124"/>
      <c r="S34" s="125"/>
    </row>
    <row r="35" spans="1:19" s="28" customFormat="1" ht="41.25" customHeight="1" x14ac:dyDescent="0.25">
      <c r="A35" s="18" t="s">
        <v>26</v>
      </c>
      <c r="B35" s="83" t="s">
        <v>28</v>
      </c>
      <c r="C35" s="83" t="s">
        <v>28</v>
      </c>
      <c r="D35" s="85" t="s">
        <v>91</v>
      </c>
      <c r="E35" s="21"/>
      <c r="F35" s="21"/>
      <c r="G35" s="21"/>
      <c r="H35" s="15" t="s">
        <v>5</v>
      </c>
      <c r="I35" s="22" t="s">
        <v>92</v>
      </c>
      <c r="J35" s="26" t="s">
        <v>93</v>
      </c>
      <c r="K35" s="100">
        <v>632150000</v>
      </c>
      <c r="L35" s="100">
        <v>0</v>
      </c>
      <c r="M35" s="100">
        <v>0</v>
      </c>
      <c r="N35" s="100">
        <v>0</v>
      </c>
      <c r="O35" s="100">
        <v>0</v>
      </c>
      <c r="P35" s="75">
        <f t="shared" si="1"/>
        <v>0</v>
      </c>
      <c r="Q35" s="76">
        <f t="shared" si="2"/>
        <v>0</v>
      </c>
      <c r="R35" s="126"/>
      <c r="S35" s="127"/>
    </row>
    <row r="36" spans="1:19" s="27" customFormat="1" ht="30" customHeight="1" x14ac:dyDescent="0.2">
      <c r="A36" s="18" t="s">
        <v>26</v>
      </c>
      <c r="B36" s="83" t="s">
        <v>55</v>
      </c>
      <c r="C36" s="19"/>
      <c r="D36" s="21"/>
      <c r="E36" s="21"/>
      <c r="F36" s="21"/>
      <c r="G36" s="21"/>
      <c r="H36" s="15" t="s">
        <v>5</v>
      </c>
      <c r="I36" s="29" t="s">
        <v>94</v>
      </c>
      <c r="J36" s="23" t="s">
        <v>95</v>
      </c>
      <c r="K36" s="100">
        <f>K37+K42+K53</f>
        <v>10197193000</v>
      </c>
      <c r="L36" s="100">
        <f>L37+L42+L53</f>
        <v>7499365701.7999992</v>
      </c>
      <c r="M36" s="100">
        <f>M37+M42+M53</f>
        <v>6254841100.3999996</v>
      </c>
      <c r="N36" s="100">
        <f>N37+N42+N53</f>
        <v>3298987825.0300002</v>
      </c>
      <c r="O36" s="100">
        <f>O37+O42+O53</f>
        <v>3295920387.0299997</v>
      </c>
      <c r="P36" s="75">
        <f t="shared" si="1"/>
        <v>0.61338851784015458</v>
      </c>
      <c r="Q36" s="76">
        <f t="shared" si="2"/>
        <v>0.32351921014243823</v>
      </c>
      <c r="R36" s="117"/>
      <c r="S36" s="123"/>
    </row>
    <row r="37" spans="1:19" s="27" customFormat="1" ht="30" customHeight="1" x14ac:dyDescent="0.2">
      <c r="A37" s="18" t="s">
        <v>26</v>
      </c>
      <c r="B37" s="83" t="s">
        <v>55</v>
      </c>
      <c r="C37" s="83" t="s">
        <v>28</v>
      </c>
      <c r="D37" s="21"/>
      <c r="E37" s="21"/>
      <c r="F37" s="21"/>
      <c r="G37" s="21"/>
      <c r="H37" s="15" t="s">
        <v>5</v>
      </c>
      <c r="I37" s="29" t="s">
        <v>96</v>
      </c>
      <c r="J37" s="23" t="s">
        <v>97</v>
      </c>
      <c r="K37" s="100">
        <f>SUM(K38:K41)</f>
        <v>757518000</v>
      </c>
      <c r="L37" s="100">
        <f t="shared" ref="L37:N37" si="5">SUM(L38:L41)</f>
        <v>104617731.40000001</v>
      </c>
      <c r="M37" s="100">
        <f t="shared" si="5"/>
        <v>104583388</v>
      </c>
      <c r="N37" s="100">
        <f t="shared" si="5"/>
        <v>53751175</v>
      </c>
      <c r="O37" s="100">
        <f>SUM(O38:O41)</f>
        <v>53751175</v>
      </c>
      <c r="P37" s="75">
        <f t="shared" si="1"/>
        <v>0.1380605978999839</v>
      </c>
      <c r="Q37" s="76">
        <f t="shared" si="2"/>
        <v>7.0956960758688237E-2</v>
      </c>
      <c r="R37" s="117"/>
      <c r="S37" s="123"/>
    </row>
    <row r="38" spans="1:19" s="27" customFormat="1" ht="41.25" customHeight="1" x14ac:dyDescent="0.2">
      <c r="A38" s="86" t="s">
        <v>26</v>
      </c>
      <c r="B38" s="87" t="s">
        <v>55</v>
      </c>
      <c r="C38" s="87" t="s">
        <v>28</v>
      </c>
      <c r="D38" s="88" t="s">
        <v>28</v>
      </c>
      <c r="E38" s="88" t="s">
        <v>32</v>
      </c>
      <c r="F38" s="15" t="s">
        <v>35</v>
      </c>
      <c r="G38" s="21"/>
      <c r="H38" s="15" t="s">
        <v>5</v>
      </c>
      <c r="I38" s="30" t="s">
        <v>190</v>
      </c>
      <c r="J38" s="17" t="s">
        <v>191</v>
      </c>
      <c r="K38" s="101">
        <v>36974100</v>
      </c>
      <c r="L38" s="101">
        <v>36974100</v>
      </c>
      <c r="M38" s="101">
        <v>36974100</v>
      </c>
      <c r="N38" s="101">
        <v>400000</v>
      </c>
      <c r="O38" s="101">
        <v>400000</v>
      </c>
      <c r="P38" s="75">
        <f t="shared" si="1"/>
        <v>1</v>
      </c>
      <c r="Q38" s="76">
        <f t="shared" si="2"/>
        <v>1.0818383679386381E-2</v>
      </c>
      <c r="R38" s="117"/>
      <c r="S38" s="123"/>
    </row>
    <row r="39" spans="1:19" s="27" customFormat="1" ht="41.25" customHeight="1" x14ac:dyDescent="0.2">
      <c r="A39" s="86" t="s">
        <v>26</v>
      </c>
      <c r="B39" s="87" t="s">
        <v>55</v>
      </c>
      <c r="C39" s="87" t="s">
        <v>28</v>
      </c>
      <c r="D39" s="88" t="s">
        <v>28</v>
      </c>
      <c r="E39" s="88" t="s">
        <v>59</v>
      </c>
      <c r="F39" s="15" t="s">
        <v>60</v>
      </c>
      <c r="G39" s="21"/>
      <c r="H39" s="15" t="s">
        <v>5</v>
      </c>
      <c r="I39" s="30" t="s">
        <v>273</v>
      </c>
      <c r="J39" s="17" t="s">
        <v>271</v>
      </c>
      <c r="K39" s="101">
        <v>45611550</v>
      </c>
      <c r="L39" s="101">
        <v>45611550</v>
      </c>
      <c r="M39" s="101">
        <v>45611550</v>
      </c>
      <c r="N39" s="101">
        <v>45611550</v>
      </c>
      <c r="O39" s="101">
        <v>45611550</v>
      </c>
      <c r="P39" s="75">
        <f t="shared" si="1"/>
        <v>1</v>
      </c>
      <c r="Q39" s="76">
        <f t="shared" si="2"/>
        <v>1</v>
      </c>
      <c r="R39" s="117"/>
      <c r="S39" s="123"/>
    </row>
    <row r="40" spans="1:19" s="27" customFormat="1" ht="41.25" customHeight="1" x14ac:dyDescent="0.2">
      <c r="A40" s="86" t="s">
        <v>26</v>
      </c>
      <c r="B40" s="87" t="s">
        <v>55</v>
      </c>
      <c r="C40" s="87" t="s">
        <v>28</v>
      </c>
      <c r="D40" s="88" t="s">
        <v>28</v>
      </c>
      <c r="E40" s="14" t="s">
        <v>59</v>
      </c>
      <c r="F40" s="15" t="s">
        <v>35</v>
      </c>
      <c r="G40" s="21"/>
      <c r="H40" s="15" t="s">
        <v>5</v>
      </c>
      <c r="I40" s="30" t="s">
        <v>258</v>
      </c>
      <c r="J40" s="17" t="s">
        <v>257</v>
      </c>
      <c r="K40" s="101">
        <v>12379563</v>
      </c>
      <c r="L40" s="101">
        <v>12379563</v>
      </c>
      <c r="M40" s="101">
        <v>12379563</v>
      </c>
      <c r="N40" s="101">
        <v>7000000</v>
      </c>
      <c r="O40" s="101">
        <v>7000000</v>
      </c>
      <c r="P40" s="75">
        <f t="shared" si="1"/>
        <v>1</v>
      </c>
      <c r="Q40" s="76">
        <f t="shared" si="2"/>
        <v>0.5654480695320182</v>
      </c>
      <c r="R40" s="117"/>
      <c r="S40" s="123"/>
    </row>
    <row r="41" spans="1:19" s="25" customFormat="1" ht="30" customHeight="1" x14ac:dyDescent="0.2">
      <c r="A41" s="12" t="s">
        <v>26</v>
      </c>
      <c r="B41" s="13" t="s">
        <v>55</v>
      </c>
      <c r="C41" s="13" t="s">
        <v>28</v>
      </c>
      <c r="D41" s="14" t="s">
        <v>28</v>
      </c>
      <c r="E41" s="14" t="s">
        <v>59</v>
      </c>
      <c r="F41" s="15" t="s">
        <v>36</v>
      </c>
      <c r="G41" s="14"/>
      <c r="H41" s="15" t="s">
        <v>5</v>
      </c>
      <c r="I41" s="30" t="s">
        <v>193</v>
      </c>
      <c r="J41" s="17" t="s">
        <v>194</v>
      </c>
      <c r="K41" s="101">
        <v>662552787</v>
      </c>
      <c r="L41" s="101">
        <v>9652518.4000000004</v>
      </c>
      <c r="M41" s="101">
        <v>9618175</v>
      </c>
      <c r="N41" s="101">
        <v>739625</v>
      </c>
      <c r="O41" s="101">
        <v>739625</v>
      </c>
      <c r="P41" s="75">
        <f t="shared" si="1"/>
        <v>1.4516843319836492E-2</v>
      </c>
      <c r="Q41" s="76">
        <f t="shared" si="2"/>
        <v>1.1163261471572377E-3</v>
      </c>
      <c r="R41" s="124"/>
      <c r="S41" s="123"/>
    </row>
    <row r="42" spans="1:19" s="27" customFormat="1" ht="30" customHeight="1" x14ac:dyDescent="0.2">
      <c r="A42" s="18" t="s">
        <v>26</v>
      </c>
      <c r="B42" s="83" t="s">
        <v>55</v>
      </c>
      <c r="C42" s="83" t="s">
        <v>55</v>
      </c>
      <c r="D42" s="20" t="s">
        <v>28</v>
      </c>
      <c r="E42" s="21"/>
      <c r="F42" s="21"/>
      <c r="G42" s="21"/>
      <c r="H42" s="15" t="s">
        <v>5</v>
      </c>
      <c r="I42" s="29" t="s">
        <v>253</v>
      </c>
      <c r="J42" s="23" t="s">
        <v>187</v>
      </c>
      <c r="K42" s="100">
        <f>SUM(K43:K52)</f>
        <v>208063523</v>
      </c>
      <c r="L42" s="100">
        <f>SUM(L43:L52)</f>
        <v>178532453.5</v>
      </c>
      <c r="M42" s="100">
        <f>SUM(M43:M52)</f>
        <v>178045306.5</v>
      </c>
      <c r="N42" s="100">
        <f>SUM(N43:N52)</f>
        <v>41635386.5</v>
      </c>
      <c r="O42" s="100">
        <f>SUM(O43:O52)</f>
        <v>41635386.109999999</v>
      </c>
      <c r="P42" s="75">
        <f t="shared" si="1"/>
        <v>0.85572571267093267</v>
      </c>
      <c r="Q42" s="76">
        <f t="shared" si="2"/>
        <v>0.20010901430329045</v>
      </c>
      <c r="R42" s="117"/>
      <c r="S42" s="123"/>
    </row>
    <row r="43" spans="1:19" s="27" customFormat="1" ht="63.75" customHeight="1" x14ac:dyDescent="0.2">
      <c r="A43" s="18" t="s">
        <v>26</v>
      </c>
      <c r="B43" s="89" t="s">
        <v>55</v>
      </c>
      <c r="C43" s="89" t="s">
        <v>55</v>
      </c>
      <c r="D43" s="15" t="s">
        <v>28</v>
      </c>
      <c r="E43" s="15" t="s">
        <v>58</v>
      </c>
      <c r="F43" s="15" t="s">
        <v>34</v>
      </c>
      <c r="G43" s="21"/>
      <c r="H43" s="15" t="s">
        <v>5</v>
      </c>
      <c r="I43" s="30" t="s">
        <v>260</v>
      </c>
      <c r="J43" s="17" t="s">
        <v>259</v>
      </c>
      <c r="K43" s="101">
        <v>2187068</v>
      </c>
      <c r="L43" s="101">
        <v>2187068</v>
      </c>
      <c r="M43" s="101">
        <v>2187068</v>
      </c>
      <c r="N43" s="101">
        <v>1000000</v>
      </c>
      <c r="O43" s="101">
        <v>1000000</v>
      </c>
      <c r="P43" s="75">
        <f t="shared" si="1"/>
        <v>1</v>
      </c>
      <c r="Q43" s="76">
        <f t="shared" si="2"/>
        <v>0.45723315415890131</v>
      </c>
      <c r="R43" s="117"/>
      <c r="S43" s="123"/>
    </row>
    <row r="44" spans="1:19" s="27" customFormat="1" ht="63.75" customHeight="1" x14ac:dyDescent="0.2">
      <c r="A44" s="18" t="s">
        <v>26</v>
      </c>
      <c r="B44" s="89" t="s">
        <v>55</v>
      </c>
      <c r="C44" s="89" t="s">
        <v>55</v>
      </c>
      <c r="D44" s="15" t="s">
        <v>28</v>
      </c>
      <c r="E44" s="15" t="s">
        <v>58</v>
      </c>
      <c r="F44" s="15" t="s">
        <v>35</v>
      </c>
      <c r="G44" s="21"/>
      <c r="H44" s="15" t="s">
        <v>5</v>
      </c>
      <c r="I44" s="30" t="s">
        <v>195</v>
      </c>
      <c r="J44" s="17" t="s">
        <v>196</v>
      </c>
      <c r="K44" s="101">
        <v>18433369</v>
      </c>
      <c r="L44" s="101">
        <v>18433369</v>
      </c>
      <c r="M44" s="101">
        <v>18433369</v>
      </c>
      <c r="N44" s="101" t="s">
        <v>25</v>
      </c>
      <c r="O44" s="101" t="s">
        <v>25</v>
      </c>
      <c r="P44" s="75">
        <f t="shared" si="1"/>
        <v>1</v>
      </c>
      <c r="Q44" s="76">
        <f t="shared" si="2"/>
        <v>0</v>
      </c>
      <c r="R44" s="117"/>
      <c r="S44" s="123"/>
    </row>
    <row r="45" spans="1:19" s="27" customFormat="1" ht="63.75" customHeight="1" x14ac:dyDescent="0.2">
      <c r="A45" s="18" t="s">
        <v>26</v>
      </c>
      <c r="B45" s="89" t="s">
        <v>55</v>
      </c>
      <c r="C45" s="89" t="s">
        <v>55</v>
      </c>
      <c r="D45" s="15" t="s">
        <v>28</v>
      </c>
      <c r="E45" s="15" t="s">
        <v>32</v>
      </c>
      <c r="F45" s="15" t="s">
        <v>29</v>
      </c>
      <c r="G45" s="21"/>
      <c r="H45" s="15" t="s">
        <v>5</v>
      </c>
      <c r="I45" s="30" t="s">
        <v>262</v>
      </c>
      <c r="J45" s="17" t="s">
        <v>261</v>
      </c>
      <c r="K45" s="101" t="s">
        <v>25</v>
      </c>
      <c r="L45" s="101" t="s">
        <v>25</v>
      </c>
      <c r="M45" s="101" t="s">
        <v>25</v>
      </c>
      <c r="N45" s="101" t="s">
        <v>25</v>
      </c>
      <c r="O45" s="101" t="s">
        <v>25</v>
      </c>
      <c r="P45" s="75">
        <v>0</v>
      </c>
      <c r="Q45" s="76">
        <v>0</v>
      </c>
      <c r="R45" s="117"/>
      <c r="S45" s="123"/>
    </row>
    <row r="46" spans="1:19" s="27" customFormat="1" ht="51" customHeight="1" x14ac:dyDescent="0.2">
      <c r="A46" s="18" t="s">
        <v>26</v>
      </c>
      <c r="B46" s="89" t="s">
        <v>55</v>
      </c>
      <c r="C46" s="89" t="s">
        <v>55</v>
      </c>
      <c r="D46" s="15" t="s">
        <v>28</v>
      </c>
      <c r="E46" s="15" t="s">
        <v>32</v>
      </c>
      <c r="F46" s="15" t="s">
        <v>58</v>
      </c>
      <c r="G46" s="21"/>
      <c r="H46" s="15" t="s">
        <v>5</v>
      </c>
      <c r="I46" s="30" t="s">
        <v>197</v>
      </c>
      <c r="J46" s="17" t="s">
        <v>199</v>
      </c>
      <c r="K46" s="101">
        <v>98421064</v>
      </c>
      <c r="L46" s="101">
        <v>90949832</v>
      </c>
      <c r="M46" s="101">
        <v>90462685</v>
      </c>
      <c r="N46" s="101">
        <v>33807058</v>
      </c>
      <c r="O46" s="101">
        <v>33807058</v>
      </c>
      <c r="P46" s="75">
        <f t="shared" si="1"/>
        <v>0.91913947404592167</v>
      </c>
      <c r="Q46" s="76">
        <f t="shared" si="2"/>
        <v>0.34349413251618577</v>
      </c>
      <c r="R46" s="117"/>
      <c r="S46" s="123"/>
    </row>
    <row r="47" spans="1:19" s="27" customFormat="1" ht="51" customHeight="1" x14ac:dyDescent="0.2">
      <c r="A47" s="18" t="s">
        <v>26</v>
      </c>
      <c r="B47" s="89" t="s">
        <v>55</v>
      </c>
      <c r="C47" s="89" t="s">
        <v>55</v>
      </c>
      <c r="D47" s="15" t="s">
        <v>28</v>
      </c>
      <c r="E47" s="15" t="s">
        <v>32</v>
      </c>
      <c r="F47" s="15" t="s">
        <v>32</v>
      </c>
      <c r="G47" s="21"/>
      <c r="H47" s="15" t="s">
        <v>5</v>
      </c>
      <c r="I47" s="30" t="s">
        <v>198</v>
      </c>
      <c r="J47" s="17" t="s">
        <v>200</v>
      </c>
      <c r="K47" s="101">
        <v>56743207</v>
      </c>
      <c r="L47" s="101">
        <v>51731064</v>
      </c>
      <c r="M47" s="101">
        <v>51731064</v>
      </c>
      <c r="N47" s="101" t="s">
        <v>25</v>
      </c>
      <c r="O47" s="101" t="s">
        <v>25</v>
      </c>
      <c r="P47" s="75">
        <f t="shared" si="1"/>
        <v>0.91166972638680788</v>
      </c>
      <c r="Q47" s="76">
        <f t="shared" si="2"/>
        <v>0</v>
      </c>
      <c r="R47" s="117"/>
      <c r="S47" s="123"/>
    </row>
    <row r="48" spans="1:19" s="27" customFormat="1" ht="66" customHeight="1" x14ac:dyDescent="0.2">
      <c r="A48" s="18" t="s">
        <v>26</v>
      </c>
      <c r="B48" s="89" t="s">
        <v>55</v>
      </c>
      <c r="C48" s="89" t="s">
        <v>55</v>
      </c>
      <c r="D48" s="15" t="s">
        <v>28</v>
      </c>
      <c r="E48" s="15" t="s">
        <v>32</v>
      </c>
      <c r="F48" s="15" t="s">
        <v>60</v>
      </c>
      <c r="G48" s="21"/>
      <c r="H48" s="15" t="s">
        <v>5</v>
      </c>
      <c r="I48" s="30" t="s">
        <v>266</v>
      </c>
      <c r="J48" s="17" t="s">
        <v>263</v>
      </c>
      <c r="K48" s="101">
        <v>2381825</v>
      </c>
      <c r="L48" s="101">
        <v>2381825</v>
      </c>
      <c r="M48" s="101">
        <v>2381825</v>
      </c>
      <c r="N48" s="101">
        <v>2381825</v>
      </c>
      <c r="O48" s="101">
        <v>2381825</v>
      </c>
      <c r="P48" s="75">
        <f t="shared" si="1"/>
        <v>1</v>
      </c>
      <c r="Q48" s="76">
        <f t="shared" si="2"/>
        <v>1</v>
      </c>
      <c r="R48" s="117"/>
      <c r="S48" s="123"/>
    </row>
    <row r="49" spans="1:19" s="27" customFormat="1" ht="24" x14ac:dyDescent="0.2">
      <c r="A49" s="18" t="s">
        <v>26</v>
      </c>
      <c r="B49" s="89" t="s">
        <v>55</v>
      </c>
      <c r="C49" s="89" t="s">
        <v>55</v>
      </c>
      <c r="D49" s="15" t="s">
        <v>28</v>
      </c>
      <c r="E49" s="15" t="s">
        <v>32</v>
      </c>
      <c r="F49" s="15" t="s">
        <v>33</v>
      </c>
      <c r="G49" s="21"/>
      <c r="H49" s="15" t="s">
        <v>5</v>
      </c>
      <c r="I49" s="30" t="s">
        <v>267</v>
      </c>
      <c r="J49" s="17" t="s">
        <v>264</v>
      </c>
      <c r="K49" s="101">
        <v>5000000</v>
      </c>
      <c r="L49" s="101">
        <v>5000000</v>
      </c>
      <c r="M49" s="101">
        <v>5000000</v>
      </c>
      <c r="N49" s="101" t="s">
        <v>25</v>
      </c>
      <c r="O49" s="101" t="s">
        <v>25</v>
      </c>
      <c r="P49" s="75">
        <f t="shared" si="1"/>
        <v>1</v>
      </c>
      <c r="Q49" s="76">
        <f t="shared" si="2"/>
        <v>0</v>
      </c>
      <c r="R49" s="117"/>
      <c r="S49" s="123"/>
    </row>
    <row r="50" spans="1:19" s="27" customFormat="1" ht="51" customHeight="1" x14ac:dyDescent="0.2">
      <c r="A50" s="18" t="s">
        <v>26</v>
      </c>
      <c r="B50" s="89" t="s">
        <v>55</v>
      </c>
      <c r="C50" s="89" t="s">
        <v>55</v>
      </c>
      <c r="D50" s="15" t="s">
        <v>28</v>
      </c>
      <c r="E50" s="15" t="s">
        <v>32</v>
      </c>
      <c r="F50" s="15" t="s">
        <v>35</v>
      </c>
      <c r="G50" s="21"/>
      <c r="H50" s="15" t="s">
        <v>5</v>
      </c>
      <c r="I50" s="30" t="s">
        <v>268</v>
      </c>
      <c r="J50" s="17" t="s">
        <v>265</v>
      </c>
      <c r="K50" s="101">
        <v>5000000</v>
      </c>
      <c r="L50" s="101">
        <v>1510596</v>
      </c>
      <c r="M50" s="101">
        <v>1510596</v>
      </c>
      <c r="N50" s="101">
        <v>1199096</v>
      </c>
      <c r="O50" s="101">
        <v>1199096</v>
      </c>
      <c r="P50" s="75">
        <f t="shared" si="1"/>
        <v>0.30211919999999998</v>
      </c>
      <c r="Q50" s="76">
        <f t="shared" si="2"/>
        <v>0.23981920000000001</v>
      </c>
      <c r="R50" s="117"/>
      <c r="S50" s="123"/>
    </row>
    <row r="51" spans="1:19" s="27" customFormat="1" ht="51" customHeight="1" x14ac:dyDescent="0.2">
      <c r="A51" s="18" t="s">
        <v>26</v>
      </c>
      <c r="B51" s="89" t="s">
        <v>55</v>
      </c>
      <c r="C51" s="89" t="s">
        <v>55</v>
      </c>
      <c r="D51" s="15" t="s">
        <v>28</v>
      </c>
      <c r="E51" s="15" t="s">
        <v>59</v>
      </c>
      <c r="F51" s="15" t="s">
        <v>58</v>
      </c>
      <c r="G51" s="21"/>
      <c r="H51" s="15" t="s">
        <v>5</v>
      </c>
      <c r="I51" s="30" t="s">
        <v>201</v>
      </c>
      <c r="J51" s="17" t="s">
        <v>203</v>
      </c>
      <c r="K51" s="101">
        <v>12833194</v>
      </c>
      <c r="L51" s="101">
        <v>3247407.5</v>
      </c>
      <c r="M51" s="101">
        <v>3247407.5</v>
      </c>
      <c r="N51" s="101">
        <v>3247407.5</v>
      </c>
      <c r="O51" s="101">
        <v>3247407.11</v>
      </c>
      <c r="P51" s="75">
        <f t="shared" si="1"/>
        <v>0.25304748763246315</v>
      </c>
      <c r="Q51" s="76">
        <f t="shared" si="2"/>
        <v>0.25304748763246315</v>
      </c>
      <c r="R51" s="117"/>
      <c r="S51" s="123"/>
    </row>
    <row r="52" spans="1:19" s="25" customFormat="1" ht="38.25" customHeight="1" x14ac:dyDescent="0.2">
      <c r="A52" s="12" t="s">
        <v>26</v>
      </c>
      <c r="B52" s="13" t="s">
        <v>55</v>
      </c>
      <c r="C52" s="13" t="s">
        <v>55</v>
      </c>
      <c r="D52" s="14" t="s">
        <v>28</v>
      </c>
      <c r="E52" s="14" t="s">
        <v>59</v>
      </c>
      <c r="F52" s="14" t="s">
        <v>34</v>
      </c>
      <c r="G52" s="14"/>
      <c r="H52" s="15" t="s">
        <v>5</v>
      </c>
      <c r="I52" s="30" t="s">
        <v>202</v>
      </c>
      <c r="J52" s="17" t="s">
        <v>204</v>
      </c>
      <c r="K52" s="101">
        <v>7063796</v>
      </c>
      <c r="L52" s="101">
        <v>3091292</v>
      </c>
      <c r="M52" s="101">
        <v>3091292</v>
      </c>
      <c r="N52" s="101" t="s">
        <v>25</v>
      </c>
      <c r="O52" s="101" t="s">
        <v>25</v>
      </c>
      <c r="P52" s="75">
        <f t="shared" si="1"/>
        <v>0.43762475586780819</v>
      </c>
      <c r="Q52" s="76">
        <f t="shared" si="2"/>
        <v>0</v>
      </c>
      <c r="R52" s="124"/>
      <c r="S52" s="123"/>
    </row>
    <row r="53" spans="1:19" s="25" customFormat="1" ht="30" customHeight="1" x14ac:dyDescent="0.2">
      <c r="A53" s="18" t="s">
        <v>26</v>
      </c>
      <c r="B53" s="83" t="s">
        <v>55</v>
      </c>
      <c r="C53" s="83" t="s">
        <v>55</v>
      </c>
      <c r="D53" s="84" t="s">
        <v>55</v>
      </c>
      <c r="E53" s="21"/>
      <c r="F53" s="21"/>
      <c r="G53" s="21"/>
      <c r="H53" s="15" t="s">
        <v>5</v>
      </c>
      <c r="I53" s="29" t="s">
        <v>98</v>
      </c>
      <c r="J53" s="23" t="s">
        <v>99</v>
      </c>
      <c r="K53" s="100">
        <f>SUM(K54:K70)</f>
        <v>9231611477</v>
      </c>
      <c r="L53" s="100">
        <f>SUM(L54:L70)</f>
        <v>7216215516.8999996</v>
      </c>
      <c r="M53" s="100">
        <f>SUM(M54:M70)</f>
        <v>5972212405.8999996</v>
      </c>
      <c r="N53" s="100">
        <f>SUM(N54:N70)</f>
        <v>3203601263.5300002</v>
      </c>
      <c r="O53" s="100">
        <f>SUM(O54:O70)</f>
        <v>3200533825.9199996</v>
      </c>
      <c r="P53" s="75">
        <f t="shared" si="1"/>
        <v>0.6469306491915745</v>
      </c>
      <c r="Q53" s="76">
        <f t="shared" si="2"/>
        <v>0.34702513981568422</v>
      </c>
      <c r="R53" s="124"/>
      <c r="S53" s="123"/>
    </row>
    <row r="54" spans="1:19" s="25" customFormat="1" ht="32.25" customHeight="1" x14ac:dyDescent="0.2">
      <c r="A54" s="12" t="s">
        <v>26</v>
      </c>
      <c r="B54" s="13" t="s">
        <v>55</v>
      </c>
      <c r="C54" s="13" t="s">
        <v>55</v>
      </c>
      <c r="D54" s="14" t="s">
        <v>55</v>
      </c>
      <c r="E54" s="14" t="s">
        <v>60</v>
      </c>
      <c r="F54" s="91" t="s">
        <v>59</v>
      </c>
      <c r="G54" s="14"/>
      <c r="H54" s="15" t="s">
        <v>5</v>
      </c>
      <c r="I54" s="30" t="s">
        <v>205</v>
      </c>
      <c r="J54" s="17" t="s">
        <v>206</v>
      </c>
      <c r="K54" s="101">
        <v>155753418</v>
      </c>
      <c r="L54" s="112">
        <v>73869421.489999995</v>
      </c>
      <c r="M54" s="112">
        <v>73704660.489999995</v>
      </c>
      <c r="N54" s="112">
        <v>22111994.32</v>
      </c>
      <c r="O54" s="112">
        <v>22111994.32</v>
      </c>
      <c r="P54" s="75">
        <f t="shared" si="1"/>
        <v>0.47321375952083439</v>
      </c>
      <c r="Q54" s="76">
        <f t="shared" si="2"/>
        <v>0.14196795552826968</v>
      </c>
      <c r="R54" s="124"/>
      <c r="S54" s="123"/>
    </row>
    <row r="55" spans="1:19" s="25" customFormat="1" ht="36" x14ac:dyDescent="0.2">
      <c r="A55" s="12" t="s">
        <v>26</v>
      </c>
      <c r="B55" s="13" t="s">
        <v>55</v>
      </c>
      <c r="C55" s="13" t="s">
        <v>55</v>
      </c>
      <c r="D55" s="14" t="s">
        <v>55</v>
      </c>
      <c r="E55" s="14" t="s">
        <v>33</v>
      </c>
      <c r="F55" s="14" t="s">
        <v>32</v>
      </c>
      <c r="G55" s="14"/>
      <c r="H55" s="15" t="s">
        <v>5</v>
      </c>
      <c r="I55" s="30" t="s">
        <v>207</v>
      </c>
      <c r="J55" s="17" t="s">
        <v>211</v>
      </c>
      <c r="K55" s="101">
        <v>159944493</v>
      </c>
      <c r="L55" s="101">
        <v>115715232.90000001</v>
      </c>
      <c r="M55" s="101">
        <v>98233341.900000006</v>
      </c>
      <c r="N55" s="101">
        <v>64110630.689999998</v>
      </c>
      <c r="O55" s="101">
        <v>63704500</v>
      </c>
      <c r="P55" s="75">
        <f t="shared" si="1"/>
        <v>0.61417145446826982</v>
      </c>
      <c r="Q55" s="76">
        <f t="shared" si="2"/>
        <v>0.40083049742762944</v>
      </c>
      <c r="R55" s="124"/>
      <c r="S55" s="123"/>
    </row>
    <row r="56" spans="1:19" s="25" customFormat="1" ht="24" x14ac:dyDescent="0.2">
      <c r="A56" s="12" t="s">
        <v>26</v>
      </c>
      <c r="B56" s="13" t="s">
        <v>55</v>
      </c>
      <c r="C56" s="13" t="s">
        <v>55</v>
      </c>
      <c r="D56" s="14" t="s">
        <v>55</v>
      </c>
      <c r="E56" s="14" t="s">
        <v>33</v>
      </c>
      <c r="F56" s="14" t="s">
        <v>59</v>
      </c>
      <c r="G56" s="14"/>
      <c r="H56" s="15" t="s">
        <v>5</v>
      </c>
      <c r="I56" s="30" t="s">
        <v>208</v>
      </c>
      <c r="J56" s="17" t="s">
        <v>212</v>
      </c>
      <c r="K56" s="101">
        <v>75133760</v>
      </c>
      <c r="L56" s="101">
        <v>74080000</v>
      </c>
      <c r="M56" s="101">
        <v>11204828</v>
      </c>
      <c r="N56" s="101">
        <v>10932107.92</v>
      </c>
      <c r="O56" s="101">
        <v>10703108</v>
      </c>
      <c r="P56" s="75">
        <f t="shared" si="1"/>
        <v>0.14913173518801667</v>
      </c>
      <c r="Q56" s="76">
        <f t="shared" si="2"/>
        <v>0.14550194107149703</v>
      </c>
      <c r="R56" s="124"/>
      <c r="S56" s="123"/>
    </row>
    <row r="57" spans="1:19" s="25" customFormat="1" ht="24" x14ac:dyDescent="0.2">
      <c r="A57" s="12" t="s">
        <v>26</v>
      </c>
      <c r="B57" s="13" t="s">
        <v>55</v>
      </c>
      <c r="C57" s="13" t="s">
        <v>55</v>
      </c>
      <c r="D57" s="14" t="s">
        <v>55</v>
      </c>
      <c r="E57" s="14" t="s">
        <v>33</v>
      </c>
      <c r="F57" s="14" t="s">
        <v>35</v>
      </c>
      <c r="G57" s="14"/>
      <c r="H57" s="15" t="s">
        <v>5</v>
      </c>
      <c r="I57" s="30" t="s">
        <v>209</v>
      </c>
      <c r="J57" s="17" t="s">
        <v>213</v>
      </c>
      <c r="K57" s="101">
        <v>47782117</v>
      </c>
      <c r="L57" s="101">
        <v>40389182</v>
      </c>
      <c r="M57" s="101">
        <v>36341033</v>
      </c>
      <c r="N57" s="101">
        <v>25538120</v>
      </c>
      <c r="O57" s="101">
        <v>25538120</v>
      </c>
      <c r="P57" s="75">
        <f t="shared" si="1"/>
        <v>0.76055719758084395</v>
      </c>
      <c r="Q57" s="76">
        <f t="shared" si="2"/>
        <v>0.53447024961242295</v>
      </c>
      <c r="R57" s="124"/>
      <c r="S57" s="123"/>
    </row>
    <row r="58" spans="1:19" s="25" customFormat="1" ht="48" x14ac:dyDescent="0.2">
      <c r="A58" s="12" t="s">
        <v>26</v>
      </c>
      <c r="B58" s="13" t="s">
        <v>55</v>
      </c>
      <c r="C58" s="13" t="s">
        <v>55</v>
      </c>
      <c r="D58" s="14" t="s">
        <v>55</v>
      </c>
      <c r="E58" s="14" t="s">
        <v>33</v>
      </c>
      <c r="F58" s="14" t="s">
        <v>36</v>
      </c>
      <c r="G58" s="14"/>
      <c r="H58" s="15" t="s">
        <v>5</v>
      </c>
      <c r="I58" s="30" t="s">
        <v>210</v>
      </c>
      <c r="J58" s="17" t="s">
        <v>214</v>
      </c>
      <c r="K58" s="101">
        <v>343805027</v>
      </c>
      <c r="L58" s="101">
        <v>343805027</v>
      </c>
      <c r="M58" s="101">
        <v>343804943</v>
      </c>
      <c r="N58" s="101">
        <v>255205280</v>
      </c>
      <c r="O58" s="101">
        <v>255205280</v>
      </c>
      <c r="P58" s="75">
        <f t="shared" si="1"/>
        <v>0.99999975567547472</v>
      </c>
      <c r="Q58" s="76">
        <f t="shared" si="2"/>
        <v>0.74229653425050124</v>
      </c>
      <c r="R58" s="124"/>
      <c r="S58" s="123"/>
    </row>
    <row r="59" spans="1:19" s="25" customFormat="1" ht="24" x14ac:dyDescent="0.2">
      <c r="A59" s="12" t="s">
        <v>26</v>
      </c>
      <c r="B59" s="13" t="s">
        <v>55</v>
      </c>
      <c r="C59" s="13" t="s">
        <v>55</v>
      </c>
      <c r="D59" s="14" t="s">
        <v>55</v>
      </c>
      <c r="E59" s="14" t="s">
        <v>34</v>
      </c>
      <c r="F59" s="14" t="s">
        <v>29</v>
      </c>
      <c r="G59" s="14"/>
      <c r="H59" s="15" t="s">
        <v>5</v>
      </c>
      <c r="I59" s="30" t="s">
        <v>215</v>
      </c>
      <c r="J59" s="17" t="s">
        <v>217</v>
      </c>
      <c r="K59" s="101">
        <v>69922022</v>
      </c>
      <c r="L59" s="101">
        <v>12635958</v>
      </c>
      <c r="M59" s="101">
        <v>800866</v>
      </c>
      <c r="N59" s="101">
        <v>800866</v>
      </c>
      <c r="O59" s="101">
        <v>800866</v>
      </c>
      <c r="P59" s="75">
        <f t="shared" si="1"/>
        <v>1.1453701953870842E-2</v>
      </c>
      <c r="Q59" s="76">
        <f t="shared" si="2"/>
        <v>1.1453701953870842E-2</v>
      </c>
      <c r="R59" s="124"/>
      <c r="S59" s="123"/>
    </row>
    <row r="60" spans="1:19" s="25" customFormat="1" ht="14.25" x14ac:dyDescent="0.2">
      <c r="A60" s="12" t="s">
        <v>26</v>
      </c>
      <c r="B60" s="13" t="s">
        <v>55</v>
      </c>
      <c r="C60" s="13" t="s">
        <v>55</v>
      </c>
      <c r="D60" s="14" t="s">
        <v>55</v>
      </c>
      <c r="E60" s="14" t="s">
        <v>34</v>
      </c>
      <c r="F60" s="14" t="s">
        <v>58</v>
      </c>
      <c r="G60" s="14"/>
      <c r="H60" s="15" t="s">
        <v>5</v>
      </c>
      <c r="I60" s="30" t="s">
        <v>216</v>
      </c>
      <c r="J60" s="17" t="s">
        <v>218</v>
      </c>
      <c r="K60" s="101">
        <v>503218043</v>
      </c>
      <c r="L60" s="101">
        <v>503218043</v>
      </c>
      <c r="M60" s="101">
        <v>503218043</v>
      </c>
      <c r="N60" s="101">
        <v>387055290</v>
      </c>
      <c r="O60" s="101">
        <v>387055290</v>
      </c>
      <c r="P60" s="75">
        <f t="shared" si="1"/>
        <v>1</v>
      </c>
      <c r="Q60" s="76">
        <f t="shared" si="2"/>
        <v>0.76916019881266462</v>
      </c>
      <c r="R60" s="124"/>
      <c r="S60" s="123"/>
    </row>
    <row r="61" spans="1:19" s="25" customFormat="1" ht="24" x14ac:dyDescent="0.2">
      <c r="A61" s="12" t="s">
        <v>26</v>
      </c>
      <c r="B61" s="13" t="s">
        <v>55</v>
      </c>
      <c r="C61" s="13" t="s">
        <v>55</v>
      </c>
      <c r="D61" s="14" t="s">
        <v>55</v>
      </c>
      <c r="E61" s="14" t="s">
        <v>35</v>
      </c>
      <c r="F61" s="14" t="s">
        <v>58</v>
      </c>
      <c r="G61" s="14"/>
      <c r="H61" s="15" t="s">
        <v>5</v>
      </c>
      <c r="I61" s="30" t="s">
        <v>219</v>
      </c>
      <c r="J61" s="17" t="s">
        <v>224</v>
      </c>
      <c r="K61" s="101">
        <v>2924993989</v>
      </c>
      <c r="L61" s="101">
        <v>1546190294</v>
      </c>
      <c r="M61" s="101">
        <v>846126605</v>
      </c>
      <c r="N61" s="101">
        <v>563871243.15999997</v>
      </c>
      <c r="O61" s="101">
        <v>563871243.15999997</v>
      </c>
      <c r="P61" s="75">
        <f t="shared" si="1"/>
        <v>0.28927464746321568</v>
      </c>
      <c r="Q61" s="76">
        <f t="shared" si="2"/>
        <v>0.19277688955278052</v>
      </c>
      <c r="R61" s="124"/>
      <c r="S61" s="123"/>
    </row>
    <row r="62" spans="1:19" s="25" customFormat="1" ht="36" x14ac:dyDescent="0.2">
      <c r="A62" s="12" t="s">
        <v>26</v>
      </c>
      <c r="B62" s="13" t="s">
        <v>55</v>
      </c>
      <c r="C62" s="13" t="s">
        <v>55</v>
      </c>
      <c r="D62" s="14" t="s">
        <v>55</v>
      </c>
      <c r="E62" s="14" t="s">
        <v>35</v>
      </c>
      <c r="F62" s="14" t="s">
        <v>32</v>
      </c>
      <c r="G62" s="14"/>
      <c r="H62" s="15" t="s">
        <v>5</v>
      </c>
      <c r="I62" s="30" t="s">
        <v>220</v>
      </c>
      <c r="J62" s="17" t="s">
        <v>225</v>
      </c>
      <c r="K62" s="101">
        <v>1191828588</v>
      </c>
      <c r="L62" s="101">
        <v>1031869870</v>
      </c>
      <c r="M62" s="101">
        <v>954860023</v>
      </c>
      <c r="N62" s="101">
        <v>704772691.12</v>
      </c>
      <c r="O62" s="101">
        <v>704772691.12</v>
      </c>
      <c r="P62" s="75">
        <f t="shared" si="1"/>
        <v>0.80117227646162148</v>
      </c>
      <c r="Q62" s="76">
        <f t="shared" si="2"/>
        <v>0.59133729314437289</v>
      </c>
      <c r="R62" s="124"/>
      <c r="S62" s="123"/>
    </row>
    <row r="63" spans="1:19" s="25" customFormat="1" ht="48" x14ac:dyDescent="0.2">
      <c r="A63" s="12" t="s">
        <v>26</v>
      </c>
      <c r="B63" s="13" t="s">
        <v>55</v>
      </c>
      <c r="C63" s="13" t="s">
        <v>55</v>
      </c>
      <c r="D63" s="14" t="s">
        <v>55</v>
      </c>
      <c r="E63" s="14" t="s">
        <v>35</v>
      </c>
      <c r="F63" s="14" t="s">
        <v>59</v>
      </c>
      <c r="G63" s="14"/>
      <c r="H63" s="15" t="s">
        <v>5</v>
      </c>
      <c r="I63" s="30" t="s">
        <v>221</v>
      </c>
      <c r="J63" s="17" t="s">
        <v>226</v>
      </c>
      <c r="K63" s="101">
        <v>1104206183</v>
      </c>
      <c r="L63" s="101">
        <v>1063330864</v>
      </c>
      <c r="M63" s="101">
        <v>982330864</v>
      </c>
      <c r="N63" s="101">
        <v>290270834.73000002</v>
      </c>
      <c r="O63" s="101">
        <v>290270834.73000002</v>
      </c>
      <c r="P63" s="75">
        <f t="shared" si="1"/>
        <v>0.88962630269930298</v>
      </c>
      <c r="Q63" s="76">
        <f t="shared" si="2"/>
        <v>0.26287738576265518</v>
      </c>
      <c r="R63" s="124"/>
      <c r="S63" s="123"/>
    </row>
    <row r="64" spans="1:19" s="25" customFormat="1" ht="14.25" x14ac:dyDescent="0.2">
      <c r="A64" s="12" t="s">
        <v>26</v>
      </c>
      <c r="B64" s="13" t="s">
        <v>55</v>
      </c>
      <c r="C64" s="13" t="s">
        <v>55</v>
      </c>
      <c r="D64" s="14" t="s">
        <v>55</v>
      </c>
      <c r="E64" s="14" t="s">
        <v>35</v>
      </c>
      <c r="F64" s="14" t="s">
        <v>60</v>
      </c>
      <c r="G64" s="14"/>
      <c r="H64" s="15" t="s">
        <v>5</v>
      </c>
      <c r="I64" s="30" t="s">
        <v>222</v>
      </c>
      <c r="J64" s="17" t="s">
        <v>227</v>
      </c>
      <c r="K64" s="101">
        <v>1159033365</v>
      </c>
      <c r="L64" s="101">
        <v>1062712790.6799999</v>
      </c>
      <c r="M64" s="101">
        <v>1037712790.6799999</v>
      </c>
      <c r="N64" s="101">
        <v>288286317.02999997</v>
      </c>
      <c r="O64" s="101">
        <v>288286317.02999997</v>
      </c>
      <c r="P64" s="75">
        <f t="shared" si="1"/>
        <v>0.8953260725846317</v>
      </c>
      <c r="Q64" s="76">
        <f t="shared" si="2"/>
        <v>0.2487299552675086</v>
      </c>
      <c r="R64" s="124"/>
      <c r="S64" s="123"/>
    </row>
    <row r="65" spans="1:19" s="25" customFormat="1" ht="60" x14ac:dyDescent="0.2">
      <c r="A65" s="12" t="s">
        <v>26</v>
      </c>
      <c r="B65" s="13" t="s">
        <v>55</v>
      </c>
      <c r="C65" s="13" t="s">
        <v>55</v>
      </c>
      <c r="D65" s="14" t="s">
        <v>55</v>
      </c>
      <c r="E65" s="14" t="s">
        <v>35</v>
      </c>
      <c r="F65" s="14" t="s">
        <v>34</v>
      </c>
      <c r="G65" s="14"/>
      <c r="H65" s="15" t="s">
        <v>5</v>
      </c>
      <c r="I65" s="30" t="s">
        <v>223</v>
      </c>
      <c r="J65" s="17" t="s">
        <v>228</v>
      </c>
      <c r="K65" s="101">
        <v>104941360</v>
      </c>
      <c r="L65" s="101">
        <v>66842495.829999998</v>
      </c>
      <c r="M65" s="101">
        <v>66842495.829999998</v>
      </c>
      <c r="N65" s="101">
        <v>24630643.559999999</v>
      </c>
      <c r="O65" s="101">
        <v>24630643.559999999</v>
      </c>
      <c r="P65" s="75">
        <f t="shared" si="1"/>
        <v>0.63695092030444433</v>
      </c>
      <c r="Q65" s="76">
        <f t="shared" si="2"/>
        <v>0.23470863689969329</v>
      </c>
      <c r="R65" s="124"/>
      <c r="S65" s="123"/>
    </row>
    <row r="66" spans="1:19" s="25" customFormat="1" ht="14.25" x14ac:dyDescent="0.2">
      <c r="A66" s="12" t="s">
        <v>26</v>
      </c>
      <c r="B66" s="13" t="s">
        <v>55</v>
      </c>
      <c r="C66" s="13" t="s">
        <v>55</v>
      </c>
      <c r="D66" s="14" t="s">
        <v>55</v>
      </c>
      <c r="E66" s="14" t="s">
        <v>36</v>
      </c>
      <c r="F66" s="14" t="s">
        <v>58</v>
      </c>
      <c r="G66" s="14"/>
      <c r="H66" s="15" t="s">
        <v>5</v>
      </c>
      <c r="I66" s="30" t="s">
        <v>229</v>
      </c>
      <c r="J66" s="17" t="s">
        <v>231</v>
      </c>
      <c r="K66" s="101">
        <v>522964753</v>
      </c>
      <c r="L66" s="101">
        <v>473217633</v>
      </c>
      <c r="M66" s="101">
        <v>472482210</v>
      </c>
      <c r="N66" s="101">
        <v>429682130</v>
      </c>
      <c r="O66" s="101">
        <v>428111330</v>
      </c>
      <c r="P66" s="75">
        <f t="shared" si="1"/>
        <v>0.9034685555567451</v>
      </c>
      <c r="Q66" s="76">
        <f t="shared" si="2"/>
        <v>0.82162732294120788</v>
      </c>
      <c r="R66" s="124"/>
      <c r="S66" s="123"/>
    </row>
    <row r="67" spans="1:19" s="25" customFormat="1" ht="48" x14ac:dyDescent="0.2">
      <c r="A67" s="12" t="s">
        <v>26</v>
      </c>
      <c r="B67" s="13" t="s">
        <v>55</v>
      </c>
      <c r="C67" s="13" t="s">
        <v>55</v>
      </c>
      <c r="D67" s="14" t="s">
        <v>55</v>
      </c>
      <c r="E67" s="14" t="s">
        <v>36</v>
      </c>
      <c r="F67" s="14" t="s">
        <v>32</v>
      </c>
      <c r="G67" s="14"/>
      <c r="H67" s="15" t="s">
        <v>5</v>
      </c>
      <c r="I67" s="30" t="s">
        <v>269</v>
      </c>
      <c r="J67" s="17" t="s">
        <v>270</v>
      </c>
      <c r="K67" s="101">
        <v>95338705</v>
      </c>
      <c r="L67" s="101">
        <v>53338705</v>
      </c>
      <c r="M67" s="101">
        <v>25338705</v>
      </c>
      <c r="N67" s="101" t="s">
        <v>25</v>
      </c>
      <c r="O67" s="101" t="s">
        <v>25</v>
      </c>
      <c r="P67" s="75">
        <f t="shared" si="1"/>
        <v>0.26577563645321173</v>
      </c>
      <c r="Q67" s="76">
        <f t="shared" si="2"/>
        <v>0</v>
      </c>
      <c r="R67" s="124"/>
      <c r="S67" s="123"/>
    </row>
    <row r="68" spans="1:19" s="25" customFormat="1" ht="84" x14ac:dyDescent="0.2">
      <c r="A68" s="12" t="s">
        <v>26</v>
      </c>
      <c r="B68" s="13" t="s">
        <v>55</v>
      </c>
      <c r="C68" s="13" t="s">
        <v>55</v>
      </c>
      <c r="D68" s="14" t="s">
        <v>55</v>
      </c>
      <c r="E68" s="14" t="s">
        <v>36</v>
      </c>
      <c r="F68" s="14" t="s">
        <v>59</v>
      </c>
      <c r="G68" s="14"/>
      <c r="H68" s="15" t="s">
        <v>5</v>
      </c>
      <c r="I68" s="30" t="s">
        <v>230</v>
      </c>
      <c r="J68" s="17" t="s">
        <v>232</v>
      </c>
      <c r="K68" s="101">
        <v>24141614</v>
      </c>
      <c r="L68" s="101">
        <v>15000000</v>
      </c>
      <c r="M68" s="101">
        <v>15000000</v>
      </c>
      <c r="N68" s="101">
        <v>2754964</v>
      </c>
      <c r="O68" s="101">
        <v>2754964</v>
      </c>
      <c r="P68" s="75">
        <f t="shared" si="1"/>
        <v>0.62133376832220077</v>
      </c>
      <c r="Q68" s="76">
        <f t="shared" si="2"/>
        <v>0.11411681091413357</v>
      </c>
      <c r="R68" s="124"/>
      <c r="S68" s="123"/>
    </row>
    <row r="69" spans="1:19" s="25" customFormat="1" ht="36" x14ac:dyDescent="0.2">
      <c r="A69" s="12" t="s">
        <v>26</v>
      </c>
      <c r="B69" s="13" t="s">
        <v>55</v>
      </c>
      <c r="C69" s="13" t="s">
        <v>55</v>
      </c>
      <c r="D69" s="14" t="s">
        <v>55</v>
      </c>
      <c r="E69" s="14" t="s">
        <v>36</v>
      </c>
      <c r="F69" s="14" t="s">
        <v>33</v>
      </c>
      <c r="G69" s="14"/>
      <c r="H69" s="15"/>
      <c r="I69" s="30" t="s">
        <v>254</v>
      </c>
      <c r="J69" s="17" t="s">
        <v>255</v>
      </c>
      <c r="K69" s="101">
        <v>464192288</v>
      </c>
      <c r="L69" s="101">
        <v>460000000</v>
      </c>
      <c r="M69" s="101">
        <v>460000000</v>
      </c>
      <c r="N69" s="101">
        <v>91058079</v>
      </c>
      <c r="O69" s="101">
        <v>91058079</v>
      </c>
      <c r="P69" s="75">
        <f t="shared" si="1"/>
        <v>0.99096863927218026</v>
      </c>
      <c r="Q69" s="76">
        <f t="shared" si="2"/>
        <v>0.19616456661167106</v>
      </c>
      <c r="R69" s="124"/>
      <c r="S69" s="123"/>
    </row>
    <row r="70" spans="1:19" s="25" customFormat="1" ht="36" x14ac:dyDescent="0.2">
      <c r="A70" s="12" t="s">
        <v>26</v>
      </c>
      <c r="B70" s="13" t="s">
        <v>55</v>
      </c>
      <c r="C70" s="13" t="s">
        <v>55</v>
      </c>
      <c r="D70" s="14" t="s">
        <v>55</v>
      </c>
      <c r="E70" s="14" t="s">
        <v>37</v>
      </c>
      <c r="F70" s="14"/>
      <c r="G70" s="14"/>
      <c r="H70" s="15" t="s">
        <v>5</v>
      </c>
      <c r="I70" s="30" t="s">
        <v>101</v>
      </c>
      <c r="J70" s="17" t="s">
        <v>100</v>
      </c>
      <c r="K70" s="101">
        <v>284411752</v>
      </c>
      <c r="L70" s="101">
        <v>280000000</v>
      </c>
      <c r="M70" s="101">
        <v>44210997</v>
      </c>
      <c r="N70" s="101">
        <v>42520072</v>
      </c>
      <c r="O70" s="101">
        <v>41658565</v>
      </c>
      <c r="P70" s="75">
        <f t="shared" si="1"/>
        <v>0.1554471525494488</v>
      </c>
      <c r="Q70" s="76">
        <f t="shared" si="2"/>
        <v>0.14950181102221122</v>
      </c>
      <c r="R70" s="124"/>
      <c r="S70" s="123"/>
    </row>
    <row r="71" spans="1:19" s="27" customFormat="1" ht="30" customHeight="1" x14ac:dyDescent="0.2">
      <c r="A71" s="18" t="s">
        <v>26</v>
      </c>
      <c r="B71" s="83" t="s">
        <v>74</v>
      </c>
      <c r="C71" s="19"/>
      <c r="D71" s="21"/>
      <c r="E71" s="21"/>
      <c r="F71" s="21"/>
      <c r="G71" s="21"/>
      <c r="H71" s="20">
        <v>20</v>
      </c>
      <c r="I71" s="29" t="s">
        <v>185</v>
      </c>
      <c r="J71" s="23" t="s">
        <v>7</v>
      </c>
      <c r="K71" s="100">
        <f>K75+K78</f>
        <v>4462131000</v>
      </c>
      <c r="L71" s="100">
        <f t="shared" ref="L71:O71" si="6">L75+L78</f>
        <v>1228441681</v>
      </c>
      <c r="M71" s="100">
        <f t="shared" si="6"/>
        <v>1106658676</v>
      </c>
      <c r="N71" s="100">
        <f t="shared" si="6"/>
        <v>1106658676</v>
      </c>
      <c r="O71" s="100">
        <f t="shared" si="6"/>
        <v>1106658676</v>
      </c>
      <c r="P71" s="75">
        <f t="shared" si="1"/>
        <v>0.24801124754069301</v>
      </c>
      <c r="Q71" s="76">
        <f t="shared" si="2"/>
        <v>0.24801124754069301</v>
      </c>
      <c r="R71" s="117"/>
      <c r="S71" s="123"/>
    </row>
    <row r="72" spans="1:19" s="27" customFormat="1" ht="30" customHeight="1" x14ac:dyDescent="0.2">
      <c r="A72" s="18" t="s">
        <v>26</v>
      </c>
      <c r="B72" s="83">
        <v>3</v>
      </c>
      <c r="C72" s="19"/>
      <c r="D72" s="21"/>
      <c r="E72" s="21"/>
      <c r="F72" s="21"/>
      <c r="G72" s="21"/>
      <c r="H72" s="20">
        <v>21</v>
      </c>
      <c r="I72" s="29" t="s">
        <v>185</v>
      </c>
      <c r="J72" s="23" t="s">
        <v>7</v>
      </c>
      <c r="K72" s="100">
        <f>K73</f>
        <v>814005400000</v>
      </c>
      <c r="L72" s="100">
        <f t="shared" ref="L72:O72" si="7">L73</f>
        <v>814005400000</v>
      </c>
      <c r="M72" s="100">
        <f t="shared" si="7"/>
        <v>814005400000</v>
      </c>
      <c r="N72" s="100">
        <f t="shared" si="7"/>
        <v>814005400000</v>
      </c>
      <c r="O72" s="100">
        <f t="shared" si="7"/>
        <v>814005400000</v>
      </c>
      <c r="P72" s="75">
        <f t="shared" si="1"/>
        <v>1</v>
      </c>
      <c r="Q72" s="76">
        <f t="shared" si="2"/>
        <v>1</v>
      </c>
      <c r="R72" s="117"/>
      <c r="S72" s="123"/>
    </row>
    <row r="73" spans="1:19" s="27" customFormat="1" ht="30" customHeight="1" x14ac:dyDescent="0.2">
      <c r="A73" s="18" t="s">
        <v>26</v>
      </c>
      <c r="B73" s="83" t="s">
        <v>74</v>
      </c>
      <c r="C73" s="83" t="s">
        <v>74</v>
      </c>
      <c r="D73" s="84" t="s">
        <v>91</v>
      </c>
      <c r="E73" s="21"/>
      <c r="F73" s="21"/>
      <c r="G73" s="21"/>
      <c r="H73" s="20">
        <v>21</v>
      </c>
      <c r="I73" s="29" t="s">
        <v>104</v>
      </c>
      <c r="J73" s="23" t="s">
        <v>105</v>
      </c>
      <c r="K73" s="100">
        <f>SUM(K74)</f>
        <v>814005400000</v>
      </c>
      <c r="L73" s="100">
        <f t="shared" ref="L73:O73" si="8">SUM(L74)</f>
        <v>814005400000</v>
      </c>
      <c r="M73" s="100">
        <f t="shared" si="8"/>
        <v>814005400000</v>
      </c>
      <c r="N73" s="100">
        <f t="shared" si="8"/>
        <v>814005400000</v>
      </c>
      <c r="O73" s="100">
        <f t="shared" si="8"/>
        <v>814005400000</v>
      </c>
      <c r="P73" s="75">
        <f t="shared" si="1"/>
        <v>1</v>
      </c>
      <c r="Q73" s="76">
        <f t="shared" si="2"/>
        <v>1</v>
      </c>
      <c r="R73" s="117"/>
      <c r="S73" s="123"/>
    </row>
    <row r="74" spans="1:19" s="27" customFormat="1" ht="45" customHeight="1" x14ac:dyDescent="0.2">
      <c r="A74" s="12" t="s">
        <v>26</v>
      </c>
      <c r="B74" s="89" t="s">
        <v>74</v>
      </c>
      <c r="C74" s="89" t="s">
        <v>74</v>
      </c>
      <c r="D74" s="90" t="s">
        <v>91</v>
      </c>
      <c r="E74" s="15" t="s">
        <v>106</v>
      </c>
      <c r="F74" s="21"/>
      <c r="G74" s="21"/>
      <c r="H74" s="31">
        <v>21</v>
      </c>
      <c r="I74" s="30" t="s">
        <v>107</v>
      </c>
      <c r="J74" s="17" t="s">
        <v>108</v>
      </c>
      <c r="K74" s="101">
        <v>814005400000</v>
      </c>
      <c r="L74" s="101">
        <v>814005400000</v>
      </c>
      <c r="M74" s="101">
        <v>814005400000</v>
      </c>
      <c r="N74" s="101">
        <v>814005400000</v>
      </c>
      <c r="O74" s="101">
        <v>814005400000</v>
      </c>
      <c r="P74" s="75">
        <f t="shared" si="1"/>
        <v>1</v>
      </c>
      <c r="Q74" s="76">
        <f t="shared" si="2"/>
        <v>1</v>
      </c>
      <c r="R74" s="117"/>
      <c r="S74" s="123"/>
    </row>
    <row r="75" spans="1:19" s="27" customFormat="1" ht="54.75" customHeight="1" x14ac:dyDescent="0.2">
      <c r="A75" s="18" t="s">
        <v>26</v>
      </c>
      <c r="B75" s="83" t="s">
        <v>74</v>
      </c>
      <c r="C75" s="83" t="s">
        <v>91</v>
      </c>
      <c r="D75" s="84" t="s">
        <v>55</v>
      </c>
      <c r="E75" s="21" t="s">
        <v>109</v>
      </c>
      <c r="F75" s="21"/>
      <c r="G75" s="21"/>
      <c r="H75" s="20">
        <v>20</v>
      </c>
      <c r="I75" s="29" t="s">
        <v>110</v>
      </c>
      <c r="J75" s="23" t="s">
        <v>111</v>
      </c>
      <c r="K75" s="100">
        <f>SUM(K76:K77)</f>
        <v>96307000</v>
      </c>
      <c r="L75" s="100">
        <f t="shared" ref="L75:O75" si="9">SUM(L76:L77)</f>
        <v>85544981</v>
      </c>
      <c r="M75" s="100">
        <f t="shared" si="9"/>
        <v>67967302</v>
      </c>
      <c r="N75" s="100">
        <f t="shared" si="9"/>
        <v>67967302</v>
      </c>
      <c r="O75" s="100">
        <f t="shared" si="9"/>
        <v>67967302</v>
      </c>
      <c r="P75" s="75">
        <f t="shared" ref="P75:P129" si="10">+M75/K75</f>
        <v>0.70573584474648776</v>
      </c>
      <c r="Q75" s="76">
        <f t="shared" ref="Q75:Q129" si="11">+N75/K75</f>
        <v>0.70573584474648776</v>
      </c>
      <c r="R75" s="117"/>
      <c r="S75" s="123"/>
    </row>
    <row r="76" spans="1:19" s="27" customFormat="1" ht="30" customHeight="1" x14ac:dyDescent="0.2">
      <c r="A76" s="12" t="s">
        <v>26</v>
      </c>
      <c r="B76" s="13" t="s">
        <v>74</v>
      </c>
      <c r="C76" s="13" t="s">
        <v>91</v>
      </c>
      <c r="D76" s="35" t="s">
        <v>55</v>
      </c>
      <c r="E76" s="35" t="s">
        <v>112</v>
      </c>
      <c r="F76" s="35" t="s">
        <v>29</v>
      </c>
      <c r="G76" s="35"/>
      <c r="H76" s="31">
        <v>20</v>
      </c>
      <c r="I76" s="30" t="s">
        <v>113</v>
      </c>
      <c r="J76" s="36" t="s">
        <v>115</v>
      </c>
      <c r="K76" s="101">
        <v>75544981</v>
      </c>
      <c r="L76" s="101">
        <v>75544981</v>
      </c>
      <c r="M76" s="101">
        <v>63876859</v>
      </c>
      <c r="N76" s="101">
        <v>63876859</v>
      </c>
      <c r="O76" s="101">
        <v>63876859</v>
      </c>
      <c r="P76" s="75">
        <f t="shared" si="10"/>
        <v>0.84554735674630721</v>
      </c>
      <c r="Q76" s="76">
        <f t="shared" si="11"/>
        <v>0.84554735674630721</v>
      </c>
      <c r="R76" s="117"/>
      <c r="S76" s="123"/>
    </row>
    <row r="77" spans="1:19" s="27" customFormat="1" ht="36" x14ac:dyDescent="0.2">
      <c r="A77" s="12" t="s">
        <v>26</v>
      </c>
      <c r="B77" s="13" t="s">
        <v>74</v>
      </c>
      <c r="C77" s="13" t="s">
        <v>91</v>
      </c>
      <c r="D77" s="35" t="s">
        <v>55</v>
      </c>
      <c r="E77" s="35" t="s">
        <v>112</v>
      </c>
      <c r="F77" s="35" t="s">
        <v>58</v>
      </c>
      <c r="G77" s="35"/>
      <c r="H77" s="31">
        <v>20</v>
      </c>
      <c r="I77" s="30" t="s">
        <v>114</v>
      </c>
      <c r="J77" s="36" t="s">
        <v>116</v>
      </c>
      <c r="K77" s="101">
        <v>20762019</v>
      </c>
      <c r="L77" s="101">
        <v>10000000</v>
      </c>
      <c r="M77" s="101">
        <v>4090443</v>
      </c>
      <c r="N77" s="101">
        <v>4090443</v>
      </c>
      <c r="O77" s="101">
        <v>4090443</v>
      </c>
      <c r="P77" s="75">
        <f t="shared" si="10"/>
        <v>0.1970156659619664</v>
      </c>
      <c r="Q77" s="76">
        <f t="shared" si="11"/>
        <v>0.1970156659619664</v>
      </c>
      <c r="R77" s="117"/>
      <c r="S77" s="123"/>
    </row>
    <row r="78" spans="1:19" s="25" customFormat="1" ht="30" customHeight="1" x14ac:dyDescent="0.2">
      <c r="A78" s="39" t="s">
        <v>26</v>
      </c>
      <c r="B78" s="85" t="s">
        <v>74</v>
      </c>
      <c r="C78" s="20">
        <v>10</v>
      </c>
      <c r="D78" s="85" t="s">
        <v>28</v>
      </c>
      <c r="E78" s="32" t="s">
        <v>0</v>
      </c>
      <c r="F78" s="32"/>
      <c r="G78" s="32"/>
      <c r="H78" s="20">
        <v>20</v>
      </c>
      <c r="I78" s="29" t="s">
        <v>117</v>
      </c>
      <c r="J78" s="33" t="s">
        <v>118</v>
      </c>
      <c r="K78" s="100">
        <f>SUM(K79:K81)</f>
        <v>4365824000</v>
      </c>
      <c r="L78" s="100">
        <f t="shared" ref="L78:O78" si="12">SUM(L79:L81)</f>
        <v>1142896700</v>
      </c>
      <c r="M78" s="100">
        <f t="shared" si="12"/>
        <v>1038691374</v>
      </c>
      <c r="N78" s="100">
        <f t="shared" si="12"/>
        <v>1038691374</v>
      </c>
      <c r="O78" s="100">
        <f t="shared" si="12"/>
        <v>1038691374</v>
      </c>
      <c r="P78" s="75">
        <f t="shared" si="10"/>
        <v>0.2379141655733259</v>
      </c>
      <c r="Q78" s="76">
        <f t="shared" si="11"/>
        <v>0.2379141655733259</v>
      </c>
      <c r="R78" s="124"/>
      <c r="S78" s="125"/>
    </row>
    <row r="79" spans="1:19" s="25" customFormat="1" ht="30" customHeight="1" x14ac:dyDescent="0.2">
      <c r="A79" s="34" t="s">
        <v>26</v>
      </c>
      <c r="B79" s="14" t="s">
        <v>74</v>
      </c>
      <c r="C79" s="14">
        <v>10</v>
      </c>
      <c r="D79" s="35" t="s">
        <v>28</v>
      </c>
      <c r="E79" s="92" t="s">
        <v>29</v>
      </c>
      <c r="F79" s="35"/>
      <c r="G79" s="35"/>
      <c r="H79" s="37">
        <v>20</v>
      </c>
      <c r="I79" s="38" t="s">
        <v>119</v>
      </c>
      <c r="J79" s="36" t="s">
        <v>121</v>
      </c>
      <c r="K79" s="101">
        <v>1751000000</v>
      </c>
      <c r="L79" s="101">
        <v>178801266</v>
      </c>
      <c r="M79" s="101">
        <v>175337235</v>
      </c>
      <c r="N79" s="101">
        <v>175337235</v>
      </c>
      <c r="O79" s="101">
        <v>175337235</v>
      </c>
      <c r="P79" s="75">
        <f t="shared" si="10"/>
        <v>0.1001354854368932</v>
      </c>
      <c r="Q79" s="76">
        <f t="shared" si="11"/>
        <v>0.1001354854368932</v>
      </c>
      <c r="R79" s="124"/>
      <c r="S79" s="125"/>
    </row>
    <row r="80" spans="1:19" s="27" customFormat="1" ht="30" customHeight="1" x14ac:dyDescent="0.2">
      <c r="A80" s="34" t="s">
        <v>26</v>
      </c>
      <c r="B80" s="14" t="s">
        <v>74</v>
      </c>
      <c r="C80" s="13" t="s">
        <v>122</v>
      </c>
      <c r="D80" s="15" t="s">
        <v>28</v>
      </c>
      <c r="E80" s="15" t="s">
        <v>58</v>
      </c>
      <c r="F80" s="15"/>
      <c r="G80" s="15"/>
      <c r="H80" s="37">
        <v>20</v>
      </c>
      <c r="I80" s="38" t="s">
        <v>123</v>
      </c>
      <c r="J80" s="17" t="s">
        <v>125</v>
      </c>
      <c r="K80" s="101">
        <v>863824000</v>
      </c>
      <c r="L80" s="101">
        <v>863824000</v>
      </c>
      <c r="M80" s="101">
        <v>863354139</v>
      </c>
      <c r="N80" s="101">
        <v>863354139</v>
      </c>
      <c r="O80" s="101">
        <v>863354139</v>
      </c>
      <c r="P80" s="75">
        <f t="shared" si="10"/>
        <v>0.99945606859730685</v>
      </c>
      <c r="Q80" s="76">
        <f t="shared" si="11"/>
        <v>0.99945606859730685</v>
      </c>
      <c r="R80" s="117"/>
      <c r="S80" s="123"/>
    </row>
    <row r="81" spans="1:19" s="27" customFormat="1" ht="30" customHeight="1" x14ac:dyDescent="0.2">
      <c r="A81" s="12" t="s">
        <v>26</v>
      </c>
      <c r="B81" s="13" t="s">
        <v>74</v>
      </c>
      <c r="C81" s="13" t="s">
        <v>122</v>
      </c>
      <c r="D81" s="14" t="s">
        <v>28</v>
      </c>
      <c r="E81" s="15" t="s">
        <v>32</v>
      </c>
      <c r="F81" s="15"/>
      <c r="G81" s="15"/>
      <c r="H81" s="37">
        <v>20</v>
      </c>
      <c r="I81" s="38" t="s">
        <v>124</v>
      </c>
      <c r="J81" s="17" t="s">
        <v>126</v>
      </c>
      <c r="K81" s="101">
        <v>1751000000</v>
      </c>
      <c r="L81" s="101">
        <f>271434+100000000</f>
        <v>100271434</v>
      </c>
      <c r="M81" s="101" t="s">
        <v>25</v>
      </c>
      <c r="N81" s="101" t="s">
        <v>25</v>
      </c>
      <c r="O81" s="101" t="s">
        <v>25</v>
      </c>
      <c r="P81" s="75">
        <f t="shared" si="10"/>
        <v>0</v>
      </c>
      <c r="Q81" s="76">
        <f t="shared" si="11"/>
        <v>0</v>
      </c>
      <c r="R81" s="124"/>
      <c r="S81" s="123"/>
    </row>
    <row r="82" spans="1:19" s="27" customFormat="1" ht="42" customHeight="1" x14ac:dyDescent="0.2">
      <c r="A82" s="18" t="s">
        <v>26</v>
      </c>
      <c r="B82" s="19">
        <v>5</v>
      </c>
      <c r="C82" s="19"/>
      <c r="D82" s="32"/>
      <c r="E82" s="32"/>
      <c r="F82" s="32"/>
      <c r="G82" s="32"/>
      <c r="H82" s="31">
        <v>20</v>
      </c>
      <c r="I82" s="43" t="s">
        <v>20</v>
      </c>
      <c r="J82" s="33" t="s">
        <v>21</v>
      </c>
      <c r="K82" s="100">
        <f>+K86+K83</f>
        <v>50000000000</v>
      </c>
      <c r="L82" s="100">
        <f>+L86+L83</f>
        <v>32553066073.159996</v>
      </c>
      <c r="M82" s="100">
        <f>+M86+M83</f>
        <v>22582964575.919998</v>
      </c>
      <c r="N82" s="100">
        <f>+N86+N83</f>
        <v>15113061511.68</v>
      </c>
      <c r="O82" s="100">
        <f>+O86+O83</f>
        <v>15076542621.42</v>
      </c>
      <c r="P82" s="75">
        <f t="shared" si="10"/>
        <v>0.45165929151839995</v>
      </c>
      <c r="Q82" s="76">
        <f t="shared" si="11"/>
        <v>0.30226123023360002</v>
      </c>
      <c r="R82" s="117"/>
      <c r="S82" s="123"/>
    </row>
    <row r="83" spans="1:19" s="27" customFormat="1" ht="42" customHeight="1" x14ac:dyDescent="0.2">
      <c r="A83" s="39" t="s">
        <v>26</v>
      </c>
      <c r="B83" s="85" t="s">
        <v>127</v>
      </c>
      <c r="C83" s="83" t="s">
        <v>28</v>
      </c>
      <c r="D83" s="93">
        <v>1</v>
      </c>
      <c r="E83" s="93"/>
      <c r="F83" s="32"/>
      <c r="G83" s="32"/>
      <c r="H83" s="31">
        <v>20</v>
      </c>
      <c r="I83" s="43" t="s">
        <v>186</v>
      </c>
      <c r="J83" s="33" t="s">
        <v>187</v>
      </c>
      <c r="K83" s="100">
        <f>SUM(K84:K85)</f>
        <v>7834810000</v>
      </c>
      <c r="L83" s="100">
        <f t="shared" ref="L83:O83" si="13">SUM(L84:L85)</f>
        <v>4225100138.7399998</v>
      </c>
      <c r="M83" s="100">
        <f t="shared" si="13"/>
        <v>3396926467.7399998</v>
      </c>
      <c r="N83" s="100">
        <f t="shared" si="13"/>
        <v>2231555507.0999999</v>
      </c>
      <c r="O83" s="100">
        <f t="shared" si="13"/>
        <v>2231555507.0999999</v>
      </c>
      <c r="P83" s="75">
        <f t="shared" si="10"/>
        <v>0.43356845510484615</v>
      </c>
      <c r="Q83" s="76">
        <f t="shared" si="11"/>
        <v>0.28482573375742359</v>
      </c>
      <c r="R83" s="117"/>
      <c r="S83" s="123"/>
    </row>
    <row r="84" spans="1:19" s="27" customFormat="1" ht="42" customHeight="1" x14ac:dyDescent="0.2">
      <c r="A84" s="34" t="s">
        <v>26</v>
      </c>
      <c r="B84" s="91" t="s">
        <v>127</v>
      </c>
      <c r="C84" s="89" t="s">
        <v>28</v>
      </c>
      <c r="D84" s="92" t="s">
        <v>55</v>
      </c>
      <c r="E84" s="92" t="s">
        <v>35</v>
      </c>
      <c r="F84" s="92" t="s">
        <v>60</v>
      </c>
      <c r="G84" s="35"/>
      <c r="H84" s="37">
        <v>20</v>
      </c>
      <c r="I84" s="42" t="s">
        <v>272</v>
      </c>
      <c r="J84" s="17" t="s">
        <v>271</v>
      </c>
      <c r="K84" s="101">
        <v>43062287</v>
      </c>
      <c r="L84" s="101" t="s">
        <v>25</v>
      </c>
      <c r="M84" s="101" t="s">
        <v>25</v>
      </c>
      <c r="N84" s="101" t="s">
        <v>25</v>
      </c>
      <c r="O84" s="101" t="s">
        <v>25</v>
      </c>
      <c r="P84" s="75">
        <f t="shared" si="10"/>
        <v>0</v>
      </c>
      <c r="Q84" s="76">
        <f t="shared" si="11"/>
        <v>0</v>
      </c>
      <c r="R84" s="117"/>
      <c r="S84" s="123"/>
    </row>
    <row r="85" spans="1:19" s="27" customFormat="1" ht="42" customHeight="1" x14ac:dyDescent="0.2">
      <c r="A85" s="34" t="s">
        <v>26</v>
      </c>
      <c r="B85" s="91" t="s">
        <v>127</v>
      </c>
      <c r="C85" s="89" t="s">
        <v>28</v>
      </c>
      <c r="D85" s="92" t="s">
        <v>55</v>
      </c>
      <c r="E85" s="92" t="s">
        <v>35</v>
      </c>
      <c r="F85" s="35" t="s">
        <v>34</v>
      </c>
      <c r="G85" s="35"/>
      <c r="H85" s="37">
        <v>20</v>
      </c>
      <c r="I85" s="42" t="s">
        <v>233</v>
      </c>
      <c r="J85" s="17" t="s">
        <v>204</v>
      </c>
      <c r="K85" s="101">
        <v>7791747713</v>
      </c>
      <c r="L85" s="101">
        <v>4225100138.7399998</v>
      </c>
      <c r="M85" s="101">
        <v>3396926467.7399998</v>
      </c>
      <c r="N85" s="101">
        <v>2231555507.0999999</v>
      </c>
      <c r="O85" s="101">
        <v>2231555507.0999999</v>
      </c>
      <c r="P85" s="75">
        <f t="shared" si="10"/>
        <v>0.43596463757065179</v>
      </c>
      <c r="Q85" s="76">
        <f t="shared" si="11"/>
        <v>0.28639986679455776</v>
      </c>
      <c r="R85" s="117"/>
      <c r="S85" s="123"/>
    </row>
    <row r="86" spans="1:19" s="27" customFormat="1" ht="30" customHeight="1" x14ac:dyDescent="0.2">
      <c r="A86" s="39" t="s">
        <v>26</v>
      </c>
      <c r="B86" s="85" t="s">
        <v>127</v>
      </c>
      <c r="C86" s="83" t="s">
        <v>28</v>
      </c>
      <c r="D86" s="93" t="s">
        <v>55</v>
      </c>
      <c r="E86" s="93"/>
      <c r="F86" s="32"/>
      <c r="G86" s="32"/>
      <c r="H86" s="31">
        <v>20</v>
      </c>
      <c r="I86" s="43" t="s">
        <v>129</v>
      </c>
      <c r="J86" s="33" t="s">
        <v>130</v>
      </c>
      <c r="K86" s="100">
        <f>SUM(K87:K94)</f>
        <v>42165190000</v>
      </c>
      <c r="L86" s="100">
        <f t="shared" ref="L86:O86" si="14">SUM(L87:L94)</f>
        <v>28327965934.419998</v>
      </c>
      <c r="M86" s="100">
        <f t="shared" si="14"/>
        <v>19186038108.18</v>
      </c>
      <c r="N86" s="100">
        <f t="shared" si="14"/>
        <v>12881506004.58</v>
      </c>
      <c r="O86" s="100">
        <f t="shared" si="14"/>
        <v>12844987114.32</v>
      </c>
      <c r="P86" s="75">
        <f t="shared" si="10"/>
        <v>0.45502079104066651</v>
      </c>
      <c r="Q86" s="76">
        <f t="shared" si="11"/>
        <v>0.30550095954933443</v>
      </c>
      <c r="R86" s="117"/>
      <c r="S86" s="123"/>
    </row>
    <row r="87" spans="1:19" s="27" customFormat="1" ht="30" customHeight="1" x14ac:dyDescent="0.2">
      <c r="A87" s="39" t="s">
        <v>26</v>
      </c>
      <c r="B87" s="91" t="s">
        <v>127</v>
      </c>
      <c r="C87" s="89" t="s">
        <v>28</v>
      </c>
      <c r="D87" s="92" t="s">
        <v>55</v>
      </c>
      <c r="E87" s="92" t="s">
        <v>60</v>
      </c>
      <c r="F87" s="92" t="s">
        <v>59</v>
      </c>
      <c r="G87" s="32"/>
      <c r="H87" s="37">
        <v>20</v>
      </c>
      <c r="I87" s="42" t="s">
        <v>276</v>
      </c>
      <c r="J87" s="36" t="s">
        <v>206</v>
      </c>
      <c r="K87" s="101">
        <v>1000000000</v>
      </c>
      <c r="L87" s="101">
        <v>1000000000</v>
      </c>
      <c r="M87" s="101" t="s">
        <v>25</v>
      </c>
      <c r="N87" s="101" t="s">
        <v>25</v>
      </c>
      <c r="O87" s="101" t="s">
        <v>25</v>
      </c>
      <c r="P87" s="114">
        <f t="shared" si="10"/>
        <v>0</v>
      </c>
      <c r="Q87" s="115">
        <f t="shared" si="11"/>
        <v>0</v>
      </c>
      <c r="R87" s="117"/>
      <c r="S87" s="123"/>
    </row>
    <row r="88" spans="1:19" s="27" customFormat="1" ht="30" customHeight="1" x14ac:dyDescent="0.2">
      <c r="A88" s="39" t="s">
        <v>26</v>
      </c>
      <c r="B88" s="91" t="s">
        <v>127</v>
      </c>
      <c r="C88" s="89" t="s">
        <v>28</v>
      </c>
      <c r="D88" s="92" t="s">
        <v>55</v>
      </c>
      <c r="E88" s="92" t="s">
        <v>33</v>
      </c>
      <c r="F88" s="92" t="s">
        <v>59</v>
      </c>
      <c r="G88" s="32"/>
      <c r="H88" s="37">
        <v>20</v>
      </c>
      <c r="I88" s="42" t="s">
        <v>274</v>
      </c>
      <c r="J88" s="36" t="s">
        <v>212</v>
      </c>
      <c r="K88" s="101">
        <v>1000000000</v>
      </c>
      <c r="L88" s="101">
        <v>1000000000</v>
      </c>
      <c r="M88" s="101">
        <v>500000000</v>
      </c>
      <c r="N88" s="101">
        <v>500000000</v>
      </c>
      <c r="O88" s="101">
        <v>500000000</v>
      </c>
      <c r="P88" s="114">
        <f t="shared" si="10"/>
        <v>0.5</v>
      </c>
      <c r="Q88" s="115">
        <f t="shared" si="11"/>
        <v>0.5</v>
      </c>
      <c r="R88" s="117"/>
      <c r="S88" s="123"/>
    </row>
    <row r="89" spans="1:19" s="27" customFormat="1" ht="30" customHeight="1" x14ac:dyDescent="0.2">
      <c r="A89" s="39" t="s">
        <v>26</v>
      </c>
      <c r="B89" s="91" t="s">
        <v>127</v>
      </c>
      <c r="C89" s="89" t="s">
        <v>28</v>
      </c>
      <c r="D89" s="92" t="s">
        <v>55</v>
      </c>
      <c r="E89" s="92" t="s">
        <v>34</v>
      </c>
      <c r="F89" s="35" t="s">
        <v>29</v>
      </c>
      <c r="G89" s="32"/>
      <c r="H89" s="37">
        <v>20</v>
      </c>
      <c r="I89" s="42" t="s">
        <v>256</v>
      </c>
      <c r="J89" s="36" t="s">
        <v>217</v>
      </c>
      <c r="K89" s="101">
        <v>1007187616</v>
      </c>
      <c r="L89" s="101" t="s">
        <v>25</v>
      </c>
      <c r="M89" s="101" t="s">
        <v>25</v>
      </c>
      <c r="N89" s="101" t="s">
        <v>25</v>
      </c>
      <c r="O89" s="101" t="s">
        <v>25</v>
      </c>
      <c r="P89" s="114">
        <f t="shared" si="10"/>
        <v>0</v>
      </c>
      <c r="Q89" s="115">
        <f t="shared" si="11"/>
        <v>0</v>
      </c>
      <c r="R89" s="117"/>
      <c r="S89" s="123"/>
    </row>
    <row r="90" spans="1:19" s="27" customFormat="1" ht="30" customHeight="1" x14ac:dyDescent="0.2">
      <c r="A90" s="39" t="s">
        <v>26</v>
      </c>
      <c r="B90" s="91" t="s">
        <v>127</v>
      </c>
      <c r="C90" s="89" t="s">
        <v>28</v>
      </c>
      <c r="D90" s="92" t="s">
        <v>55</v>
      </c>
      <c r="E90" s="92" t="s">
        <v>35</v>
      </c>
      <c r="F90" s="35" t="s">
        <v>58</v>
      </c>
      <c r="G90" s="32"/>
      <c r="H90" s="37">
        <v>20</v>
      </c>
      <c r="I90" s="42" t="s">
        <v>234</v>
      </c>
      <c r="J90" s="36" t="s">
        <v>224</v>
      </c>
      <c r="K90" s="101">
        <v>10491723762</v>
      </c>
      <c r="L90" s="101">
        <v>5925140707</v>
      </c>
      <c r="M90" s="101">
        <v>3812182710</v>
      </c>
      <c r="N90" s="101">
        <v>2569659005.7199998</v>
      </c>
      <c r="O90" s="101">
        <v>2533300115.46</v>
      </c>
      <c r="P90" s="114">
        <f t="shared" si="10"/>
        <v>0.36335141836342982</v>
      </c>
      <c r="Q90" s="115">
        <f t="shared" si="11"/>
        <v>0.24492248023409213</v>
      </c>
      <c r="R90" s="117"/>
      <c r="S90" s="123"/>
    </row>
    <row r="91" spans="1:19" s="27" customFormat="1" ht="36" x14ac:dyDescent="0.2">
      <c r="A91" s="39" t="s">
        <v>26</v>
      </c>
      <c r="B91" s="91" t="s">
        <v>127</v>
      </c>
      <c r="C91" s="89" t="s">
        <v>28</v>
      </c>
      <c r="D91" s="92" t="s">
        <v>55</v>
      </c>
      <c r="E91" s="92" t="s">
        <v>35</v>
      </c>
      <c r="F91" s="35" t="s">
        <v>32</v>
      </c>
      <c r="G91" s="32"/>
      <c r="H91" s="37">
        <v>20</v>
      </c>
      <c r="I91" s="42" t="s">
        <v>235</v>
      </c>
      <c r="J91" s="36" t="s">
        <v>225</v>
      </c>
      <c r="K91" s="101">
        <v>27052038163</v>
      </c>
      <c r="L91" s="101">
        <v>18902238796.419998</v>
      </c>
      <c r="M91" s="101">
        <v>14508379504.18</v>
      </c>
      <c r="N91" s="101">
        <v>9660995469.7900009</v>
      </c>
      <c r="O91" s="101">
        <v>9660835469.7900009</v>
      </c>
      <c r="P91" s="114">
        <f t="shared" si="10"/>
        <v>0.53631373047608699</v>
      </c>
      <c r="Q91" s="115">
        <f t="shared" si="11"/>
        <v>0.35712634336749072</v>
      </c>
      <c r="R91" s="117"/>
      <c r="S91" s="123"/>
    </row>
    <row r="92" spans="1:19" s="27" customFormat="1" ht="48" x14ac:dyDescent="0.2">
      <c r="A92" s="39" t="s">
        <v>26</v>
      </c>
      <c r="B92" s="91" t="s">
        <v>127</v>
      </c>
      <c r="C92" s="89" t="s">
        <v>28</v>
      </c>
      <c r="D92" s="92" t="s">
        <v>55</v>
      </c>
      <c r="E92" s="92" t="s">
        <v>35</v>
      </c>
      <c r="F92" s="35" t="s">
        <v>59</v>
      </c>
      <c r="G92" s="32"/>
      <c r="H92" s="37">
        <v>20</v>
      </c>
      <c r="I92" s="42" t="s">
        <v>236</v>
      </c>
      <c r="J92" s="36" t="s">
        <v>226</v>
      </c>
      <c r="K92" s="101">
        <v>218366753</v>
      </c>
      <c r="L92" s="101">
        <v>218055600</v>
      </c>
      <c r="M92" s="101">
        <v>199884300</v>
      </c>
      <c r="N92" s="101">
        <v>150851529.06999999</v>
      </c>
      <c r="O92" s="101">
        <v>150851529.06999999</v>
      </c>
      <c r="P92" s="114">
        <f t="shared" si="10"/>
        <v>0.91536049904080408</v>
      </c>
      <c r="Q92" s="115">
        <f t="shared" si="11"/>
        <v>0.69081729245660395</v>
      </c>
      <c r="R92" s="117"/>
      <c r="S92" s="123"/>
    </row>
    <row r="93" spans="1:19" s="27" customFormat="1" ht="30" customHeight="1" x14ac:dyDescent="0.2">
      <c r="A93" s="39" t="s">
        <v>26</v>
      </c>
      <c r="B93" s="91" t="s">
        <v>127</v>
      </c>
      <c r="C93" s="89" t="s">
        <v>28</v>
      </c>
      <c r="D93" s="92" t="s">
        <v>55</v>
      </c>
      <c r="E93" s="92" t="s">
        <v>35</v>
      </c>
      <c r="F93" s="35" t="s">
        <v>60</v>
      </c>
      <c r="G93" s="32"/>
      <c r="H93" s="37">
        <v>20</v>
      </c>
      <c r="I93" s="42" t="s">
        <v>237</v>
      </c>
      <c r="J93" s="36" t="s">
        <v>227</v>
      </c>
      <c r="K93" s="101">
        <v>719060286</v>
      </c>
      <c r="L93" s="101">
        <v>689327333</v>
      </c>
      <c r="M93" s="101" t="s">
        <v>25</v>
      </c>
      <c r="N93" s="101" t="s">
        <v>25</v>
      </c>
      <c r="O93" s="101" t="s">
        <v>25</v>
      </c>
      <c r="P93" s="114">
        <f t="shared" si="10"/>
        <v>0</v>
      </c>
      <c r="Q93" s="115">
        <f t="shared" si="11"/>
        <v>0</v>
      </c>
      <c r="R93" s="117"/>
      <c r="S93" s="123"/>
    </row>
    <row r="94" spans="1:19" s="27" customFormat="1" ht="60" x14ac:dyDescent="0.2">
      <c r="A94" s="34" t="s">
        <v>26</v>
      </c>
      <c r="B94" s="91" t="s">
        <v>127</v>
      </c>
      <c r="C94" s="89" t="s">
        <v>28</v>
      </c>
      <c r="D94" s="92" t="s">
        <v>55</v>
      </c>
      <c r="E94" s="92" t="s">
        <v>35</v>
      </c>
      <c r="F94" s="35" t="s">
        <v>34</v>
      </c>
      <c r="G94" s="35"/>
      <c r="H94" s="37">
        <v>20</v>
      </c>
      <c r="I94" s="42" t="s">
        <v>238</v>
      </c>
      <c r="J94" s="36" t="s">
        <v>228</v>
      </c>
      <c r="K94" s="101">
        <v>676813420</v>
      </c>
      <c r="L94" s="101">
        <v>593203498</v>
      </c>
      <c r="M94" s="101">
        <v>165591594</v>
      </c>
      <c r="N94" s="101" t="s">
        <v>25</v>
      </c>
      <c r="O94" s="101" t="s">
        <v>25</v>
      </c>
      <c r="P94" s="114">
        <f t="shared" si="10"/>
        <v>0.24466357951353859</v>
      </c>
      <c r="Q94" s="115">
        <f t="shared" si="11"/>
        <v>0</v>
      </c>
      <c r="R94" s="117"/>
      <c r="S94" s="123"/>
    </row>
    <row r="95" spans="1:19" s="27" customFormat="1" ht="36" x14ac:dyDescent="0.2">
      <c r="A95" s="39" t="s">
        <v>26</v>
      </c>
      <c r="B95" s="85" t="s">
        <v>128</v>
      </c>
      <c r="C95" s="83"/>
      <c r="D95" s="93"/>
      <c r="E95" s="93"/>
      <c r="F95" s="32"/>
      <c r="G95" s="32"/>
      <c r="H95" s="31"/>
      <c r="I95" s="43" t="s">
        <v>131</v>
      </c>
      <c r="J95" s="33" t="s">
        <v>132</v>
      </c>
      <c r="K95" s="100">
        <f>K96+K101</f>
        <v>3543228000</v>
      </c>
      <c r="L95" s="100">
        <f t="shared" ref="L95:O95" si="15">L96+L101</f>
        <v>3070374457.4000001</v>
      </c>
      <c r="M95" s="100">
        <f t="shared" si="15"/>
        <v>2909203619</v>
      </c>
      <c r="N95" s="100">
        <f t="shared" si="15"/>
        <v>2893658619</v>
      </c>
      <c r="O95" s="100">
        <f t="shared" si="15"/>
        <v>2893658619</v>
      </c>
      <c r="P95" s="75">
        <f t="shared" si="10"/>
        <v>0.82106023631558567</v>
      </c>
      <c r="Q95" s="76">
        <f t="shared" si="11"/>
        <v>0.81667299394789161</v>
      </c>
      <c r="R95" s="117"/>
      <c r="S95" s="123"/>
    </row>
    <row r="96" spans="1:19" s="27" customFormat="1" ht="14.25" x14ac:dyDescent="0.2">
      <c r="A96" s="34" t="s">
        <v>26</v>
      </c>
      <c r="B96" s="85" t="s">
        <v>128</v>
      </c>
      <c r="C96" s="83" t="s">
        <v>28</v>
      </c>
      <c r="D96" s="93" t="s">
        <v>55</v>
      </c>
      <c r="E96" s="93"/>
      <c r="F96" s="32"/>
      <c r="G96" s="32"/>
      <c r="H96" s="31"/>
      <c r="I96" s="43" t="s">
        <v>133</v>
      </c>
      <c r="J96" s="33" t="s">
        <v>134</v>
      </c>
      <c r="K96" s="100">
        <f>SUM(K97:K100)</f>
        <v>968228000</v>
      </c>
      <c r="L96" s="100">
        <f t="shared" ref="L96:O96" si="16">SUM(L97:L100)</f>
        <v>495374457.39999998</v>
      </c>
      <c r="M96" s="100">
        <f t="shared" si="16"/>
        <v>334203619</v>
      </c>
      <c r="N96" s="100">
        <f t="shared" si="16"/>
        <v>318658619</v>
      </c>
      <c r="O96" s="100">
        <f t="shared" si="16"/>
        <v>318658619</v>
      </c>
      <c r="P96" s="75">
        <f t="shared" si="10"/>
        <v>0.34517037206112611</v>
      </c>
      <c r="Q96" s="76">
        <f t="shared" si="11"/>
        <v>0.32911526933738749</v>
      </c>
      <c r="R96" s="117"/>
      <c r="S96" s="123"/>
    </row>
    <row r="97" spans="1:19" s="27" customFormat="1" ht="30" customHeight="1" x14ac:dyDescent="0.2">
      <c r="A97" s="34" t="s">
        <v>26</v>
      </c>
      <c r="B97" s="91" t="s">
        <v>128</v>
      </c>
      <c r="C97" s="89" t="s">
        <v>28</v>
      </c>
      <c r="D97" s="92" t="s">
        <v>55</v>
      </c>
      <c r="E97" s="92" t="s">
        <v>29</v>
      </c>
      <c r="F97" s="35"/>
      <c r="G97" s="35"/>
      <c r="H97" s="37"/>
      <c r="I97" s="42" t="s">
        <v>135</v>
      </c>
      <c r="J97" s="36" t="s">
        <v>139</v>
      </c>
      <c r="K97" s="101">
        <f>763489187+159852870</f>
        <v>923342057</v>
      </c>
      <c r="L97" s="101">
        <f>331317968.4+159852870</f>
        <v>491170838.39999998</v>
      </c>
      <c r="M97" s="101">
        <v>330000000</v>
      </c>
      <c r="N97" s="101">
        <v>315978000</v>
      </c>
      <c r="O97" s="101">
        <v>315978000</v>
      </c>
      <c r="P97" s="75">
        <f t="shared" si="10"/>
        <v>0.35739734532638101</v>
      </c>
      <c r="Q97" s="76">
        <f t="shared" si="11"/>
        <v>0.34221120721678555</v>
      </c>
      <c r="R97" s="117"/>
      <c r="S97" s="123"/>
    </row>
    <row r="98" spans="1:19" s="27" customFormat="1" ht="24" x14ac:dyDescent="0.2">
      <c r="A98" s="34" t="s">
        <v>26</v>
      </c>
      <c r="B98" s="91" t="s">
        <v>128</v>
      </c>
      <c r="C98" s="89" t="s">
        <v>28</v>
      </c>
      <c r="D98" s="92" t="s">
        <v>55</v>
      </c>
      <c r="E98" s="92" t="s">
        <v>32</v>
      </c>
      <c r="F98" s="35"/>
      <c r="G98" s="35"/>
      <c r="H98" s="37"/>
      <c r="I98" s="42" t="s">
        <v>136</v>
      </c>
      <c r="J98" s="36" t="s">
        <v>140</v>
      </c>
      <c r="K98" s="101">
        <v>31782294</v>
      </c>
      <c r="L98" s="101">
        <v>1132000</v>
      </c>
      <c r="M98" s="101">
        <v>1132000</v>
      </c>
      <c r="N98" s="101">
        <v>1132000</v>
      </c>
      <c r="O98" s="101">
        <v>1132000</v>
      </c>
      <c r="P98" s="75">
        <f t="shared" si="10"/>
        <v>3.5617315729317714E-2</v>
      </c>
      <c r="Q98" s="76">
        <f t="shared" si="11"/>
        <v>3.5617315729317714E-2</v>
      </c>
      <c r="R98" s="117"/>
      <c r="S98" s="123"/>
    </row>
    <row r="99" spans="1:19" s="27" customFormat="1" ht="18.75" customHeight="1" x14ac:dyDescent="0.2">
      <c r="A99" s="34" t="s">
        <v>26</v>
      </c>
      <c r="B99" s="91" t="s">
        <v>128</v>
      </c>
      <c r="C99" s="89" t="s">
        <v>28</v>
      </c>
      <c r="D99" s="92" t="s">
        <v>55</v>
      </c>
      <c r="E99" s="92" t="s">
        <v>60</v>
      </c>
      <c r="F99" s="35"/>
      <c r="G99" s="35"/>
      <c r="H99" s="37"/>
      <c r="I99" s="42" t="s">
        <v>137</v>
      </c>
      <c r="J99" s="36" t="s">
        <v>141</v>
      </c>
      <c r="K99" s="101">
        <v>9849346</v>
      </c>
      <c r="L99" s="101">
        <v>2620000</v>
      </c>
      <c r="M99" s="101">
        <v>2620000</v>
      </c>
      <c r="N99" s="101">
        <v>1120000</v>
      </c>
      <c r="O99" s="101">
        <v>1120000</v>
      </c>
      <c r="P99" s="75">
        <f t="shared" si="10"/>
        <v>0.26600750953413554</v>
      </c>
      <c r="Q99" s="76">
        <f t="shared" si="11"/>
        <v>0.11371313384665337</v>
      </c>
      <c r="R99" s="117"/>
      <c r="S99" s="123"/>
    </row>
    <row r="100" spans="1:19" s="27" customFormat="1" ht="28.5" customHeight="1" x14ac:dyDescent="0.2">
      <c r="A100" s="34" t="s">
        <v>26</v>
      </c>
      <c r="B100" s="91" t="s">
        <v>128</v>
      </c>
      <c r="C100" s="89" t="s">
        <v>28</v>
      </c>
      <c r="D100" s="92" t="s">
        <v>55</v>
      </c>
      <c r="E100" s="92" t="s">
        <v>33</v>
      </c>
      <c r="F100" s="35"/>
      <c r="G100" s="35"/>
      <c r="H100" s="37"/>
      <c r="I100" s="42" t="s">
        <v>138</v>
      </c>
      <c r="J100" s="36" t="s">
        <v>142</v>
      </c>
      <c r="K100" s="101">
        <v>3254303</v>
      </c>
      <c r="L100" s="101">
        <v>451619</v>
      </c>
      <c r="M100" s="101">
        <v>451619</v>
      </c>
      <c r="N100" s="101">
        <v>428619</v>
      </c>
      <c r="O100" s="101">
        <v>428619</v>
      </c>
      <c r="P100" s="75">
        <f t="shared" si="10"/>
        <v>0.13877595294599182</v>
      </c>
      <c r="Q100" s="76">
        <f t="shared" si="11"/>
        <v>0.13170838732594967</v>
      </c>
      <c r="R100" s="117"/>
      <c r="S100" s="123"/>
    </row>
    <row r="101" spans="1:19" s="27" customFormat="1" ht="28.5" customHeight="1" x14ac:dyDescent="0.2">
      <c r="A101" s="39" t="s">
        <v>26</v>
      </c>
      <c r="B101" s="85" t="s">
        <v>128</v>
      </c>
      <c r="C101" s="83" t="s">
        <v>28</v>
      </c>
      <c r="D101" s="93" t="s">
        <v>91</v>
      </c>
      <c r="E101" s="93"/>
      <c r="F101" s="32"/>
      <c r="G101" s="32"/>
      <c r="H101" s="31"/>
      <c r="I101" s="43" t="s">
        <v>143</v>
      </c>
      <c r="J101" s="33" t="s">
        <v>145</v>
      </c>
      <c r="K101" s="100">
        <f>SUM(K102)</f>
        <v>2575000000</v>
      </c>
      <c r="L101" s="100">
        <f t="shared" ref="L101:O101" si="17">SUM(L102)</f>
        <v>2575000000</v>
      </c>
      <c r="M101" s="100">
        <f t="shared" si="17"/>
        <v>2575000000</v>
      </c>
      <c r="N101" s="100">
        <f t="shared" si="17"/>
        <v>2575000000</v>
      </c>
      <c r="O101" s="100">
        <f t="shared" si="17"/>
        <v>2575000000</v>
      </c>
      <c r="P101" s="75">
        <f t="shared" si="10"/>
        <v>1</v>
      </c>
      <c r="Q101" s="76">
        <f t="shared" si="11"/>
        <v>1</v>
      </c>
      <c r="R101" s="117"/>
      <c r="S101" s="123"/>
    </row>
    <row r="102" spans="1:19" s="25" customFormat="1" ht="43.5" customHeight="1" thickBot="1" x14ac:dyDescent="0.25">
      <c r="A102" s="34" t="s">
        <v>26</v>
      </c>
      <c r="B102" s="91" t="s">
        <v>128</v>
      </c>
      <c r="C102" s="89" t="s">
        <v>28</v>
      </c>
      <c r="D102" s="92" t="s">
        <v>91</v>
      </c>
      <c r="E102" s="92" t="s">
        <v>29</v>
      </c>
      <c r="F102" s="35"/>
      <c r="G102" s="35"/>
      <c r="H102" s="41">
        <v>20</v>
      </c>
      <c r="I102" s="42" t="s">
        <v>144</v>
      </c>
      <c r="J102" s="36" t="s">
        <v>146</v>
      </c>
      <c r="K102" s="101">
        <v>2575000000</v>
      </c>
      <c r="L102" s="101">
        <v>2575000000</v>
      </c>
      <c r="M102" s="101">
        <v>2575000000</v>
      </c>
      <c r="N102" s="101">
        <v>2575000000</v>
      </c>
      <c r="O102" s="101">
        <v>2575000000</v>
      </c>
      <c r="P102" s="75">
        <f t="shared" si="10"/>
        <v>1</v>
      </c>
      <c r="Q102" s="76">
        <f t="shared" si="11"/>
        <v>1</v>
      </c>
      <c r="R102" s="117"/>
      <c r="S102" s="125"/>
    </row>
    <row r="103" spans="1:19" s="45" customFormat="1" ht="30" customHeight="1" thickBot="1" x14ac:dyDescent="0.25">
      <c r="A103" s="137" t="s">
        <v>22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98">
        <f>K104+K105+K120+K121+K125</f>
        <v>280458971902</v>
      </c>
      <c r="L103" s="98">
        <f t="shared" ref="L103:O103" si="18">L104+L105+L120+L121+L125</f>
        <v>260224526149.09</v>
      </c>
      <c r="M103" s="98">
        <f t="shared" si="18"/>
        <v>202084435553.75</v>
      </c>
      <c r="N103" s="98">
        <f t="shared" si="18"/>
        <v>99627035005.600006</v>
      </c>
      <c r="O103" s="98">
        <f t="shared" si="18"/>
        <v>99584077387.600006</v>
      </c>
      <c r="P103" s="71">
        <f t="shared" si="10"/>
        <v>0.72054901358036716</v>
      </c>
      <c r="Q103" s="72">
        <f t="shared" si="11"/>
        <v>0.35522855385925184</v>
      </c>
      <c r="R103" s="128"/>
      <c r="S103" s="129"/>
    </row>
    <row r="104" spans="1:19" s="28" customFormat="1" ht="46.15" customHeight="1" x14ac:dyDescent="0.25">
      <c r="A104" s="46">
        <v>2103</v>
      </c>
      <c r="B104" s="47"/>
      <c r="C104" s="48"/>
      <c r="D104" s="49"/>
      <c r="E104" s="49"/>
      <c r="F104" s="49"/>
      <c r="G104" s="49"/>
      <c r="H104" s="50">
        <v>20</v>
      </c>
      <c r="I104" s="51" t="s">
        <v>23</v>
      </c>
      <c r="J104" s="52" t="s">
        <v>170</v>
      </c>
      <c r="K104" s="99">
        <f>K109</f>
        <v>9316000000</v>
      </c>
      <c r="L104" s="99">
        <f t="shared" ref="L104:O104" si="19">L109</f>
        <v>8991980000</v>
      </c>
      <c r="M104" s="99">
        <f t="shared" si="19"/>
        <v>8991980000</v>
      </c>
      <c r="N104" s="99">
        <f t="shared" si="19"/>
        <v>5478416329</v>
      </c>
      <c r="O104" s="99">
        <f t="shared" si="19"/>
        <v>5478416329</v>
      </c>
      <c r="P104" s="73">
        <f t="shared" si="10"/>
        <v>0.96521897810218982</v>
      </c>
      <c r="Q104" s="74">
        <f t="shared" si="11"/>
        <v>0.58806529937741525</v>
      </c>
      <c r="R104" s="130"/>
      <c r="S104" s="127"/>
    </row>
    <row r="105" spans="1:19" s="28" customFormat="1" ht="46.15" customHeight="1" x14ac:dyDescent="0.25">
      <c r="A105" s="46">
        <v>2103</v>
      </c>
      <c r="B105" s="47"/>
      <c r="C105" s="48"/>
      <c r="D105" s="49"/>
      <c r="E105" s="49"/>
      <c r="F105" s="49"/>
      <c r="G105" s="49"/>
      <c r="H105" s="50">
        <v>21</v>
      </c>
      <c r="I105" s="51" t="s">
        <v>23</v>
      </c>
      <c r="J105" s="52" t="s">
        <v>170</v>
      </c>
      <c r="K105" s="99">
        <f>K106+K110+K117</f>
        <v>50375759325</v>
      </c>
      <c r="L105" s="99">
        <f>L106+L110+L117</f>
        <v>44814669666</v>
      </c>
      <c r="M105" s="99">
        <f>M106+M110+M117</f>
        <v>28353805279</v>
      </c>
      <c r="N105" s="99">
        <f>N106+N110+N117</f>
        <v>14966809887.18</v>
      </c>
      <c r="O105" s="99">
        <f>O106+O110+O117</f>
        <v>14966809887.18</v>
      </c>
      <c r="P105" s="73">
        <f t="shared" si="10"/>
        <v>0.56284621133102886</v>
      </c>
      <c r="Q105" s="74">
        <f t="shared" si="11"/>
        <v>0.29710341020611503</v>
      </c>
      <c r="R105" s="130"/>
      <c r="S105" s="127"/>
    </row>
    <row r="106" spans="1:19" s="44" customFormat="1" ht="72" customHeight="1" x14ac:dyDescent="0.25">
      <c r="A106" s="18">
        <v>2103</v>
      </c>
      <c r="B106" s="20">
        <v>1900</v>
      </c>
      <c r="C106" s="19">
        <v>4</v>
      </c>
      <c r="D106" s="32"/>
      <c r="E106" s="32"/>
      <c r="F106" s="32"/>
      <c r="G106" s="32"/>
      <c r="H106" s="31">
        <v>20</v>
      </c>
      <c r="I106" s="40" t="s">
        <v>147</v>
      </c>
      <c r="J106" s="33" t="s">
        <v>148</v>
      </c>
      <c r="K106" s="100">
        <f>SUM(K107:K108)</f>
        <v>8691759325</v>
      </c>
      <c r="L106" s="100">
        <f>SUM(L107:L108)</f>
        <v>5542297576</v>
      </c>
      <c r="M106" s="100">
        <f t="shared" ref="M106:O106" si="20">SUM(M107:M108)</f>
        <v>4036967667</v>
      </c>
      <c r="N106" s="100">
        <f t="shared" si="20"/>
        <v>2269053887.1800003</v>
      </c>
      <c r="O106" s="100">
        <f t="shared" si="20"/>
        <v>2269053887.1800003</v>
      </c>
      <c r="P106" s="75">
        <f t="shared" si="10"/>
        <v>0.46445920970090826</v>
      </c>
      <c r="Q106" s="76">
        <f t="shared" si="11"/>
        <v>0.26105806688106842</v>
      </c>
      <c r="R106" s="131"/>
      <c r="S106" s="132"/>
    </row>
    <row r="107" spans="1:19" s="44" customFormat="1" ht="96" x14ac:dyDescent="0.25">
      <c r="A107" s="12" t="s">
        <v>8</v>
      </c>
      <c r="B107" s="14" t="s">
        <v>149</v>
      </c>
      <c r="C107" s="13" t="s">
        <v>150</v>
      </c>
      <c r="D107" s="35" t="s">
        <v>151</v>
      </c>
      <c r="E107" s="35" t="s">
        <v>152</v>
      </c>
      <c r="F107" s="35">
        <v>2103012</v>
      </c>
      <c r="G107" s="92" t="s">
        <v>55</v>
      </c>
      <c r="H107" s="37">
        <v>20</v>
      </c>
      <c r="I107" s="38" t="s">
        <v>154</v>
      </c>
      <c r="J107" s="36" t="s">
        <v>239</v>
      </c>
      <c r="K107" s="101">
        <v>5614512815</v>
      </c>
      <c r="L107" s="101">
        <v>4599335136</v>
      </c>
      <c r="M107" s="101">
        <v>3235927667</v>
      </c>
      <c r="N107" s="101">
        <v>1874182137.1800001</v>
      </c>
      <c r="O107" s="101">
        <v>1874182137.1800001</v>
      </c>
      <c r="P107" s="75">
        <f t="shared" si="10"/>
        <v>0.57635057103347265</v>
      </c>
      <c r="Q107" s="76">
        <f t="shared" si="11"/>
        <v>0.33381028754139552</v>
      </c>
      <c r="R107" s="131"/>
      <c r="S107" s="132"/>
    </row>
    <row r="108" spans="1:19" s="44" customFormat="1" ht="144" x14ac:dyDescent="0.25">
      <c r="A108" s="12" t="s">
        <v>8</v>
      </c>
      <c r="B108" s="14" t="s">
        <v>149</v>
      </c>
      <c r="C108" s="13" t="s">
        <v>150</v>
      </c>
      <c r="D108" s="35" t="s">
        <v>151</v>
      </c>
      <c r="E108" s="35" t="s">
        <v>152</v>
      </c>
      <c r="F108" s="35">
        <v>2103018</v>
      </c>
      <c r="G108" s="92" t="s">
        <v>55</v>
      </c>
      <c r="H108" s="37">
        <v>20</v>
      </c>
      <c r="I108" s="38" t="s">
        <v>155</v>
      </c>
      <c r="J108" s="36" t="s">
        <v>240</v>
      </c>
      <c r="K108" s="101">
        <v>3077246510</v>
      </c>
      <c r="L108" s="101">
        <v>942962440</v>
      </c>
      <c r="M108" s="101">
        <v>801040000</v>
      </c>
      <c r="N108" s="101">
        <v>394871750</v>
      </c>
      <c r="O108" s="101">
        <v>394871750</v>
      </c>
      <c r="P108" s="75">
        <f t="shared" si="10"/>
        <v>0.26031063725213227</v>
      </c>
      <c r="Q108" s="76">
        <f t="shared" si="11"/>
        <v>0.1283198303147966</v>
      </c>
      <c r="R108" s="131"/>
      <c r="S108" s="132"/>
    </row>
    <row r="109" spans="1:19" s="28" customFormat="1" ht="72" x14ac:dyDescent="0.25">
      <c r="A109" s="18">
        <v>2103</v>
      </c>
      <c r="B109" s="20">
        <v>1900</v>
      </c>
      <c r="C109" s="19">
        <v>5</v>
      </c>
      <c r="D109" s="32"/>
      <c r="E109" s="32"/>
      <c r="F109" s="32"/>
      <c r="G109" s="32"/>
      <c r="H109" s="31">
        <v>20</v>
      </c>
      <c r="I109" s="40" t="s">
        <v>157</v>
      </c>
      <c r="J109" s="33" t="s">
        <v>158</v>
      </c>
      <c r="K109" s="100">
        <f>SUM(K111:K113)</f>
        <v>9316000000</v>
      </c>
      <c r="L109" s="100">
        <f t="shared" ref="L109:O109" si="21">SUM(L111:L113)</f>
        <v>8991980000</v>
      </c>
      <c r="M109" s="100">
        <f t="shared" si="21"/>
        <v>8991980000</v>
      </c>
      <c r="N109" s="100">
        <f t="shared" si="21"/>
        <v>5478416329</v>
      </c>
      <c r="O109" s="100">
        <f t="shared" si="21"/>
        <v>5478416329</v>
      </c>
      <c r="P109" s="75">
        <f t="shared" si="10"/>
        <v>0.96521897810218982</v>
      </c>
      <c r="Q109" s="76">
        <f t="shared" si="11"/>
        <v>0.58806529937741525</v>
      </c>
      <c r="R109" s="130"/>
      <c r="S109" s="127"/>
    </row>
    <row r="110" spans="1:19" s="28" customFormat="1" ht="72" x14ac:dyDescent="0.25">
      <c r="A110" s="18">
        <v>2103</v>
      </c>
      <c r="B110" s="20">
        <v>1900</v>
      </c>
      <c r="C110" s="19">
        <v>5</v>
      </c>
      <c r="D110" s="32"/>
      <c r="E110" s="32"/>
      <c r="F110" s="32"/>
      <c r="G110" s="32"/>
      <c r="H110" s="31">
        <v>21</v>
      </c>
      <c r="I110" s="40" t="s">
        <v>157</v>
      </c>
      <c r="J110" s="33" t="s">
        <v>158</v>
      </c>
      <c r="K110" s="100">
        <f>SUM(K114:K116)</f>
        <v>25684000000</v>
      </c>
      <c r="L110" s="100">
        <f>SUM(L114:L116)</f>
        <v>24316837612</v>
      </c>
      <c r="M110" s="100">
        <f>SUM(M114:M116)</f>
        <v>24316837612</v>
      </c>
      <c r="N110" s="100">
        <f>SUM(N114:N116)</f>
        <v>12697756000</v>
      </c>
      <c r="O110" s="100">
        <f>SUM(O114:O116)</f>
        <v>12697756000</v>
      </c>
      <c r="P110" s="75">
        <f t="shared" si="10"/>
        <v>0.94676988054820121</v>
      </c>
      <c r="Q110" s="76">
        <f t="shared" si="11"/>
        <v>0.49438389658931631</v>
      </c>
      <c r="R110" s="130"/>
      <c r="S110" s="127"/>
    </row>
    <row r="111" spans="1:19" s="28" customFormat="1" ht="156" x14ac:dyDescent="0.25">
      <c r="A111" s="12" t="s">
        <v>8</v>
      </c>
      <c r="B111" s="14" t="s">
        <v>149</v>
      </c>
      <c r="C111" s="13" t="s">
        <v>150</v>
      </c>
      <c r="D111" s="35" t="s">
        <v>120</v>
      </c>
      <c r="E111" s="35" t="s">
        <v>152</v>
      </c>
      <c r="F111" s="35">
        <v>2103012</v>
      </c>
      <c r="G111" s="35" t="s">
        <v>55</v>
      </c>
      <c r="H111" s="37" t="s">
        <v>5</v>
      </c>
      <c r="I111" s="38" t="s">
        <v>161</v>
      </c>
      <c r="J111" s="36" t="s">
        <v>241</v>
      </c>
      <c r="K111" s="101">
        <v>892000000</v>
      </c>
      <c r="L111" s="101">
        <v>567980000</v>
      </c>
      <c r="M111" s="101">
        <v>567980000</v>
      </c>
      <c r="N111" s="101" t="s">
        <v>25</v>
      </c>
      <c r="O111" s="101" t="s">
        <v>25</v>
      </c>
      <c r="P111" s="75">
        <f t="shared" si="10"/>
        <v>0.63674887892376686</v>
      </c>
      <c r="Q111" s="76">
        <f t="shared" si="11"/>
        <v>0</v>
      </c>
      <c r="R111" s="130"/>
      <c r="S111" s="127"/>
    </row>
    <row r="112" spans="1:19" s="28" customFormat="1" ht="108" x14ac:dyDescent="0.25">
      <c r="A112" s="12" t="s">
        <v>8</v>
      </c>
      <c r="B112" s="14" t="s">
        <v>149</v>
      </c>
      <c r="C112" s="13" t="s">
        <v>150</v>
      </c>
      <c r="D112" s="35" t="s">
        <v>120</v>
      </c>
      <c r="E112" s="35" t="s">
        <v>152</v>
      </c>
      <c r="F112" s="35">
        <v>2103017</v>
      </c>
      <c r="G112" s="35" t="s">
        <v>55</v>
      </c>
      <c r="H112" s="37" t="s">
        <v>5</v>
      </c>
      <c r="I112" s="38" t="s">
        <v>164</v>
      </c>
      <c r="J112" s="36" t="s">
        <v>242</v>
      </c>
      <c r="K112" s="101">
        <v>7588123751</v>
      </c>
      <c r="L112" s="101">
        <v>7588123751</v>
      </c>
      <c r="M112" s="101">
        <v>7588123751</v>
      </c>
      <c r="N112" s="101">
        <v>5478416329</v>
      </c>
      <c r="O112" s="112">
        <v>5478416329</v>
      </c>
      <c r="P112" s="75">
        <f t="shared" si="10"/>
        <v>1</v>
      </c>
      <c r="Q112" s="76">
        <f t="shared" si="11"/>
        <v>0.72197245442630364</v>
      </c>
      <c r="R112" s="130"/>
      <c r="S112" s="127"/>
    </row>
    <row r="113" spans="1:19" s="28" customFormat="1" ht="168" x14ac:dyDescent="0.25">
      <c r="A113" s="12" t="s">
        <v>8</v>
      </c>
      <c r="B113" s="14" t="s">
        <v>149</v>
      </c>
      <c r="C113" s="13" t="s">
        <v>150</v>
      </c>
      <c r="D113" s="35" t="s">
        <v>120</v>
      </c>
      <c r="E113" s="35" t="s">
        <v>152</v>
      </c>
      <c r="F113" s="35">
        <v>2103017</v>
      </c>
      <c r="G113" s="35" t="s">
        <v>55</v>
      </c>
      <c r="H113" s="37">
        <v>21</v>
      </c>
      <c r="I113" s="38" t="s">
        <v>164</v>
      </c>
      <c r="J113" s="36" t="s">
        <v>243</v>
      </c>
      <c r="K113" s="101">
        <v>835876249</v>
      </c>
      <c r="L113" s="101">
        <v>835876249</v>
      </c>
      <c r="M113" s="101">
        <v>835876249</v>
      </c>
      <c r="N113" s="101" t="s">
        <v>25</v>
      </c>
      <c r="O113" s="112" t="s">
        <v>25</v>
      </c>
      <c r="P113" s="75">
        <f t="shared" si="10"/>
        <v>1</v>
      </c>
      <c r="Q113" s="76">
        <f t="shared" si="11"/>
        <v>0</v>
      </c>
      <c r="R113" s="130"/>
      <c r="S113" s="127"/>
    </row>
    <row r="114" spans="1:19" s="28" customFormat="1" ht="168" x14ac:dyDescent="0.25">
      <c r="A114" s="12" t="s">
        <v>8</v>
      </c>
      <c r="B114" s="14" t="s">
        <v>149</v>
      </c>
      <c r="C114" s="13" t="s">
        <v>150</v>
      </c>
      <c r="D114" s="35" t="s">
        <v>120</v>
      </c>
      <c r="E114" s="35" t="s">
        <v>152</v>
      </c>
      <c r="F114" s="35">
        <v>2103018</v>
      </c>
      <c r="G114" s="35" t="s">
        <v>55</v>
      </c>
      <c r="H114" s="37">
        <v>21</v>
      </c>
      <c r="I114" s="38" t="s">
        <v>160</v>
      </c>
      <c r="J114" s="36" t="s">
        <v>243</v>
      </c>
      <c r="K114" s="101">
        <v>7329000000</v>
      </c>
      <c r="L114" s="101">
        <v>6035257612</v>
      </c>
      <c r="M114" s="101">
        <v>6035257612</v>
      </c>
      <c r="N114" s="101">
        <v>1440000000</v>
      </c>
      <c r="O114" s="112">
        <v>1440000000</v>
      </c>
      <c r="P114" s="75">
        <f t="shared" si="10"/>
        <v>0.82347627398007917</v>
      </c>
      <c r="Q114" s="76">
        <f t="shared" si="11"/>
        <v>0.19647973802701596</v>
      </c>
      <c r="R114" s="130"/>
      <c r="S114" s="127"/>
    </row>
    <row r="115" spans="1:19" s="28" customFormat="1" ht="108" x14ac:dyDescent="0.25">
      <c r="A115" s="12" t="s">
        <v>8</v>
      </c>
      <c r="B115" s="14" t="s">
        <v>149</v>
      </c>
      <c r="C115" s="13" t="s">
        <v>150</v>
      </c>
      <c r="D115" s="35" t="s">
        <v>120</v>
      </c>
      <c r="E115" s="35" t="s">
        <v>152</v>
      </c>
      <c r="F115" s="35">
        <v>2103011</v>
      </c>
      <c r="G115" s="35" t="s">
        <v>55</v>
      </c>
      <c r="H115" s="37">
        <v>21</v>
      </c>
      <c r="I115" s="38" t="s">
        <v>162</v>
      </c>
      <c r="J115" s="36" t="s">
        <v>244</v>
      </c>
      <c r="K115" s="101">
        <v>5044000000</v>
      </c>
      <c r="L115" s="101">
        <v>5023824000</v>
      </c>
      <c r="M115" s="101">
        <v>5023824000</v>
      </c>
      <c r="N115" s="101">
        <v>1000000000</v>
      </c>
      <c r="O115" s="112">
        <v>1000000000</v>
      </c>
      <c r="P115" s="75">
        <f t="shared" si="10"/>
        <v>0.996</v>
      </c>
      <c r="Q115" s="76">
        <f t="shared" si="11"/>
        <v>0.19825535289452814</v>
      </c>
      <c r="R115" s="130"/>
      <c r="S115" s="127"/>
    </row>
    <row r="116" spans="1:19" s="28" customFormat="1" ht="156" x14ac:dyDescent="0.25">
      <c r="A116" s="12" t="s">
        <v>8</v>
      </c>
      <c r="B116" s="14" t="s">
        <v>149</v>
      </c>
      <c r="C116" s="13" t="s">
        <v>150</v>
      </c>
      <c r="D116" s="35" t="s">
        <v>120</v>
      </c>
      <c r="E116" s="35" t="s">
        <v>152</v>
      </c>
      <c r="F116" s="35">
        <v>2103027</v>
      </c>
      <c r="G116" s="35" t="s">
        <v>55</v>
      </c>
      <c r="H116" s="37" t="s">
        <v>159</v>
      </c>
      <c r="I116" s="38" t="s">
        <v>163</v>
      </c>
      <c r="J116" s="36" t="s">
        <v>245</v>
      </c>
      <c r="K116" s="101">
        <v>13311000000</v>
      </c>
      <c r="L116" s="101">
        <v>13257756000</v>
      </c>
      <c r="M116" s="101">
        <v>13257756000</v>
      </c>
      <c r="N116" s="101">
        <v>10257756000</v>
      </c>
      <c r="O116" s="112">
        <v>10257756000</v>
      </c>
      <c r="P116" s="75">
        <f t="shared" si="10"/>
        <v>0.996</v>
      </c>
      <c r="Q116" s="76">
        <f t="shared" si="11"/>
        <v>0.77062249267523097</v>
      </c>
      <c r="R116" s="130"/>
      <c r="S116" s="127"/>
    </row>
    <row r="117" spans="1:19" s="44" customFormat="1" ht="60.75" customHeight="1" x14ac:dyDescent="0.25">
      <c r="A117" s="18">
        <v>2103</v>
      </c>
      <c r="B117" s="20">
        <v>1900</v>
      </c>
      <c r="C117" s="19">
        <v>6</v>
      </c>
      <c r="D117" s="32"/>
      <c r="E117" s="32"/>
      <c r="F117" s="32"/>
      <c r="G117" s="32"/>
      <c r="H117" s="31">
        <v>20</v>
      </c>
      <c r="I117" s="40" t="s">
        <v>165</v>
      </c>
      <c r="J117" s="33" t="s">
        <v>166</v>
      </c>
      <c r="K117" s="100">
        <f>SUM(K118:K119)</f>
        <v>16000000000</v>
      </c>
      <c r="L117" s="100">
        <f t="shared" ref="L117:O117" si="22">SUM(L118:L119)</f>
        <v>14955534478</v>
      </c>
      <c r="M117" s="100">
        <f t="shared" si="22"/>
        <v>0</v>
      </c>
      <c r="N117" s="100">
        <f t="shared" si="22"/>
        <v>0</v>
      </c>
      <c r="O117" s="100">
        <f t="shared" si="22"/>
        <v>0</v>
      </c>
      <c r="P117" s="75">
        <f t="shared" si="10"/>
        <v>0</v>
      </c>
      <c r="Q117" s="76">
        <f t="shared" si="11"/>
        <v>0</v>
      </c>
      <c r="R117" s="131"/>
      <c r="S117" s="132"/>
    </row>
    <row r="118" spans="1:19" s="28" customFormat="1" ht="96" x14ac:dyDescent="0.25">
      <c r="A118" s="12" t="s">
        <v>8</v>
      </c>
      <c r="B118" s="14" t="s">
        <v>149</v>
      </c>
      <c r="C118" s="13" t="s">
        <v>150</v>
      </c>
      <c r="D118" s="35" t="s">
        <v>103</v>
      </c>
      <c r="E118" s="35" t="s">
        <v>152</v>
      </c>
      <c r="F118" s="35" t="s">
        <v>153</v>
      </c>
      <c r="G118" s="35" t="s">
        <v>55</v>
      </c>
      <c r="H118" s="37">
        <v>20</v>
      </c>
      <c r="I118" s="38" t="s">
        <v>168</v>
      </c>
      <c r="J118" s="36" t="s">
        <v>246</v>
      </c>
      <c r="K118" s="101">
        <v>15000000000</v>
      </c>
      <c r="L118" s="101">
        <v>14955534478</v>
      </c>
      <c r="M118" s="101" t="s">
        <v>25</v>
      </c>
      <c r="N118" s="101" t="s">
        <v>25</v>
      </c>
      <c r="O118" s="101" t="s">
        <v>25</v>
      </c>
      <c r="P118" s="75">
        <f t="shared" si="10"/>
        <v>0</v>
      </c>
      <c r="Q118" s="76">
        <f t="shared" si="11"/>
        <v>0</v>
      </c>
      <c r="R118" s="130"/>
      <c r="S118" s="127"/>
    </row>
    <row r="119" spans="1:19" s="28" customFormat="1" ht="108" x14ac:dyDescent="0.25">
      <c r="A119" s="12" t="s">
        <v>8</v>
      </c>
      <c r="B119" s="14" t="s">
        <v>149</v>
      </c>
      <c r="C119" s="13" t="s">
        <v>150</v>
      </c>
      <c r="D119" s="35" t="s">
        <v>103</v>
      </c>
      <c r="E119" s="35" t="s">
        <v>152</v>
      </c>
      <c r="F119" s="35" t="s">
        <v>167</v>
      </c>
      <c r="G119" s="35" t="s">
        <v>55</v>
      </c>
      <c r="H119" s="37">
        <v>20</v>
      </c>
      <c r="I119" s="38" t="s">
        <v>169</v>
      </c>
      <c r="J119" s="36" t="s">
        <v>247</v>
      </c>
      <c r="K119" s="101">
        <v>1000000000</v>
      </c>
      <c r="L119" s="101" t="s">
        <v>25</v>
      </c>
      <c r="M119" s="101" t="s">
        <v>25</v>
      </c>
      <c r="N119" s="101" t="s">
        <v>25</v>
      </c>
      <c r="O119" s="101" t="s">
        <v>25</v>
      </c>
      <c r="P119" s="75">
        <f t="shared" si="10"/>
        <v>0</v>
      </c>
      <c r="Q119" s="76">
        <f t="shared" si="11"/>
        <v>0</v>
      </c>
      <c r="R119" s="130"/>
      <c r="S119" s="127"/>
    </row>
    <row r="120" spans="1:19" s="28" customFormat="1" ht="60" customHeight="1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20</v>
      </c>
      <c r="I120" s="40" t="s">
        <v>177</v>
      </c>
      <c r="J120" s="33" t="s">
        <v>171</v>
      </c>
      <c r="K120" s="100">
        <f>K122+K123</f>
        <v>22115914417</v>
      </c>
      <c r="L120" s="100">
        <f t="shared" ref="L120:O120" si="23">L122+L123</f>
        <v>12796763983</v>
      </c>
      <c r="M120" s="100">
        <f t="shared" si="23"/>
        <v>12736111813</v>
      </c>
      <c r="N120" s="100">
        <f t="shared" si="23"/>
        <v>5123135460.7799997</v>
      </c>
      <c r="O120" s="100">
        <f t="shared" si="23"/>
        <v>5092859906.7800007</v>
      </c>
      <c r="P120" s="75">
        <f t="shared" si="10"/>
        <v>0.57587995562191363</v>
      </c>
      <c r="Q120" s="76">
        <f t="shared" si="11"/>
        <v>0.23164927138811689</v>
      </c>
      <c r="R120" s="130"/>
      <c r="S120" s="127"/>
    </row>
    <row r="121" spans="1:19" s="28" customFormat="1" ht="60" customHeight="1" x14ac:dyDescent="0.25">
      <c r="A121" s="18" t="s">
        <v>8</v>
      </c>
      <c r="B121" s="20">
        <v>2106</v>
      </c>
      <c r="C121" s="19">
        <v>1900</v>
      </c>
      <c r="D121" s="32">
        <v>2</v>
      </c>
      <c r="E121" s="32">
        <v>0</v>
      </c>
      <c r="F121" s="32"/>
      <c r="G121" s="32"/>
      <c r="H121" s="31">
        <v>21</v>
      </c>
      <c r="I121" s="40" t="s">
        <v>177</v>
      </c>
      <c r="J121" s="33" t="s">
        <v>171</v>
      </c>
      <c r="K121" s="100">
        <f>K124</f>
        <v>181384085583</v>
      </c>
      <c r="L121" s="100">
        <f t="shared" ref="L121:O121" si="24">L124</f>
        <v>178431260512</v>
      </c>
      <c r="M121" s="100">
        <f t="shared" si="24"/>
        <v>146141944515</v>
      </c>
      <c r="N121" s="100">
        <f t="shared" si="24"/>
        <v>71411828007.639999</v>
      </c>
      <c r="O121" s="100">
        <f t="shared" si="24"/>
        <v>71399145943.640015</v>
      </c>
      <c r="P121" s="75">
        <f t="shared" si="10"/>
        <v>0.80570433754027737</v>
      </c>
      <c r="Q121" s="76">
        <f t="shared" si="11"/>
        <v>0.39370503634930243</v>
      </c>
      <c r="R121" s="130"/>
      <c r="S121" s="127"/>
    </row>
    <row r="122" spans="1:19" s="28" customFormat="1" ht="96" x14ac:dyDescent="0.25">
      <c r="A122" s="12" t="s">
        <v>8</v>
      </c>
      <c r="B122" s="14" t="s">
        <v>172</v>
      </c>
      <c r="C122" s="13" t="s">
        <v>150</v>
      </c>
      <c r="D122" s="35" t="s">
        <v>102</v>
      </c>
      <c r="E122" s="35" t="s">
        <v>152</v>
      </c>
      <c r="F122" s="35" t="s">
        <v>174</v>
      </c>
      <c r="G122" s="35" t="s">
        <v>55</v>
      </c>
      <c r="H122" s="37" t="s">
        <v>5</v>
      </c>
      <c r="I122" s="38" t="s">
        <v>176</v>
      </c>
      <c r="J122" s="36" t="s">
        <v>248</v>
      </c>
      <c r="K122" s="101">
        <v>4865914417</v>
      </c>
      <c r="L122" s="101">
        <v>4158204250</v>
      </c>
      <c r="M122" s="101">
        <v>4158204250</v>
      </c>
      <c r="N122" s="101">
        <v>158204250</v>
      </c>
      <c r="O122" s="101">
        <v>158204250</v>
      </c>
      <c r="P122" s="75">
        <f t="shared" si="10"/>
        <v>0.85455762137379987</v>
      </c>
      <c r="Q122" s="76">
        <f t="shared" si="11"/>
        <v>3.2512748158348877E-2</v>
      </c>
      <c r="R122" s="130"/>
      <c r="S122" s="127"/>
    </row>
    <row r="123" spans="1:19" s="28" customFormat="1" ht="120" x14ac:dyDescent="0.25">
      <c r="A123" s="12" t="s">
        <v>8</v>
      </c>
      <c r="B123" s="14" t="s">
        <v>172</v>
      </c>
      <c r="C123" s="13" t="s">
        <v>150</v>
      </c>
      <c r="D123" s="35" t="s">
        <v>102</v>
      </c>
      <c r="E123" s="35" t="s">
        <v>152</v>
      </c>
      <c r="F123" s="35" t="s">
        <v>173</v>
      </c>
      <c r="G123" s="35" t="s">
        <v>55</v>
      </c>
      <c r="H123" s="37" t="s">
        <v>5</v>
      </c>
      <c r="I123" s="38" t="s">
        <v>175</v>
      </c>
      <c r="J123" s="36" t="s">
        <v>249</v>
      </c>
      <c r="K123" s="101">
        <v>17250000000</v>
      </c>
      <c r="L123" s="101">
        <v>8638559733</v>
      </c>
      <c r="M123" s="101">
        <v>8577907563</v>
      </c>
      <c r="N123" s="101">
        <v>4964931210.7799997</v>
      </c>
      <c r="O123" s="101">
        <v>4934655656.7800007</v>
      </c>
      <c r="P123" s="75">
        <f t="shared" si="10"/>
        <v>0.49727000365217389</v>
      </c>
      <c r="Q123" s="76">
        <f t="shared" si="11"/>
        <v>0.28782209917565216</v>
      </c>
      <c r="R123" s="130"/>
      <c r="S123" s="127"/>
    </row>
    <row r="124" spans="1:19" s="28" customFormat="1" ht="96" x14ac:dyDescent="0.25">
      <c r="A124" s="12" t="s">
        <v>8</v>
      </c>
      <c r="B124" s="14" t="s">
        <v>172</v>
      </c>
      <c r="C124" s="13" t="s">
        <v>150</v>
      </c>
      <c r="D124" s="35" t="s">
        <v>102</v>
      </c>
      <c r="E124" s="35" t="s">
        <v>152</v>
      </c>
      <c r="F124" s="35" t="s">
        <v>174</v>
      </c>
      <c r="G124" s="35" t="s">
        <v>55</v>
      </c>
      <c r="H124" s="37" t="s">
        <v>159</v>
      </c>
      <c r="I124" s="38" t="s">
        <v>176</v>
      </c>
      <c r="J124" s="36" t="s">
        <v>248</v>
      </c>
      <c r="K124" s="101">
        <v>181384085583</v>
      </c>
      <c r="L124" s="101">
        <v>178431260512</v>
      </c>
      <c r="M124" s="101">
        <v>146141944515</v>
      </c>
      <c r="N124" s="101">
        <v>71411828007.639999</v>
      </c>
      <c r="O124" s="101">
        <v>71399145943.640015</v>
      </c>
      <c r="P124" s="75">
        <f t="shared" si="10"/>
        <v>0.80570433754027737</v>
      </c>
      <c r="Q124" s="76">
        <f t="shared" si="11"/>
        <v>0.39370503634930243</v>
      </c>
      <c r="R124" s="130"/>
      <c r="S124" s="127"/>
    </row>
    <row r="125" spans="1:19" s="28" customFormat="1" ht="97.5" customHeight="1" x14ac:dyDescent="0.25">
      <c r="A125" s="18" t="s">
        <v>8</v>
      </c>
      <c r="B125" s="20">
        <v>2199</v>
      </c>
      <c r="C125" s="19">
        <v>1900</v>
      </c>
      <c r="D125" s="32">
        <v>2</v>
      </c>
      <c r="E125" s="32">
        <v>0</v>
      </c>
      <c r="F125" s="32"/>
      <c r="G125" s="32"/>
      <c r="H125" s="31">
        <v>20</v>
      </c>
      <c r="I125" s="40" t="s">
        <v>178</v>
      </c>
      <c r="J125" s="33" t="s">
        <v>179</v>
      </c>
      <c r="K125" s="111">
        <f>SUM(K126:K128)</f>
        <v>17267212577</v>
      </c>
      <c r="L125" s="100">
        <f t="shared" ref="L125:O125" si="25">SUM(L126:L128)</f>
        <v>15189851988.09</v>
      </c>
      <c r="M125" s="100">
        <f t="shared" si="25"/>
        <v>5860593946.75</v>
      </c>
      <c r="N125" s="100">
        <f t="shared" si="25"/>
        <v>2646845321</v>
      </c>
      <c r="O125" s="100">
        <f t="shared" si="25"/>
        <v>2646845321</v>
      </c>
      <c r="P125" s="75">
        <f t="shared" si="10"/>
        <v>0.33940590704004742</v>
      </c>
      <c r="Q125" s="76">
        <f t="shared" si="11"/>
        <v>0.1532873536592472</v>
      </c>
      <c r="R125" s="130"/>
      <c r="S125" s="127"/>
    </row>
    <row r="126" spans="1:19" s="28" customFormat="1" ht="144" x14ac:dyDescent="0.25">
      <c r="A126" s="12" t="s">
        <v>8</v>
      </c>
      <c r="B126" s="14" t="s">
        <v>180</v>
      </c>
      <c r="C126" s="13" t="s">
        <v>150</v>
      </c>
      <c r="D126" s="35" t="s">
        <v>102</v>
      </c>
      <c r="E126" s="35" t="s">
        <v>152</v>
      </c>
      <c r="F126" s="35">
        <v>2199055</v>
      </c>
      <c r="G126" s="35" t="s">
        <v>55</v>
      </c>
      <c r="H126" s="37">
        <v>20</v>
      </c>
      <c r="I126" s="38" t="s">
        <v>183</v>
      </c>
      <c r="J126" s="36" t="s">
        <v>250</v>
      </c>
      <c r="K126" s="101">
        <v>1375000000</v>
      </c>
      <c r="L126" s="101">
        <v>1375000000</v>
      </c>
      <c r="M126" s="101">
        <v>1123039890</v>
      </c>
      <c r="N126" s="101" t="s">
        <v>25</v>
      </c>
      <c r="O126" s="101" t="s">
        <v>25</v>
      </c>
      <c r="P126" s="75">
        <f t="shared" si="10"/>
        <v>0.81675628363636366</v>
      </c>
      <c r="Q126" s="76">
        <f t="shared" si="11"/>
        <v>0</v>
      </c>
      <c r="R126" s="130"/>
      <c r="S126" s="127"/>
    </row>
    <row r="127" spans="1:19" s="28" customFormat="1" ht="144" x14ac:dyDescent="0.25">
      <c r="A127" s="12" t="s">
        <v>8</v>
      </c>
      <c r="B127" s="14" t="s">
        <v>180</v>
      </c>
      <c r="C127" s="13" t="s">
        <v>150</v>
      </c>
      <c r="D127" s="35" t="s">
        <v>102</v>
      </c>
      <c r="E127" s="35" t="s">
        <v>152</v>
      </c>
      <c r="F127" s="35" t="s">
        <v>181</v>
      </c>
      <c r="G127" s="35" t="s">
        <v>55</v>
      </c>
      <c r="H127" s="37">
        <v>20</v>
      </c>
      <c r="I127" s="38" t="s">
        <v>188</v>
      </c>
      <c r="J127" s="36" t="s">
        <v>251</v>
      </c>
      <c r="K127" s="101">
        <v>9455341050</v>
      </c>
      <c r="L127" s="101">
        <v>9455341049.8899994</v>
      </c>
      <c r="M127" s="101">
        <v>1575052852.75</v>
      </c>
      <c r="N127" s="101">
        <v>1063600378</v>
      </c>
      <c r="O127" s="101">
        <v>1063600378</v>
      </c>
      <c r="P127" s="75">
        <f t="shared" si="10"/>
        <v>0.16657811118827914</v>
      </c>
      <c r="Q127" s="76">
        <f t="shared" si="11"/>
        <v>0.1124867281228317</v>
      </c>
      <c r="R127" s="130"/>
      <c r="S127" s="127"/>
    </row>
    <row r="128" spans="1:19" s="28" customFormat="1" ht="144" x14ac:dyDescent="0.25">
      <c r="A128" s="12" t="s">
        <v>8</v>
      </c>
      <c r="B128" s="14" t="s">
        <v>180</v>
      </c>
      <c r="C128" s="13" t="s">
        <v>150</v>
      </c>
      <c r="D128" s="35" t="s">
        <v>102</v>
      </c>
      <c r="E128" s="35" t="s">
        <v>152</v>
      </c>
      <c r="F128" s="35" t="s">
        <v>182</v>
      </c>
      <c r="G128" s="35" t="s">
        <v>55</v>
      </c>
      <c r="H128" s="37">
        <v>20</v>
      </c>
      <c r="I128" s="38" t="s">
        <v>189</v>
      </c>
      <c r="J128" s="36" t="s">
        <v>252</v>
      </c>
      <c r="K128" s="101">
        <v>6436871527</v>
      </c>
      <c r="L128" s="101">
        <v>4359510938.1999998</v>
      </c>
      <c r="M128" s="101">
        <v>3162501204</v>
      </c>
      <c r="N128" s="101">
        <v>1583244943</v>
      </c>
      <c r="O128" s="101">
        <v>1583244943</v>
      </c>
      <c r="P128" s="75">
        <f t="shared" si="10"/>
        <v>0.49131028803893667</v>
      </c>
      <c r="Q128" s="76">
        <f t="shared" si="11"/>
        <v>0.24596497481096921</v>
      </c>
      <c r="R128" s="130"/>
      <c r="S128" s="127"/>
    </row>
    <row r="129" spans="1:19" s="59" customFormat="1" ht="30" customHeight="1" thickBot="1" x14ac:dyDescent="0.3">
      <c r="A129" s="139" t="s">
        <v>24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02">
        <f>+K10+K103</f>
        <v>1189638660902</v>
      </c>
      <c r="L129" s="102">
        <f>+L10+L103</f>
        <v>1143646178262.4502</v>
      </c>
      <c r="M129" s="102">
        <f>+M10+M103</f>
        <v>1068941460842.0701</v>
      </c>
      <c r="N129" s="102">
        <f>+N10+N103</f>
        <v>956039691121.31006</v>
      </c>
      <c r="O129" s="102">
        <f>+O10+O103</f>
        <v>955424203046.05005</v>
      </c>
      <c r="P129" s="77">
        <f t="shared" si="10"/>
        <v>0.89854297441172959</v>
      </c>
      <c r="Q129" s="78">
        <f t="shared" si="11"/>
        <v>0.8036387203459141</v>
      </c>
      <c r="R129" s="126"/>
      <c r="S129" s="133"/>
    </row>
    <row r="130" spans="1:19" x14ac:dyDescent="0.2">
      <c r="A130" s="60"/>
      <c r="B130" s="61"/>
      <c r="C130" s="62"/>
      <c r="D130" s="62"/>
      <c r="E130" s="62"/>
      <c r="F130" s="62"/>
      <c r="G130" s="62"/>
      <c r="H130" s="62"/>
      <c r="I130" s="62"/>
      <c r="J130" s="63"/>
      <c r="K130" s="103"/>
      <c r="L130" s="104"/>
      <c r="M130" s="105"/>
      <c r="N130" s="106"/>
      <c r="O130" s="105"/>
      <c r="P130" s="79"/>
      <c r="Q130" s="113"/>
      <c r="R130" s="134"/>
    </row>
    <row r="131" spans="1:19" ht="29.25" customHeight="1" x14ac:dyDescent="0.2">
      <c r="K131" s="107">
        <v>1189638660902</v>
      </c>
      <c r="L131" s="107">
        <v>1143646178262.45</v>
      </c>
      <c r="M131" s="107">
        <v>1068941460842.0699</v>
      </c>
      <c r="N131" s="107">
        <v>956039691121.31006</v>
      </c>
      <c r="O131" s="107">
        <v>955424203046.05005</v>
      </c>
      <c r="Q131" s="81"/>
    </row>
    <row r="132" spans="1:19" x14ac:dyDescent="0.2">
      <c r="K132" s="107"/>
      <c r="L132" s="107"/>
      <c r="M132" s="107"/>
      <c r="N132" s="107"/>
      <c r="O132" s="107"/>
      <c r="P132" s="81"/>
      <c r="Q132" s="81"/>
    </row>
    <row r="133" spans="1:19" x14ac:dyDescent="0.2">
      <c r="K133" s="116">
        <f>K131-K129</f>
        <v>0</v>
      </c>
      <c r="L133" s="116">
        <f t="shared" ref="L133:O133" si="26">L131-L129</f>
        <v>0</v>
      </c>
      <c r="M133" s="116">
        <f t="shared" si="26"/>
        <v>0</v>
      </c>
      <c r="N133" s="116">
        <f t="shared" si="26"/>
        <v>0</v>
      </c>
      <c r="O133" s="116">
        <f t="shared" si="26"/>
        <v>0</v>
      </c>
    </row>
    <row r="134" spans="1:19" x14ac:dyDescent="0.2">
      <c r="K134" s="107"/>
      <c r="L134" s="107"/>
      <c r="M134" s="107"/>
      <c r="N134" s="107"/>
      <c r="O134" s="107"/>
      <c r="P134" s="81"/>
      <c r="Q134" s="81"/>
    </row>
    <row r="135" spans="1:19" x14ac:dyDescent="0.2">
      <c r="K135" s="107"/>
      <c r="L135" s="107"/>
      <c r="M135" s="107"/>
      <c r="N135" s="107"/>
      <c r="O135" s="107"/>
    </row>
    <row r="136" spans="1:19" x14ac:dyDescent="0.2">
      <c r="K136" s="107"/>
      <c r="L136" s="107"/>
      <c r="M136" s="107"/>
      <c r="N136" s="107"/>
      <c r="O136" s="107"/>
    </row>
    <row r="137" spans="1:19" x14ac:dyDescent="0.2">
      <c r="K137" s="107"/>
      <c r="L137" s="108"/>
      <c r="M137" s="108"/>
      <c r="N137" s="108"/>
      <c r="O137" s="107"/>
    </row>
    <row r="138" spans="1:19" x14ac:dyDescent="0.2">
      <c r="K138" s="107"/>
      <c r="L138" s="108"/>
      <c r="M138" s="108"/>
      <c r="N138" s="108"/>
      <c r="O138" s="108"/>
    </row>
    <row r="139" spans="1:19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108"/>
      <c r="L139" s="108"/>
      <c r="M139" s="108"/>
      <c r="N139" s="108"/>
      <c r="O139" s="108"/>
    </row>
    <row r="140" spans="1:19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108"/>
      <c r="L140" s="108"/>
      <c r="M140" s="108"/>
      <c r="N140" s="108"/>
      <c r="O140" s="108"/>
    </row>
  </sheetData>
  <autoFilter ref="A11:Q130" xr:uid="{00000000-0009-0000-0000-000000000000}"/>
  <mergeCells count="19"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  <mergeCell ref="A10:J10"/>
    <mergeCell ref="A103:J103"/>
    <mergeCell ref="A129:J129"/>
    <mergeCell ref="Q6:Q9"/>
    <mergeCell ref="J7:J9"/>
    <mergeCell ref="A8:A9"/>
    <mergeCell ref="B8:B9"/>
    <mergeCell ref="C8:C9"/>
    <mergeCell ref="D8:D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74C4E389C0DF4A8A92011AA4500999" ma:contentTypeVersion="1" ma:contentTypeDescription="Crear nuevo documento." ma:contentTypeScope="" ma:versionID="484730a920af1899ab3b604be6352626">
  <xsd:schema xmlns:xsd="http://www.w3.org/2001/XMLSchema" xmlns:xs="http://www.w3.org/2001/XMLSchema" xmlns:p="http://schemas.microsoft.com/office/2006/metadata/properties" xmlns:ns2="4afde810-2293-4670-bb5c-117753097ca5" targetNamespace="http://schemas.microsoft.com/office/2006/metadata/properties" ma:root="true" ma:fieldsID="85a954d37448c6d1ce4186c211e8601e" ns2:_=""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2A655-37EB-4285-B29E-2C7534A36C3C}"/>
</file>

<file path=customXml/itemProps2.xml><?xml version="1.0" encoding="utf-8"?>
<ds:datastoreItem xmlns:ds="http://schemas.openxmlformats.org/officeDocument/2006/customXml" ds:itemID="{2E3D6CA9-7AD0-47DB-B1CA-7B3B82866B8A}"/>
</file>

<file path=customXml/itemProps3.xml><?xml version="1.0" encoding="utf-8"?>
<ds:datastoreItem xmlns:ds="http://schemas.openxmlformats.org/officeDocument/2006/customXml" ds:itemID="{D42E3F44-9958-4FED-B342-600BBFE515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2021-11-04T14:05:34Z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0x0101007E74C4E389C0DF4A8A92011AA4500999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