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CCFE602E-DD14-4298-A1CA-30FAD58B993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4" l="1"/>
  <c r="P14" i="4"/>
  <c r="P15" i="4"/>
  <c r="P16" i="4"/>
  <c r="P17" i="4"/>
  <c r="P18" i="4"/>
  <c r="P19" i="4"/>
  <c r="P21" i="4"/>
  <c r="P22" i="4"/>
  <c r="P23" i="4"/>
  <c r="P24" i="4"/>
  <c r="P25" i="4"/>
  <c r="P26" i="4"/>
  <c r="P27" i="4"/>
  <c r="Q126" i="4" l="1"/>
  <c r="P126" i="4"/>
  <c r="Q124" i="4"/>
  <c r="P124" i="4"/>
  <c r="Q123" i="4"/>
  <c r="P123" i="4"/>
  <c r="Q122" i="4"/>
  <c r="P122" i="4"/>
  <c r="Q119" i="4"/>
  <c r="P119" i="4"/>
  <c r="Q118" i="4"/>
  <c r="P118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08" i="4"/>
  <c r="P108" i="4"/>
  <c r="Q107" i="4"/>
  <c r="P107" i="4"/>
  <c r="Q102" i="4"/>
  <c r="P102" i="4"/>
  <c r="Q101" i="4"/>
  <c r="P101" i="4"/>
  <c r="Q100" i="4"/>
  <c r="P100" i="4"/>
  <c r="Q99" i="4"/>
  <c r="P99" i="4"/>
  <c r="Q98" i="4"/>
  <c r="P98" i="4"/>
  <c r="Q97" i="4"/>
  <c r="P97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5" i="4"/>
  <c r="P85" i="4"/>
  <c r="Q84" i="4"/>
  <c r="P84" i="4"/>
  <c r="Q81" i="4"/>
  <c r="P81" i="4"/>
  <c r="Q80" i="4"/>
  <c r="P80" i="4"/>
  <c r="Q79" i="4"/>
  <c r="P79" i="4"/>
  <c r="Q77" i="4"/>
  <c r="Q76" i="4"/>
  <c r="Q74" i="4"/>
  <c r="P74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1" i="4"/>
  <c r="P41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Q26" i="4"/>
  <c r="Q25" i="4"/>
  <c r="Q24" i="4"/>
  <c r="Q23" i="4"/>
  <c r="Q22" i="4"/>
  <c r="Q21" i="4"/>
  <c r="Q19" i="4"/>
  <c r="Q18" i="4"/>
  <c r="Q17" i="4"/>
  <c r="Q16" i="4"/>
  <c r="Q15" i="4"/>
  <c r="Q14" i="4"/>
  <c r="Q13" i="4"/>
  <c r="K109" i="4" l="1"/>
  <c r="L109" i="4"/>
  <c r="M109" i="4"/>
  <c r="N109" i="4"/>
  <c r="Q109" i="4" s="1"/>
  <c r="O109" i="4"/>
  <c r="P109" i="4" l="1"/>
  <c r="O83" i="4"/>
  <c r="L83" i="4"/>
  <c r="M83" i="4"/>
  <c r="N83" i="4"/>
  <c r="K83" i="4"/>
  <c r="Q83" i="4" l="1"/>
  <c r="P83" i="4"/>
  <c r="O101" i="4"/>
  <c r="N101" i="4"/>
  <c r="M101" i="4"/>
  <c r="L101" i="4"/>
  <c r="K101" i="4"/>
  <c r="O121" i="4" l="1"/>
  <c r="N121" i="4"/>
  <c r="M121" i="4"/>
  <c r="L121" i="4"/>
  <c r="K121" i="4"/>
  <c r="P121" i="4" l="1"/>
  <c r="Q121" i="4"/>
  <c r="O110" i="4"/>
  <c r="N110" i="4"/>
  <c r="M110" i="4"/>
  <c r="L110" i="4"/>
  <c r="K110" i="4"/>
  <c r="O86" i="4"/>
  <c r="N86" i="4"/>
  <c r="M86" i="4"/>
  <c r="L86" i="4"/>
  <c r="K86" i="4"/>
  <c r="K82" i="4" s="1"/>
  <c r="P86" i="4" l="1"/>
  <c r="Q110" i="4"/>
  <c r="P110" i="4"/>
  <c r="Q86" i="4"/>
  <c r="O37" i="4"/>
  <c r="O82" i="4" l="1"/>
  <c r="L106" i="4" l="1"/>
  <c r="O125" i="4"/>
  <c r="N125" i="4"/>
  <c r="M125" i="4"/>
  <c r="L125" i="4"/>
  <c r="K125" i="4"/>
  <c r="O120" i="4"/>
  <c r="N120" i="4"/>
  <c r="Q120" i="4" s="1"/>
  <c r="M120" i="4"/>
  <c r="L120" i="4"/>
  <c r="K120" i="4"/>
  <c r="O117" i="4"/>
  <c r="N117" i="4"/>
  <c r="M117" i="4"/>
  <c r="L117" i="4"/>
  <c r="K117" i="4"/>
  <c r="O104" i="4"/>
  <c r="N104" i="4"/>
  <c r="L104" i="4"/>
  <c r="K104" i="4"/>
  <c r="O106" i="4"/>
  <c r="N106" i="4"/>
  <c r="M106" i="4"/>
  <c r="K106" i="4"/>
  <c r="N82" i="4"/>
  <c r="Q82" i="4" s="1"/>
  <c r="M82" i="4"/>
  <c r="P82" i="4" s="1"/>
  <c r="L82" i="4"/>
  <c r="O96" i="4"/>
  <c r="N96" i="4"/>
  <c r="M96" i="4"/>
  <c r="L96" i="4"/>
  <c r="K96" i="4"/>
  <c r="O78" i="4"/>
  <c r="N78" i="4"/>
  <c r="M78" i="4"/>
  <c r="L78" i="4"/>
  <c r="K78" i="4"/>
  <c r="O75" i="4"/>
  <c r="O71" i="4" s="1"/>
  <c r="N75" i="4"/>
  <c r="M75" i="4"/>
  <c r="L75" i="4"/>
  <c r="K73" i="4"/>
  <c r="K72" i="4" s="1"/>
  <c r="K75" i="4"/>
  <c r="Q117" i="4" l="1"/>
  <c r="P117" i="4"/>
  <c r="P120" i="4"/>
  <c r="K71" i="4"/>
  <c r="L71" i="4"/>
  <c r="P106" i="4"/>
  <c r="P96" i="4"/>
  <c r="P78" i="4"/>
  <c r="Q78" i="4"/>
  <c r="P125" i="4"/>
  <c r="Q125" i="4"/>
  <c r="Q104" i="4"/>
  <c r="Q106" i="4"/>
  <c r="Q96" i="4"/>
  <c r="Q75" i="4"/>
  <c r="N71" i="4"/>
  <c r="Q71" i="4" s="1"/>
  <c r="P75" i="4"/>
  <c r="M71" i="4"/>
  <c r="K105" i="4"/>
  <c r="K103" i="4" s="1"/>
  <c r="N95" i="4"/>
  <c r="O105" i="4"/>
  <c r="O103" i="4" s="1"/>
  <c r="N105" i="4"/>
  <c r="M105" i="4"/>
  <c r="L105" i="4"/>
  <c r="L103" i="4" s="1"/>
  <c r="M104" i="4"/>
  <c r="P104" i="4" s="1"/>
  <c r="L95" i="4"/>
  <c r="O95" i="4"/>
  <c r="M95" i="4"/>
  <c r="K95" i="4"/>
  <c r="O73" i="4"/>
  <c r="O72" i="4" s="1"/>
  <c r="N73" i="4"/>
  <c r="Q73" i="4" s="1"/>
  <c r="M73" i="4"/>
  <c r="P73" i="4" s="1"/>
  <c r="L73" i="4"/>
  <c r="L72" i="4" s="1"/>
  <c r="O53" i="4"/>
  <c r="N53" i="4"/>
  <c r="M53" i="4"/>
  <c r="L53" i="4"/>
  <c r="K53" i="4"/>
  <c r="O42" i="4"/>
  <c r="N42" i="4"/>
  <c r="M42" i="4"/>
  <c r="L42" i="4"/>
  <c r="K42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P71" i="4" l="1"/>
  <c r="P42" i="4"/>
  <c r="Q42" i="4"/>
  <c r="Q20" i="4"/>
  <c r="P20" i="4"/>
  <c r="P37" i="4"/>
  <c r="Q37" i="4"/>
  <c r="Q12" i="4"/>
  <c r="P12" i="4"/>
  <c r="P53" i="4"/>
  <c r="Q53" i="4"/>
  <c r="P105" i="4"/>
  <c r="Q105" i="4"/>
  <c r="Q95" i="4"/>
  <c r="P95" i="4"/>
  <c r="M72" i="4"/>
  <c r="P72" i="4" s="1"/>
  <c r="N72" i="4"/>
  <c r="Q72" i="4" s="1"/>
  <c r="M103" i="4"/>
  <c r="P103" i="4" s="1"/>
  <c r="N103" i="4"/>
  <c r="Q103" i="4" s="1"/>
  <c r="M36" i="4"/>
  <c r="N36" i="4"/>
  <c r="L36" i="4"/>
  <c r="O36" i="4"/>
  <c r="K36" i="4"/>
  <c r="P36" i="4" l="1"/>
  <c r="Q36" i="4"/>
  <c r="L28" i="4"/>
  <c r="L11" i="4" s="1"/>
  <c r="M28" i="4"/>
  <c r="N28" i="4"/>
  <c r="O28" i="4"/>
  <c r="O11" i="4" s="1"/>
  <c r="N11" i="4" l="1"/>
  <c r="M11" i="4"/>
  <c r="L10" i="4"/>
  <c r="K28" i="4"/>
  <c r="K11" i="4" s="1"/>
  <c r="Q28" i="4" l="1"/>
  <c r="P28" i="4"/>
  <c r="P11" i="4"/>
  <c r="Q11" i="4"/>
  <c r="M10" i="4"/>
  <c r="M129" i="4" s="1"/>
  <c r="N10" i="4"/>
  <c r="N129" i="4" s="1"/>
  <c r="O10" i="4"/>
  <c r="O129" i="4" s="1"/>
  <c r="L129" i="4"/>
  <c r="K10" i="4" l="1"/>
  <c r="L133" i="4" l="1"/>
  <c r="O133" i="4"/>
  <c r="K129" i="4" l="1"/>
  <c r="N133" i="4"/>
  <c r="M133" i="4"/>
  <c r="Q129" i="4" l="1"/>
  <c r="P129" i="4"/>
  <c r="K133" i="4"/>
  <c r="P10" i="4"/>
  <c r="Q10" i="4"/>
</calcChain>
</file>

<file path=xl/sharedStrings.xml><?xml version="1.0" encoding="utf-8"?>
<sst xmlns="http://schemas.openxmlformats.org/spreadsheetml/2006/main" count="973" uniqueCount="278">
  <si>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</si>
  <si>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</si>
  <si>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</si>
  <si>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</si>
  <si>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</si>
  <si>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</si>
  <si>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</si>
  <si>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</si>
  <si>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</si>
  <si>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</si>
  <si>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</si>
  <si>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</si>
  <si>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</si>
  <si>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</si>
  <si>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</si>
  <si>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</si>
  <si>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</si>
  <si>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</si>
  <si>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</si>
  <si>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</si>
  <si>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</si>
  <si>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</si>
  <si>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</si>
  <si>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</si>
  <si>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</si>
  <si>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</si>
  <si>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</si>
  <si>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</si>
  <si>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</si>
  <si>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</si>
  <si>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</si>
  <si>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</si>
  <si>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</si>
  <si>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</si>
  <si>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</si>
  <si>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</si>
  <si>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</si>
  <si>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</si>
  <si>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</si>
  <si>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</si>
  <si>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</si>
  <si>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</si>
  <si>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</si>
  <si>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</si>
  <si>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</si>
  <si>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</si>
  <si>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</si>
  <si>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</si>
  <si>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</si>
  <si>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</si>
  <si>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</si>
  <si>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</si>
  <si>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</si>
  <si>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</si>
  <si>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</si>
  <si>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</si>
  <si>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</si>
  <si>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</si>
  <si>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</si>
  <si>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</si>
  <si>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</si>
  <si>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</si>
  <si>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</si>
  <si>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</si>
  <si>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</si>
  <si>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</si>
  <si>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</si>
  <si>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</si>
  <si>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</si>
  <si>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</si>
  <si>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</si>
  <si>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</si>
  <si>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</si>
  <si>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</si>
  <si>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</si>
  <si>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</si>
  <si>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</si>
  <si>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</si>
  <si>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</si>
  <si>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</si>
  <si>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</si>
  <si>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</si>
  <si>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</si>
  <si>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</si>
  <si>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</si>
  <si>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</si>
  <si>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</si>
  <si>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</si>
  <si>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</si>
  <si>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</si>
  <si>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</si>
  <si>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</si>
  <si>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</si>
  <si>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</si>
  <si>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</si>
  <si>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</si>
  <si>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</si>
  <si>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</si>
  <si>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</si>
  <si>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</si>
  <si>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</si>
  <si>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</si>
  <si>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</si>
  <si>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</si>
  <si>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</si>
  <si>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</si>
  <si>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</si>
  <si>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</si>
  <si>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</si>
  <si>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</si>
  <si>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</si>
  <si>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</si>
  <si>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</si>
  <si>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</si>
  <si>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</si>
  <si>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</si>
  <si>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</si>
  <si>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</si>
  <si>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</si>
  <si>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</si>
  <si>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</si>
  <si>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</si>
  <si>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</si>
  <si>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</si>
  <si>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</si>
  <si>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</si>
  <si>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</si>
  <si>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</si>
  <si>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</si>
  <si>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</si>
  <si>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</si>
  <si>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</si>
  <si>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</si>
  <si>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</si>
  <si>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</si>
  <si>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</si>
  <si>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</si>
  <si>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</si>
  <si>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</si>
  <si>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</si>
  <si>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</si>
  <si>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</si>
  <si>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</si>
  <si>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</si>
  <si>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</si>
  <si>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</si>
  <si>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</si>
  <si>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</si>
  <si>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</si>
  <si>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</si>
  <si>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</si>
  <si>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</si>
  <si>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</si>
  <si>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</si>
  <si>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</si>
  <si>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</si>
  <si>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</si>
  <si>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</si>
  <si>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</si>
  <si>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</si>
  <si>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</si>
  <si>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</si>
  <si>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</si>
  <si>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</si>
  <si>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</si>
  <si>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</si>
  <si>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</si>
  <si>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</si>
  <si>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</si>
  <si>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</si>
  <si>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</si>
  <si>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</si>
  <si>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</si>
  <si>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</si>
  <si>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</si>
  <si>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</si>
  <si>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</si>
  <si>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</si>
  <si>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</si>
  <si>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</si>
  <si>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</si>
  <si>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</si>
  <si>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</si>
  <si>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</si>
  <si>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</si>
  <si>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</si>
  <si>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</si>
  <si>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</si>
  <si>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</si>
  <si>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</si>
  <si>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</si>
  <si>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</si>
  <si>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</si>
  <si>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</si>
  <si>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</si>
  <si>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</si>
  <si>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</si>
  <si>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</si>
  <si>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</si>
  <si>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</si>
  <si>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</si>
  <si>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</si>
  <si>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</si>
  <si>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</si>
  <si>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</si>
  <si>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</si>
  <si>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</si>
  <si>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</si>
  <si>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</si>
  <si>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</si>
  <si>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</si>
  <si>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</si>
  <si>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</si>
  <si>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</si>
  <si>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</si>
  <si>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</si>
  <si>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</si>
  <si>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</si>
  <si>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</si>
  <si>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</si>
  <si>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</si>
  <si>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</si>
  <si>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</si>
  <si>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</si>
  <si>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</si>
  <si>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</si>
  <si>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</si>
  <si>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</si>
  <si>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</si>
  <si>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</si>
  <si>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</si>
  <si>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</si>
  <si>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</si>
  <si>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</si>
  <si>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</si>
  <si>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</si>
  <si>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</si>
  <si>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</si>
  <si>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</si>
  <si>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</si>
  <si>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</si>
  <si>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</si>
  <si>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</si>
  <si>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</si>
  <si>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</si>
  <si>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</si>
  <si>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</si>
  <si>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</si>
  <si>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</si>
  <si>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</si>
  <si>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</si>
  <si>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</si>
  <si>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</si>
  <si>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</si>
  <si>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</si>
  <si>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</si>
  <si>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</si>
  <si>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</si>
  <si>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</si>
  <si>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</si>
  <si>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</si>
  <si>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</si>
  <si>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</si>
  <si>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</si>
  <si>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</si>
  <si>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</si>
  <si>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</si>
  <si>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</si>
  <si>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</si>
  <si>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</si>
  <si>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</si>
  <si>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</si>
  <si>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</si>
  <si>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</si>
  <si>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</si>
  <si>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</si>
  <si>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A-05-01-02-005-004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</si>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</sst>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0"/>
  <sheetViews>
    <sheetView tabSelected="1" zoomScaleNormal="100" workbookViewId="0">
      <pane xSplit="10" ySplit="9" topLeftCell="M129" activePane="bottomRight" state="frozen"/>
      <selection pane="topRight" activeCell="I1" sqref="I1"/>
      <selection pane="bottomLeft" activeCell="A10" sqref="A10"/>
      <selection pane="bottomRight" activeCell="Q134" sqref="Q134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35" t="s">
        <v>184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18"/>
      <c r="S1" s="118"/>
    </row>
    <row r="2" spans="1:19" s="53" customFormat="1" ht="15" customHeight="1" x14ac:dyDescent="0.2">
      <c r="A2" s="138" t="s">
        <v>275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118"/>
      <c r="S2" s="118"/>
    </row>
    <row r="3" spans="1:19" s="53" customFormat="1" ht="15" customHeight="1" x14ac:dyDescent="0.2">
      <c r="A3" s="141" t="s">
        <v>277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44" t="s">
        <v>9</v>
      </c>
      <c r="B6" s="145"/>
      <c r="C6" s="145"/>
      <c r="D6" s="145"/>
      <c r="E6" s="145"/>
      <c r="F6" s="145"/>
      <c r="G6" s="145"/>
      <c r="H6" s="145"/>
      <c r="I6" s="145"/>
      <c r="J6" s="146"/>
      <c r="K6" s="147" t="s">
        <v>10</v>
      </c>
      <c r="L6" s="147" t="s">
        <v>11</v>
      </c>
      <c r="M6" s="147" t="s">
        <v>12</v>
      </c>
      <c r="N6" s="147" t="s">
        <v>13</v>
      </c>
      <c r="O6" s="149" t="s">
        <v>14</v>
      </c>
      <c r="P6" s="151" t="s">
        <v>15</v>
      </c>
      <c r="Q6" s="159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62" t="s">
        <v>4</v>
      </c>
      <c r="K7" s="148"/>
      <c r="L7" s="148"/>
      <c r="M7" s="148"/>
      <c r="N7" s="148"/>
      <c r="O7" s="150"/>
      <c r="P7" s="152"/>
      <c r="Q7" s="160"/>
      <c r="R7" s="120"/>
      <c r="S7" s="108"/>
    </row>
    <row r="8" spans="1:19" s="54" customFormat="1" x14ac:dyDescent="0.2">
      <c r="A8" s="164"/>
      <c r="B8" s="165"/>
      <c r="C8" s="164"/>
      <c r="D8" s="166"/>
      <c r="E8" s="10"/>
      <c r="F8" s="82"/>
      <c r="G8" s="82"/>
      <c r="H8" s="11" t="s">
        <v>18</v>
      </c>
      <c r="I8" s="11"/>
      <c r="J8" s="163"/>
      <c r="K8" s="148"/>
      <c r="L8" s="148"/>
      <c r="M8" s="148"/>
      <c r="N8" s="148"/>
      <c r="O8" s="150"/>
      <c r="P8" s="152"/>
      <c r="Q8" s="160"/>
      <c r="R8" s="120"/>
      <c r="S8" s="108"/>
    </row>
    <row r="9" spans="1:19" s="54" customFormat="1" ht="15.75" thickBot="1" x14ac:dyDescent="0.25">
      <c r="A9" s="164"/>
      <c r="B9" s="165"/>
      <c r="C9" s="164"/>
      <c r="D9" s="166"/>
      <c r="E9" s="10"/>
      <c r="F9" s="82"/>
      <c r="G9" s="82"/>
      <c r="H9" s="11" t="s">
        <v>8</v>
      </c>
      <c r="I9" s="11"/>
      <c r="J9" s="163"/>
      <c r="K9" s="148"/>
      <c r="L9" s="148"/>
      <c r="M9" s="148"/>
      <c r="N9" s="148"/>
      <c r="O9" s="150"/>
      <c r="P9" s="152"/>
      <c r="Q9" s="161"/>
      <c r="R9" s="120"/>
      <c r="S9" s="108"/>
    </row>
    <row r="10" spans="1:19" s="55" customFormat="1" ht="30" customHeight="1" thickBot="1" x14ac:dyDescent="0.25">
      <c r="A10" s="153" t="s">
        <v>19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98">
        <f>K11+K36+K71+K72+K82+K95</f>
        <v>909179689000</v>
      </c>
      <c r="L10" s="98">
        <f>L11+L36+L71+L72+L82+L95</f>
        <v>873008314814.40002</v>
      </c>
      <c r="M10" s="98">
        <f>M11+M36+M71+M72+M82+M95</f>
        <v>853389544243.68994</v>
      </c>
      <c r="N10" s="98">
        <f>N11+N36+N71+N72+N82+N95</f>
        <v>837842350771.01001</v>
      </c>
      <c r="O10" s="98">
        <f>O11+O36+O71+O72+O82+O95</f>
        <v>837578634618.51001</v>
      </c>
      <c r="P10" s="71">
        <f>+M10/K10</f>
        <v>0.93863683336604975</v>
      </c>
      <c r="Q10" s="72">
        <f>+N10/K10</f>
        <v>0.92153659051990766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22740717991</v>
      </c>
      <c r="M11" s="99">
        <f t="shared" si="0"/>
        <v>13877802726</v>
      </c>
      <c r="N11" s="99">
        <f t="shared" si="0"/>
        <v>13877802726</v>
      </c>
      <c r="O11" s="99">
        <f t="shared" si="0"/>
        <v>13877802726</v>
      </c>
      <c r="P11" s="73">
        <f t="shared" ref="P11:P74" si="1">+M11/K11</f>
        <v>0.51453129347954119</v>
      </c>
      <c r="Q11" s="74">
        <f t="shared" ref="Q11:Q74" si="2">+N11/K11</f>
        <v>0.51453129347954119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15451915222</v>
      </c>
      <c r="M12" s="100">
        <f t="shared" si="3"/>
        <v>9213960258</v>
      </c>
      <c r="N12" s="100">
        <f t="shared" si="3"/>
        <v>9213960258</v>
      </c>
      <c r="O12" s="100">
        <f t="shared" si="3"/>
        <v>9213960258</v>
      </c>
      <c r="P12" s="75">
        <f t="shared" si="1"/>
        <v>0.53218636826519838</v>
      </c>
      <c r="Q12" s="76">
        <f t="shared" si="2"/>
        <v>0.53218636826519838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12682087250</v>
      </c>
      <c r="L13" s="101">
        <v>11055314434</v>
      </c>
      <c r="M13" s="101">
        <v>6855214445</v>
      </c>
      <c r="N13" s="101">
        <v>6855214445</v>
      </c>
      <c r="O13" s="101">
        <v>6855214445</v>
      </c>
      <c r="P13" s="75">
        <f t="shared" si="1"/>
        <v>0.54054307543105728</v>
      </c>
      <c r="Q13" s="76">
        <f t="shared" si="2"/>
        <v>0.54054307543105728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1424485462</v>
      </c>
      <c r="L14" s="101">
        <v>1300000000</v>
      </c>
      <c r="M14" s="101">
        <v>965095534</v>
      </c>
      <c r="N14" s="101">
        <v>965095534</v>
      </c>
      <c r="O14" s="101">
        <v>965095534</v>
      </c>
      <c r="P14" s="75">
        <f t="shared" si="1"/>
        <v>0.67750465676567218</v>
      </c>
      <c r="Q14" s="76">
        <f t="shared" si="2"/>
        <v>0.67750465676567218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642736712</v>
      </c>
      <c r="L15" s="101">
        <v>642736712</v>
      </c>
      <c r="M15" s="101">
        <v>627184918</v>
      </c>
      <c r="N15" s="101">
        <v>627184918</v>
      </c>
      <c r="O15" s="101">
        <v>627184918</v>
      </c>
      <c r="P15" s="75">
        <f t="shared" si="1"/>
        <v>0.97580378760129083</v>
      </c>
      <c r="Q15" s="76">
        <f t="shared" si="2"/>
        <v>0.97580378760129083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437165050</v>
      </c>
      <c r="L16" s="101">
        <v>415063227</v>
      </c>
      <c r="M16" s="101">
        <v>276178184</v>
      </c>
      <c r="N16" s="101">
        <v>276178184</v>
      </c>
      <c r="O16" s="101">
        <v>276178184</v>
      </c>
      <c r="P16" s="75">
        <f t="shared" si="1"/>
        <v>0.63174808690676443</v>
      </c>
      <c r="Q16" s="76">
        <f t="shared" si="2"/>
        <v>0.63174808690676443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58075012</v>
      </c>
      <c r="L17" s="101">
        <v>50056125</v>
      </c>
      <c r="M17" s="101" t="s">
        <v>25</v>
      </c>
      <c r="N17" s="101" t="s">
        <v>25</v>
      </c>
      <c r="O17" s="101" t="s">
        <v>25</v>
      </c>
      <c r="P17" s="75">
        <f t="shared" si="1"/>
        <v>0</v>
      </c>
      <c r="Q17" s="76">
        <f t="shared" si="2"/>
        <v>0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1417398809</v>
      </c>
      <c r="L18" s="101">
        <v>1352550783</v>
      </c>
      <c r="M18" s="101">
        <v>18136218</v>
      </c>
      <c r="N18" s="101">
        <v>18136218</v>
      </c>
      <c r="O18" s="101">
        <v>18136218</v>
      </c>
      <c r="P18" s="75">
        <f t="shared" si="1"/>
        <v>1.2795423479151519E-2</v>
      </c>
      <c r="Q18" s="76">
        <f t="shared" si="2"/>
        <v>1.2795423479151519E-2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651460705</v>
      </c>
      <c r="L19" s="101">
        <v>636193941</v>
      </c>
      <c r="M19" s="101">
        <v>472150959</v>
      </c>
      <c r="N19" s="101">
        <v>472150959</v>
      </c>
      <c r="O19" s="101">
        <v>472150959</v>
      </c>
      <c r="P19" s="75">
        <f t="shared" si="1"/>
        <v>0.72475738809142753</v>
      </c>
      <c r="Q19" s="76">
        <f t="shared" si="2"/>
        <v>0.72475738809142753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5598040787</v>
      </c>
      <c r="M20" s="100">
        <f t="shared" si="4"/>
        <v>3537079202</v>
      </c>
      <c r="N20" s="100">
        <f t="shared" si="4"/>
        <v>3537079202</v>
      </c>
      <c r="O20" s="111">
        <f t="shared" si="4"/>
        <v>3537079202</v>
      </c>
      <c r="P20" s="75">
        <f t="shared" si="1"/>
        <v>0.55658612194517854</v>
      </c>
      <c r="Q20" s="76">
        <f t="shared" si="2"/>
        <v>0.55658612194517854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1924199932</v>
      </c>
      <c r="L21" s="101">
        <v>1703472007</v>
      </c>
      <c r="M21" s="101">
        <v>998726844.5</v>
      </c>
      <c r="N21" s="101">
        <v>998726844.5</v>
      </c>
      <c r="O21" s="101">
        <v>998726844.5</v>
      </c>
      <c r="P21" s="75">
        <f t="shared" si="1"/>
        <v>0.5190348611341703</v>
      </c>
      <c r="Q21" s="76">
        <f t="shared" si="2"/>
        <v>0.5190348611341703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1319763076</v>
      </c>
      <c r="L22" s="101">
        <v>1203472007</v>
      </c>
      <c r="M22" s="101">
        <v>728207169</v>
      </c>
      <c r="N22" s="101">
        <v>728207169</v>
      </c>
      <c r="O22" s="101">
        <v>728207169</v>
      </c>
      <c r="P22" s="75">
        <f t="shared" si="1"/>
        <v>0.55177113395768318</v>
      </c>
      <c r="Q22" s="76">
        <f t="shared" si="2"/>
        <v>0.55177113395768318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1461619113</v>
      </c>
      <c r="L23" s="101">
        <v>1300000000</v>
      </c>
      <c r="M23" s="101">
        <v>968264566</v>
      </c>
      <c r="N23" s="101">
        <v>968264566</v>
      </c>
      <c r="O23" s="101">
        <v>968264566</v>
      </c>
      <c r="P23" s="75">
        <f t="shared" si="1"/>
        <v>0.66246025205063119</v>
      </c>
      <c r="Q23" s="76">
        <f t="shared" si="2"/>
        <v>0.66246025205063119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673623850</v>
      </c>
      <c r="L24" s="101">
        <v>502905965</v>
      </c>
      <c r="M24" s="101">
        <v>345317100</v>
      </c>
      <c r="N24" s="101">
        <v>345317100</v>
      </c>
      <c r="O24" s="101">
        <v>345317100</v>
      </c>
      <c r="P24" s="75">
        <f t="shared" si="1"/>
        <v>0.51262600040066875</v>
      </c>
      <c r="Q24" s="76">
        <f t="shared" si="2"/>
        <v>0.51262600040066875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133718214</v>
      </c>
      <c r="L25" s="101">
        <v>131246797</v>
      </c>
      <c r="M25" s="101">
        <v>60681397</v>
      </c>
      <c r="N25" s="101">
        <v>60681397</v>
      </c>
      <c r="O25" s="101">
        <v>60681397</v>
      </c>
      <c r="P25" s="75">
        <f t="shared" si="1"/>
        <v>0.45380053460779846</v>
      </c>
      <c r="Q25" s="76">
        <f t="shared" si="2"/>
        <v>0.45380053460779846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505217887</v>
      </c>
      <c r="L26" s="101">
        <v>453472004</v>
      </c>
      <c r="M26" s="101">
        <v>261082750.5</v>
      </c>
      <c r="N26" s="101">
        <v>261082750.5</v>
      </c>
      <c r="O26" s="101">
        <v>261082750.5</v>
      </c>
      <c r="P26" s="75">
        <f t="shared" si="1"/>
        <v>0.516772579154546</v>
      </c>
      <c r="Q26" s="76">
        <f t="shared" si="2"/>
        <v>0.516772579154546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336811928</v>
      </c>
      <c r="L27" s="101">
        <v>303472007</v>
      </c>
      <c r="M27" s="101">
        <v>174799375</v>
      </c>
      <c r="N27" s="101">
        <v>174799375</v>
      </c>
      <c r="O27" s="101">
        <v>174799375</v>
      </c>
      <c r="P27" s="75">
        <f t="shared" si="1"/>
        <v>0.51898213949239946</v>
      </c>
      <c r="Q27" s="76">
        <f t="shared" si="2"/>
        <v>0.51898213949239946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1690761982</v>
      </c>
      <c r="M28" s="100">
        <f>SUM(M29:M34)</f>
        <v>1126763266</v>
      </c>
      <c r="N28" s="100">
        <f>SUM(N29:N34)</f>
        <v>1126763266</v>
      </c>
      <c r="O28" s="100">
        <f>SUM(O29:O34)</f>
        <v>1126763266</v>
      </c>
      <c r="P28" s="75">
        <f t="shared" si="1"/>
        <v>0.4218153423299581</v>
      </c>
      <c r="Q28" s="76">
        <f t="shared" si="2"/>
        <v>0.4218153423299581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1212994308</v>
      </c>
      <c r="L29" s="101">
        <v>900017557</v>
      </c>
      <c r="M29" s="101">
        <v>576138610</v>
      </c>
      <c r="N29" s="101">
        <v>576138610</v>
      </c>
      <c r="O29" s="101">
        <v>576138610</v>
      </c>
      <c r="P29" s="75">
        <f t="shared" si="1"/>
        <v>0.47497222880620477</v>
      </c>
      <c r="Q29" s="76">
        <f t="shared" si="2"/>
        <v>0.47497222880620477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248385266</v>
      </c>
      <c r="L30" s="101">
        <v>200034214</v>
      </c>
      <c r="M30" s="101">
        <v>117271349</v>
      </c>
      <c r="N30" s="101">
        <v>117271349</v>
      </c>
      <c r="O30" s="101">
        <v>117271349</v>
      </c>
      <c r="P30" s="75">
        <f t="shared" si="1"/>
        <v>0.47213488500561868</v>
      </c>
      <c r="Q30" s="76">
        <f t="shared" si="2"/>
        <v>0.47213488500561868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54743966</v>
      </c>
      <c r="L31" s="101">
        <v>54700000</v>
      </c>
      <c r="M31" s="101">
        <v>51001991</v>
      </c>
      <c r="N31" s="101">
        <v>51001991</v>
      </c>
      <c r="O31" s="101">
        <v>51001991</v>
      </c>
      <c r="P31" s="75">
        <f t="shared" si="1"/>
        <v>0.9316458913480985</v>
      </c>
      <c r="Q31" s="76">
        <f t="shared" si="2"/>
        <v>0.9316458913480985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1059238409</v>
      </c>
      <c r="L32" s="101">
        <v>448010211</v>
      </c>
      <c r="M32" s="101">
        <v>320796988</v>
      </c>
      <c r="N32" s="101">
        <v>320796988</v>
      </c>
      <c r="O32" s="101">
        <v>320796988</v>
      </c>
      <c r="P32" s="75">
        <f t="shared" si="1"/>
        <v>0.30285626472217547</v>
      </c>
      <c r="Q32" s="76">
        <f t="shared" si="2"/>
        <v>0.30285626472217547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52665758</v>
      </c>
      <c r="L33" s="101">
        <v>45000000</v>
      </c>
      <c r="M33" s="101">
        <v>18816644</v>
      </c>
      <c r="N33" s="101">
        <v>18816644</v>
      </c>
      <c r="O33" s="101">
        <v>18816644</v>
      </c>
      <c r="P33" s="75">
        <f t="shared" si="1"/>
        <v>0.35728421491626494</v>
      </c>
      <c r="Q33" s="76">
        <f t="shared" si="2"/>
        <v>0.35728421491626494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43196293</v>
      </c>
      <c r="L34" s="101">
        <v>43000000</v>
      </c>
      <c r="M34" s="101">
        <v>42737684</v>
      </c>
      <c r="N34" s="101">
        <v>42737684</v>
      </c>
      <c r="O34" s="101">
        <v>42737684</v>
      </c>
      <c r="P34" s="75">
        <f t="shared" si="1"/>
        <v>0.98938313989119386</v>
      </c>
      <c r="Q34" s="76">
        <f t="shared" si="2"/>
        <v>0.98938313989119386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7778279578.4699993</v>
      </c>
      <c r="M36" s="100">
        <f>M37+M42+M53</f>
        <v>5913835322.0699997</v>
      </c>
      <c r="N36" s="100">
        <f>N37+N42+N53</f>
        <v>1942925622.8099997</v>
      </c>
      <c r="O36" s="100">
        <f>O37+O42+O53</f>
        <v>1912195935.8099997</v>
      </c>
      <c r="P36" s="75">
        <f t="shared" si="1"/>
        <v>0.57994737591707834</v>
      </c>
      <c r="Q36" s="76">
        <f t="shared" si="2"/>
        <v>0.19053533877509229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724432081.39999998</v>
      </c>
      <c r="M37" s="100">
        <f t="shared" si="5"/>
        <v>104583388</v>
      </c>
      <c r="N37" s="100">
        <f t="shared" si="5"/>
        <v>53751175</v>
      </c>
      <c r="O37" s="100">
        <f>SUM(O38:O41)</f>
        <v>46011550</v>
      </c>
      <c r="P37" s="75">
        <f t="shared" si="1"/>
        <v>0.1380605978999839</v>
      </c>
      <c r="Q37" s="76">
        <f t="shared" si="2"/>
        <v>7.0956960758688237E-2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651362966</v>
      </c>
      <c r="L38" s="101">
        <v>638400000</v>
      </c>
      <c r="M38" s="101">
        <v>36974100</v>
      </c>
      <c r="N38" s="101">
        <v>400000</v>
      </c>
      <c r="O38" s="101">
        <v>400000</v>
      </c>
      <c r="P38" s="75">
        <f t="shared" si="1"/>
        <v>5.6764203570026116E-2</v>
      </c>
      <c r="Q38" s="76">
        <f t="shared" si="2"/>
        <v>6.140969334753367E-4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74000000</v>
      </c>
      <c r="L39" s="101">
        <v>64000000</v>
      </c>
      <c r="M39" s="101">
        <v>45611550</v>
      </c>
      <c r="N39" s="101">
        <v>45611550</v>
      </c>
      <c r="O39" s="101">
        <v>45611550</v>
      </c>
      <c r="P39" s="75">
        <f t="shared" si="1"/>
        <v>0.61637229729729726</v>
      </c>
      <c r="Q39" s="76">
        <f t="shared" si="2"/>
        <v>0.61637229729729726</v>
      </c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22379563</v>
      </c>
      <c r="L40" s="101">
        <v>12379563</v>
      </c>
      <c r="M40" s="101">
        <v>12379563</v>
      </c>
      <c r="N40" s="101">
        <v>7000000</v>
      </c>
      <c r="O40" s="101" t="s">
        <v>25</v>
      </c>
      <c r="P40" s="75">
        <f t="shared" si="1"/>
        <v>0.55316375033775234</v>
      </c>
      <c r="Q40" s="76">
        <f t="shared" si="2"/>
        <v>0.31278537476357338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9775471</v>
      </c>
      <c r="L41" s="101">
        <v>9652518.4000000004</v>
      </c>
      <c r="M41" s="101">
        <v>9618175</v>
      </c>
      <c r="N41" s="101">
        <v>739625</v>
      </c>
      <c r="O41" s="101" t="s">
        <v>25</v>
      </c>
      <c r="P41" s="75">
        <f t="shared" si="1"/>
        <v>0.98390911292151551</v>
      </c>
      <c r="Q41" s="76">
        <f t="shared" si="2"/>
        <v>7.5661315961143963E-2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190557285</v>
      </c>
      <c r="L42" s="100">
        <f>SUM(L43:L52)</f>
        <v>159711931</v>
      </c>
      <c r="M42" s="100">
        <f>SUM(M43:M52)</f>
        <v>159224784</v>
      </c>
      <c r="N42" s="100">
        <f>SUM(N43:N52)</f>
        <v>24612192</v>
      </c>
      <c r="O42" s="100">
        <f>SUM(O43:O52)</f>
        <v>21230367</v>
      </c>
      <c r="P42" s="75">
        <f t="shared" si="1"/>
        <v>0.83557437334395268</v>
      </c>
      <c r="Q42" s="76">
        <f t="shared" si="2"/>
        <v>0.12915901903199345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2187068</v>
      </c>
      <c r="L43" s="101">
        <v>2187068</v>
      </c>
      <c r="M43" s="101">
        <v>2187068</v>
      </c>
      <c r="N43" s="101">
        <v>1000000</v>
      </c>
      <c r="O43" s="101" t="s">
        <v>25</v>
      </c>
      <c r="P43" s="75">
        <f t="shared" si="1"/>
        <v>1</v>
      </c>
      <c r="Q43" s="76">
        <f t="shared" si="2"/>
        <v>0.45723315415890131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18433369</v>
      </c>
      <c r="L44" s="101">
        <v>18433369</v>
      </c>
      <c r="M44" s="101">
        <v>18433369</v>
      </c>
      <c r="N44" s="101" t="s">
        <v>25</v>
      </c>
      <c r="O44" s="101" t="s">
        <v>25</v>
      </c>
      <c r="P44" s="75">
        <f t="shared" si="1"/>
        <v>1</v>
      </c>
      <c r="Q44" s="76">
        <f t="shared" si="2"/>
        <v>0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 t="s">
        <v>25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 t="e">
        <f t="shared" si="1"/>
        <v>#DIV/0!</v>
      </c>
      <c r="Q45" s="76" t="e">
        <f t="shared" si="2"/>
        <v>#DIV/0!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80914826</v>
      </c>
      <c r="L46" s="101">
        <v>73443594</v>
      </c>
      <c r="M46" s="101">
        <v>72956447</v>
      </c>
      <c r="N46" s="101">
        <v>17786648</v>
      </c>
      <c r="O46" s="101">
        <v>17786648</v>
      </c>
      <c r="P46" s="75">
        <f t="shared" si="1"/>
        <v>0.90164498407251104</v>
      </c>
      <c r="Q46" s="76">
        <f t="shared" si="2"/>
        <v>0.21981939379070037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2381825</v>
      </c>
      <c r="L48" s="101">
        <v>2381825</v>
      </c>
      <c r="M48" s="101">
        <v>2381825</v>
      </c>
      <c r="N48" s="101">
        <v>2381825</v>
      </c>
      <c r="O48" s="101" t="s">
        <v>25</v>
      </c>
      <c r="P48" s="75">
        <f t="shared" si="1"/>
        <v>1</v>
      </c>
      <c r="Q48" s="76">
        <f t="shared" si="2"/>
        <v>1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5000000</v>
      </c>
      <c r="L49" s="101">
        <v>5000000</v>
      </c>
      <c r="M49" s="101">
        <v>5000000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5000000</v>
      </c>
      <c r="L50" s="101">
        <v>1143696</v>
      </c>
      <c r="M50" s="101">
        <v>1143696</v>
      </c>
      <c r="N50" s="101">
        <v>1143696</v>
      </c>
      <c r="O50" s="101">
        <v>1143696</v>
      </c>
      <c r="P50" s="75">
        <f t="shared" si="1"/>
        <v>0.2287392</v>
      </c>
      <c r="Q50" s="76">
        <f t="shared" si="2"/>
        <v>0.2287392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12833194</v>
      </c>
      <c r="L51" s="101">
        <v>2300023</v>
      </c>
      <c r="M51" s="101">
        <v>2300023</v>
      </c>
      <c r="N51" s="101">
        <v>2300023</v>
      </c>
      <c r="O51" s="101">
        <v>2300023</v>
      </c>
      <c r="P51" s="75">
        <f t="shared" si="1"/>
        <v>0.17922451729475919</v>
      </c>
      <c r="Q51" s="76">
        <f t="shared" si="2"/>
        <v>0.17922451729475919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7063796</v>
      </c>
      <c r="L52" s="101">
        <v>3091292</v>
      </c>
      <c r="M52" s="101">
        <v>3091292</v>
      </c>
      <c r="N52" s="101" t="s">
        <v>25</v>
      </c>
      <c r="O52" s="101" t="s">
        <v>25</v>
      </c>
      <c r="P52" s="75">
        <f t="shared" si="1"/>
        <v>0.43762475586780819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SUM(K54:K70)</f>
        <v>9249117715</v>
      </c>
      <c r="L53" s="100">
        <f>SUM(L54:L70)</f>
        <v>6894135566.0699997</v>
      </c>
      <c r="M53" s="100">
        <f>SUM(M54:M70)</f>
        <v>5650027150.0699997</v>
      </c>
      <c r="N53" s="100">
        <f>SUM(N54:N70)</f>
        <v>1864562255.8099997</v>
      </c>
      <c r="O53" s="100">
        <f>SUM(O54:O70)</f>
        <v>1844954018.8099997</v>
      </c>
      <c r="P53" s="75">
        <f t="shared" si="1"/>
        <v>0.61087201224684595</v>
      </c>
      <c r="Q53" s="76">
        <f t="shared" si="2"/>
        <v>0.2015935263518267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173753418</v>
      </c>
      <c r="L54" s="112">
        <v>73869421.489999995</v>
      </c>
      <c r="M54" s="112">
        <v>73704660.489999995</v>
      </c>
      <c r="N54" s="112">
        <v>16076637.58</v>
      </c>
      <c r="O54" s="112">
        <v>16076637.58</v>
      </c>
      <c r="P54" s="75">
        <f t="shared" si="1"/>
        <v>0.42419114017083676</v>
      </c>
      <c r="Q54" s="76">
        <f t="shared" si="2"/>
        <v>9.2525590374285469E-2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115715232.90000001</v>
      </c>
      <c r="M55" s="101">
        <v>89425263.900000006</v>
      </c>
      <c r="N55" s="101">
        <v>41341585</v>
      </c>
      <c r="O55" s="101">
        <v>40945784</v>
      </c>
      <c r="P55" s="75">
        <f t="shared" si="1"/>
        <v>0.55910186229418979</v>
      </c>
      <c r="Q55" s="76">
        <f t="shared" si="2"/>
        <v>0.2584745759267873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74080000</v>
      </c>
      <c r="M56" s="101">
        <v>7867103</v>
      </c>
      <c r="N56" s="101">
        <v>7400603</v>
      </c>
      <c r="O56" s="101">
        <v>7360603</v>
      </c>
      <c r="P56" s="75">
        <f t="shared" si="1"/>
        <v>0.10470796350402269</v>
      </c>
      <c r="Q56" s="76">
        <f t="shared" si="2"/>
        <v>9.8499036917625307E-2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209</v>
      </c>
      <c r="J57" s="17" t="s">
        <v>213</v>
      </c>
      <c r="K57" s="101">
        <v>39782117</v>
      </c>
      <c r="L57" s="101">
        <v>36389182</v>
      </c>
      <c r="M57" s="101">
        <v>36341033</v>
      </c>
      <c r="N57" s="101">
        <v>12101710</v>
      </c>
      <c r="O57" s="101">
        <v>12101710</v>
      </c>
      <c r="P57" s="75">
        <f t="shared" si="1"/>
        <v>0.91350173747666574</v>
      </c>
      <c r="Q57" s="76">
        <f t="shared" si="2"/>
        <v>0.3041997488469505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210</v>
      </c>
      <c r="J58" s="17" t="s">
        <v>214</v>
      </c>
      <c r="K58" s="101">
        <v>343805027</v>
      </c>
      <c r="L58" s="101">
        <v>343805027</v>
      </c>
      <c r="M58" s="101">
        <v>343804943</v>
      </c>
      <c r="N58" s="101">
        <v>168557870</v>
      </c>
      <c r="O58" s="101">
        <v>168557870</v>
      </c>
      <c r="P58" s="75">
        <f t="shared" si="1"/>
        <v>0.99999975567547472</v>
      </c>
      <c r="Q58" s="76">
        <f t="shared" si="2"/>
        <v>0.4902716852944678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215</v>
      </c>
      <c r="J59" s="17" t="s">
        <v>217</v>
      </c>
      <c r="K59" s="101">
        <v>69922022</v>
      </c>
      <c r="L59" s="101">
        <v>635958</v>
      </c>
      <c r="M59" s="101" t="s">
        <v>25</v>
      </c>
      <c r="N59" s="101" t="s">
        <v>25</v>
      </c>
      <c r="O59" s="101" t="s">
        <v>25</v>
      </c>
      <c r="P59" s="75">
        <f t="shared" si="1"/>
        <v>0</v>
      </c>
      <c r="Q59" s="76">
        <f t="shared" si="2"/>
        <v>0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216</v>
      </c>
      <c r="J60" s="17" t="s">
        <v>218</v>
      </c>
      <c r="K60" s="101">
        <v>503218043</v>
      </c>
      <c r="L60" s="101">
        <v>503218043</v>
      </c>
      <c r="M60" s="101">
        <v>503218043</v>
      </c>
      <c r="N60" s="101">
        <v>270938703</v>
      </c>
      <c r="O60" s="101">
        <v>270938703</v>
      </c>
      <c r="P60" s="75">
        <f t="shared" si="1"/>
        <v>1</v>
      </c>
      <c r="Q60" s="76">
        <f t="shared" si="2"/>
        <v>0.53841213916886521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219</v>
      </c>
      <c r="J61" s="17" t="s">
        <v>224</v>
      </c>
      <c r="K61" s="101">
        <v>2982500227</v>
      </c>
      <c r="L61" s="101">
        <v>1527290294</v>
      </c>
      <c r="M61" s="101">
        <v>718676605</v>
      </c>
      <c r="N61" s="101">
        <v>358215240</v>
      </c>
      <c r="O61" s="101">
        <v>350215240</v>
      </c>
      <c r="P61" s="75">
        <f t="shared" si="1"/>
        <v>0.2409644762115889</v>
      </c>
      <c r="Q61" s="76">
        <f t="shared" si="2"/>
        <v>0.12010568742196444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220</v>
      </c>
      <c r="J62" s="17" t="s">
        <v>225</v>
      </c>
      <c r="K62" s="101">
        <v>1191828588</v>
      </c>
      <c r="L62" s="101">
        <v>893678670</v>
      </c>
      <c r="M62" s="101">
        <v>808459383</v>
      </c>
      <c r="N62" s="101">
        <v>464635170.63999999</v>
      </c>
      <c r="O62" s="101">
        <v>454619584.63999999</v>
      </c>
      <c r="P62" s="75">
        <f t="shared" si="1"/>
        <v>0.67833528339563542</v>
      </c>
      <c r="Q62" s="76">
        <f t="shared" si="2"/>
        <v>0.389850667552539</v>
      </c>
      <c r="R62" s="124"/>
      <c r="S62" s="123"/>
    </row>
    <row r="63" spans="1:19" s="25" customFormat="1" ht="48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221</v>
      </c>
      <c r="J63" s="17" t="s">
        <v>226</v>
      </c>
      <c r="K63" s="101">
        <v>1054206183</v>
      </c>
      <c r="L63" s="101">
        <v>971330864</v>
      </c>
      <c r="M63" s="101">
        <v>971330864</v>
      </c>
      <c r="N63" s="101">
        <v>46090438</v>
      </c>
      <c r="O63" s="101">
        <v>46090438</v>
      </c>
      <c r="P63" s="75">
        <f t="shared" si="1"/>
        <v>0.92138604351175579</v>
      </c>
      <c r="Q63" s="76">
        <f t="shared" si="2"/>
        <v>4.372051572382022E-2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222</v>
      </c>
      <c r="J64" s="17" t="s">
        <v>227</v>
      </c>
      <c r="K64" s="101">
        <v>1159033365</v>
      </c>
      <c r="L64" s="101">
        <v>1036660002.6799999</v>
      </c>
      <c r="M64" s="101">
        <v>1036660002.6799999</v>
      </c>
      <c r="N64" s="101">
        <v>170570819.03</v>
      </c>
      <c r="O64" s="101">
        <v>170570819.03</v>
      </c>
      <c r="P64" s="75">
        <f t="shared" si="1"/>
        <v>0.8944177398033748</v>
      </c>
      <c r="Q64" s="76">
        <f t="shared" si="2"/>
        <v>0.14716644419464145</v>
      </c>
      <c r="R64" s="124"/>
      <c r="S64" s="123"/>
    </row>
    <row r="65" spans="1:19" s="25" customFormat="1" ht="60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223</v>
      </c>
      <c r="J65" s="17" t="s">
        <v>228</v>
      </c>
      <c r="K65" s="101">
        <v>104941360</v>
      </c>
      <c r="L65" s="101">
        <v>65477413</v>
      </c>
      <c r="M65" s="101">
        <v>65477413</v>
      </c>
      <c r="N65" s="101">
        <v>16281915.560000001</v>
      </c>
      <c r="O65" s="101">
        <v>16281915.560000001</v>
      </c>
      <c r="P65" s="75">
        <f t="shared" si="1"/>
        <v>0.62394286675911192</v>
      </c>
      <c r="Q65" s="76">
        <f t="shared" si="2"/>
        <v>0.15515251145973333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229</v>
      </c>
      <c r="J66" s="17" t="s">
        <v>231</v>
      </c>
      <c r="K66" s="101">
        <v>522964753</v>
      </c>
      <c r="L66" s="101">
        <v>471646753</v>
      </c>
      <c r="M66" s="101">
        <v>470911330</v>
      </c>
      <c r="N66" s="101">
        <v>269337500</v>
      </c>
      <c r="O66" s="101">
        <v>269337500</v>
      </c>
      <c r="P66" s="75">
        <f t="shared" si="1"/>
        <v>0.90046475847292906</v>
      </c>
      <c r="Q66" s="76">
        <f t="shared" si="2"/>
        <v>0.51502036887751779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269</v>
      </c>
      <c r="J67" s="17" t="s">
        <v>270</v>
      </c>
      <c r="K67" s="101">
        <v>95338705</v>
      </c>
      <c r="L67" s="101">
        <v>25338705</v>
      </c>
      <c r="M67" s="101">
        <v>25338705</v>
      </c>
      <c r="N67" s="101" t="s">
        <v>25</v>
      </c>
      <c r="O67" s="101" t="s">
        <v>25</v>
      </c>
      <c r="P67" s="75">
        <f t="shared" si="1"/>
        <v>0.26577563645321173</v>
      </c>
      <c r="Q67" s="76">
        <f t="shared" si="2"/>
        <v>0</v>
      </c>
      <c r="R67" s="124"/>
      <c r="S67" s="123"/>
    </row>
    <row r="68" spans="1:19" s="25" customFormat="1" ht="84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230</v>
      </c>
      <c r="J68" s="17" t="s">
        <v>232</v>
      </c>
      <c r="K68" s="101">
        <v>24141614</v>
      </c>
      <c r="L68" s="101">
        <v>15000000</v>
      </c>
      <c r="M68" s="101">
        <v>15000000</v>
      </c>
      <c r="N68" s="101">
        <v>1487171</v>
      </c>
      <c r="O68" s="101">
        <v>1487171</v>
      </c>
      <c r="P68" s="75">
        <f t="shared" si="1"/>
        <v>0.62133376832220077</v>
      </c>
      <c r="Q68" s="76">
        <f t="shared" si="2"/>
        <v>6.1601970771299717E-2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254</v>
      </c>
      <c r="J69" s="17" t="s">
        <v>255</v>
      </c>
      <c r="K69" s="101">
        <v>464192288</v>
      </c>
      <c r="L69" s="101">
        <v>460000000</v>
      </c>
      <c r="M69" s="101">
        <v>460000000</v>
      </c>
      <c r="N69" s="101" t="s">
        <v>25</v>
      </c>
      <c r="O69" s="101" t="s">
        <v>25</v>
      </c>
      <c r="P69" s="75">
        <f t="shared" si="1"/>
        <v>0.99096863927218026</v>
      </c>
      <c r="Q69" s="76">
        <f t="shared" si="2"/>
        <v>0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284411752</v>
      </c>
      <c r="L70" s="101">
        <v>280000000</v>
      </c>
      <c r="M70" s="101">
        <v>23811801</v>
      </c>
      <c r="N70" s="101">
        <v>21526893</v>
      </c>
      <c r="O70" s="101">
        <v>20370043</v>
      </c>
      <c r="P70" s="75">
        <f t="shared" si="1"/>
        <v>8.3722985539641137E-2</v>
      </c>
      <c r="Q70" s="76">
        <f t="shared" si="2"/>
        <v>7.5689182492008983E-2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185</v>
      </c>
      <c r="J71" s="23" t="s">
        <v>7</v>
      </c>
      <c r="K71" s="100">
        <f>K75+K78</f>
        <v>4462131000</v>
      </c>
      <c r="L71" s="100">
        <f t="shared" ref="L71:O71" si="6">L75+L78</f>
        <v>147542561</v>
      </c>
      <c r="M71" s="100">
        <f t="shared" si="6"/>
        <v>127944641</v>
      </c>
      <c r="N71" s="100">
        <f t="shared" si="6"/>
        <v>127944641</v>
      </c>
      <c r="O71" s="100">
        <f t="shared" si="6"/>
        <v>127944641</v>
      </c>
      <c r="P71" s="75">
        <f t="shared" si="1"/>
        <v>2.8673438991369819E-2</v>
      </c>
      <c r="Q71" s="76">
        <f t="shared" si="2"/>
        <v>2.8673438991369819E-2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185</v>
      </c>
      <c r="J72" s="23" t="s">
        <v>7</v>
      </c>
      <c r="K72" s="100">
        <f>K73</f>
        <v>814005400000</v>
      </c>
      <c r="L72" s="100">
        <f t="shared" ref="L72:O72" si="7">L73</f>
        <v>814005400000</v>
      </c>
      <c r="M72" s="100">
        <f t="shared" si="7"/>
        <v>814005400000</v>
      </c>
      <c r="N72" s="100">
        <f t="shared" si="7"/>
        <v>814005400000</v>
      </c>
      <c r="O72" s="100">
        <f t="shared" si="7"/>
        <v>814005400000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91</v>
      </c>
      <c r="E73" s="21"/>
      <c r="F73" s="21"/>
      <c r="G73" s="21"/>
      <c r="H73" s="20">
        <v>21</v>
      </c>
      <c r="I73" s="29" t="s">
        <v>104</v>
      </c>
      <c r="J73" s="23" t="s">
        <v>105</v>
      </c>
      <c r="K73" s="100">
        <f>SUM(K74)</f>
        <v>814005400000</v>
      </c>
      <c r="L73" s="100">
        <f t="shared" ref="L73:O73" si="8">SUM(L74)</f>
        <v>814005400000</v>
      </c>
      <c r="M73" s="100">
        <f t="shared" si="8"/>
        <v>814005400000</v>
      </c>
      <c r="N73" s="100">
        <f t="shared" si="8"/>
        <v>814005400000</v>
      </c>
      <c r="O73" s="100">
        <f t="shared" si="8"/>
        <v>814005400000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45" customHeight="1" x14ac:dyDescent="0.2">
      <c r="A74" s="12" t="s">
        <v>26</v>
      </c>
      <c r="B74" s="89" t="s">
        <v>74</v>
      </c>
      <c r="C74" s="89" t="s">
        <v>74</v>
      </c>
      <c r="D74" s="90" t="s">
        <v>91</v>
      </c>
      <c r="E74" s="15" t="s">
        <v>106</v>
      </c>
      <c r="F74" s="21"/>
      <c r="G74" s="21"/>
      <c r="H74" s="31">
        <v>21</v>
      </c>
      <c r="I74" s="30" t="s">
        <v>107</v>
      </c>
      <c r="J74" s="17" t="s">
        <v>108</v>
      </c>
      <c r="K74" s="101">
        <v>814005400000</v>
      </c>
      <c r="L74" s="101">
        <v>814005400000</v>
      </c>
      <c r="M74" s="101">
        <v>814005400000</v>
      </c>
      <c r="N74" s="101">
        <v>814005400000</v>
      </c>
      <c r="O74" s="101">
        <v>814005400000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54.75" customHeight="1" x14ac:dyDescent="0.2">
      <c r="A75" s="18" t="s">
        <v>26</v>
      </c>
      <c r="B75" s="83" t="s">
        <v>74</v>
      </c>
      <c r="C75" s="83" t="s">
        <v>91</v>
      </c>
      <c r="D75" s="84" t="s">
        <v>55</v>
      </c>
      <c r="E75" s="21" t="s">
        <v>109</v>
      </c>
      <c r="F75" s="21"/>
      <c r="G75" s="21"/>
      <c r="H75" s="20">
        <v>20</v>
      </c>
      <c r="I75" s="29" t="s">
        <v>110</v>
      </c>
      <c r="J75" s="23" t="s">
        <v>111</v>
      </c>
      <c r="K75" s="100">
        <f>SUM(K76:K77)</f>
        <v>96307000</v>
      </c>
      <c r="L75" s="100">
        <f t="shared" ref="L75:O75" si="9">SUM(L76:L77)</f>
        <v>55000000</v>
      </c>
      <c r="M75" s="100">
        <f t="shared" si="9"/>
        <v>37326710</v>
      </c>
      <c r="N75" s="100">
        <f t="shared" si="9"/>
        <v>37326710</v>
      </c>
      <c r="O75" s="100">
        <f t="shared" si="9"/>
        <v>37326710</v>
      </c>
      <c r="P75" s="75">
        <f t="shared" ref="P75:P129" si="10">+M75/K75</f>
        <v>0.38758044586582491</v>
      </c>
      <c r="Q75" s="76">
        <f t="shared" ref="Q75:Q129" si="11">+N75/K75</f>
        <v>0.38758044586582491</v>
      </c>
      <c r="R75" s="117"/>
      <c r="S75" s="123"/>
    </row>
    <row r="76" spans="1:19" s="27" customFormat="1" ht="30" customHeight="1" x14ac:dyDescent="0.2">
      <c r="A76" s="12" t="s">
        <v>26</v>
      </c>
      <c r="B76" s="13" t="s">
        <v>74</v>
      </c>
      <c r="C76" s="13" t="s">
        <v>91</v>
      </c>
      <c r="D76" s="35" t="s">
        <v>55</v>
      </c>
      <c r="E76" s="35" t="s">
        <v>112</v>
      </c>
      <c r="F76" s="35" t="s">
        <v>29</v>
      </c>
      <c r="G76" s="35"/>
      <c r="H76" s="31">
        <v>20</v>
      </c>
      <c r="I76" s="30" t="s">
        <v>113</v>
      </c>
      <c r="J76" s="36" t="s">
        <v>115</v>
      </c>
      <c r="K76" s="101">
        <v>50544981</v>
      </c>
      <c r="L76" s="101">
        <v>45000000</v>
      </c>
      <c r="M76" s="101">
        <v>33340312</v>
      </c>
      <c r="N76" s="101">
        <v>33340312</v>
      </c>
      <c r="O76" s="101">
        <v>33340312</v>
      </c>
      <c r="P76" s="75"/>
      <c r="Q76" s="76">
        <f t="shared" si="11"/>
        <v>0.65961666896264137</v>
      </c>
      <c r="R76" s="117"/>
      <c r="S76" s="123"/>
    </row>
    <row r="77" spans="1:19" s="27" customFormat="1" ht="36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58</v>
      </c>
      <c r="G77" s="35"/>
      <c r="H77" s="31">
        <v>20</v>
      </c>
      <c r="I77" s="30" t="s">
        <v>114</v>
      </c>
      <c r="J77" s="36" t="s">
        <v>116</v>
      </c>
      <c r="K77" s="101">
        <v>45762019</v>
      </c>
      <c r="L77" s="101">
        <v>10000000</v>
      </c>
      <c r="M77" s="101">
        <v>3986398</v>
      </c>
      <c r="N77" s="101">
        <v>3986398</v>
      </c>
      <c r="O77" s="101">
        <v>3986398</v>
      </c>
      <c r="P77" s="75"/>
      <c r="Q77" s="76">
        <f t="shared" si="11"/>
        <v>8.7111497418852962E-2</v>
      </c>
      <c r="R77" s="117"/>
      <c r="S77" s="123"/>
    </row>
    <row r="78" spans="1:19" s="25" customFormat="1" ht="30" customHeight="1" x14ac:dyDescent="0.2">
      <c r="A78" s="39" t="s">
        <v>26</v>
      </c>
      <c r="B78" s="85" t="s">
        <v>74</v>
      </c>
      <c r="C78" s="20">
        <v>10</v>
      </c>
      <c r="D78" s="85" t="s">
        <v>28</v>
      </c>
      <c r="E78" s="32" t="s">
        <v>0</v>
      </c>
      <c r="F78" s="32"/>
      <c r="G78" s="32"/>
      <c r="H78" s="20">
        <v>20</v>
      </c>
      <c r="I78" s="29" t="s">
        <v>117</v>
      </c>
      <c r="J78" s="33" t="s">
        <v>118</v>
      </c>
      <c r="K78" s="100">
        <f>SUM(K79:K81)</f>
        <v>4365824000</v>
      </c>
      <c r="L78" s="100">
        <f t="shared" ref="L78:O78" si="12">SUM(L79:L81)</f>
        <v>92542561</v>
      </c>
      <c r="M78" s="100">
        <f t="shared" si="12"/>
        <v>90617931</v>
      </c>
      <c r="N78" s="100">
        <f t="shared" si="12"/>
        <v>90617931</v>
      </c>
      <c r="O78" s="100">
        <f t="shared" si="12"/>
        <v>90617931</v>
      </c>
      <c r="P78" s="75">
        <f t="shared" si="10"/>
        <v>2.075620341085669E-2</v>
      </c>
      <c r="Q78" s="76">
        <f t="shared" si="11"/>
        <v>2.075620341085669E-2</v>
      </c>
      <c r="R78" s="124"/>
      <c r="S78" s="125"/>
    </row>
    <row r="79" spans="1:19" s="25" customFormat="1" ht="30" customHeight="1" x14ac:dyDescent="0.2">
      <c r="A79" s="34" t="s">
        <v>26</v>
      </c>
      <c r="B79" s="14" t="s">
        <v>74</v>
      </c>
      <c r="C79" s="14">
        <v>10</v>
      </c>
      <c r="D79" s="35" t="s">
        <v>28</v>
      </c>
      <c r="E79" s="92" t="s">
        <v>29</v>
      </c>
      <c r="F79" s="35"/>
      <c r="G79" s="35"/>
      <c r="H79" s="37">
        <v>20</v>
      </c>
      <c r="I79" s="38" t="s">
        <v>119</v>
      </c>
      <c r="J79" s="36" t="s">
        <v>121</v>
      </c>
      <c r="K79" s="101">
        <v>1751000000</v>
      </c>
      <c r="L79" s="101">
        <v>91801266</v>
      </c>
      <c r="M79" s="101">
        <v>90617931</v>
      </c>
      <c r="N79" s="101">
        <v>90617931</v>
      </c>
      <c r="O79" s="101">
        <v>90617931</v>
      </c>
      <c r="P79" s="75">
        <f t="shared" si="10"/>
        <v>5.1752102227298688E-2</v>
      </c>
      <c r="Q79" s="76">
        <f t="shared" si="11"/>
        <v>5.1752102227298688E-2</v>
      </c>
      <c r="R79" s="124"/>
      <c r="S79" s="125"/>
    </row>
    <row r="80" spans="1:19" s="27" customFormat="1" ht="30" customHeight="1" x14ac:dyDescent="0.2">
      <c r="A80" s="34" t="s">
        <v>26</v>
      </c>
      <c r="B80" s="14" t="s">
        <v>74</v>
      </c>
      <c r="C80" s="13" t="s">
        <v>122</v>
      </c>
      <c r="D80" s="15" t="s">
        <v>28</v>
      </c>
      <c r="E80" s="15" t="s">
        <v>58</v>
      </c>
      <c r="F80" s="15"/>
      <c r="G80" s="15"/>
      <c r="H80" s="37">
        <v>20</v>
      </c>
      <c r="I80" s="38" t="s">
        <v>123</v>
      </c>
      <c r="J80" s="17" t="s">
        <v>125</v>
      </c>
      <c r="K80" s="101">
        <v>863824000</v>
      </c>
      <c r="L80" s="101">
        <v>469861</v>
      </c>
      <c r="M80" s="101" t="s">
        <v>25</v>
      </c>
      <c r="N80" s="101" t="s">
        <v>25</v>
      </c>
      <c r="O80" s="101" t="s">
        <v>25</v>
      </c>
      <c r="P80" s="75">
        <f t="shared" si="10"/>
        <v>0</v>
      </c>
      <c r="Q80" s="76">
        <f t="shared" si="11"/>
        <v>0</v>
      </c>
      <c r="R80" s="117"/>
      <c r="S80" s="123"/>
    </row>
    <row r="81" spans="1:19" s="27" customFormat="1" ht="30" customHeight="1" x14ac:dyDescent="0.2">
      <c r="A81" s="12" t="s">
        <v>26</v>
      </c>
      <c r="B81" s="13" t="s">
        <v>74</v>
      </c>
      <c r="C81" s="13" t="s">
        <v>122</v>
      </c>
      <c r="D81" s="14" t="s">
        <v>28</v>
      </c>
      <c r="E81" s="15" t="s">
        <v>32</v>
      </c>
      <c r="F81" s="15"/>
      <c r="G81" s="15"/>
      <c r="H81" s="37">
        <v>20</v>
      </c>
      <c r="I81" s="38" t="s">
        <v>124</v>
      </c>
      <c r="J81" s="17" t="s">
        <v>126</v>
      </c>
      <c r="K81" s="101">
        <v>1751000000</v>
      </c>
      <c r="L81" s="101">
        <v>271434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3"/>
    </row>
    <row r="82" spans="1:19" s="27" customFormat="1" ht="42" customHeight="1" x14ac:dyDescent="0.2">
      <c r="A82" s="18" t="s">
        <v>26</v>
      </c>
      <c r="B82" s="19">
        <v>5</v>
      </c>
      <c r="C82" s="19"/>
      <c r="D82" s="32"/>
      <c r="E82" s="32"/>
      <c r="F82" s="32"/>
      <c r="G82" s="32"/>
      <c r="H82" s="31">
        <v>20</v>
      </c>
      <c r="I82" s="43" t="s">
        <v>20</v>
      </c>
      <c r="J82" s="33" t="s">
        <v>21</v>
      </c>
      <c r="K82" s="100">
        <f>+K86+K83</f>
        <v>50000000000</v>
      </c>
      <c r="L82" s="100">
        <f>+L86+L83</f>
        <v>28000853096.529999</v>
      </c>
      <c r="M82" s="100">
        <f>+M86+M83</f>
        <v>19130357935.619999</v>
      </c>
      <c r="N82" s="100">
        <f>+N86+N83</f>
        <v>7570619162.1999998</v>
      </c>
      <c r="O82" s="100">
        <f>+O86+O83</f>
        <v>7337632696.7000008</v>
      </c>
      <c r="P82" s="75">
        <f t="shared" si="10"/>
        <v>0.38260715871239998</v>
      </c>
      <c r="Q82" s="76">
        <f t="shared" si="11"/>
        <v>0.151412383244</v>
      </c>
      <c r="R82" s="117"/>
      <c r="S82" s="123"/>
    </row>
    <row r="83" spans="1:19" s="27" customFormat="1" ht="42" customHeight="1" x14ac:dyDescent="0.2">
      <c r="A83" s="39" t="s">
        <v>26</v>
      </c>
      <c r="B83" s="85" t="s">
        <v>127</v>
      </c>
      <c r="C83" s="83" t="s">
        <v>28</v>
      </c>
      <c r="D83" s="93">
        <v>1</v>
      </c>
      <c r="E83" s="93"/>
      <c r="F83" s="32"/>
      <c r="G83" s="32"/>
      <c r="H83" s="31">
        <v>20</v>
      </c>
      <c r="I83" s="43" t="s">
        <v>186</v>
      </c>
      <c r="J83" s="33" t="s">
        <v>187</v>
      </c>
      <c r="K83" s="100">
        <f>SUM(K84:K85)</f>
        <v>7834810000</v>
      </c>
      <c r="L83" s="100">
        <f t="shared" ref="L83:O83" si="13">SUM(L84:L85)</f>
        <v>3762217880.1100001</v>
      </c>
      <c r="M83" s="100">
        <f t="shared" si="13"/>
        <v>2841612729.4400001</v>
      </c>
      <c r="N83" s="100">
        <f t="shared" si="13"/>
        <v>628120804.10000002</v>
      </c>
      <c r="O83" s="100">
        <f t="shared" si="13"/>
        <v>453465563.19999999</v>
      </c>
      <c r="P83" s="75">
        <f t="shared" si="10"/>
        <v>0.36269070078789406</v>
      </c>
      <c r="Q83" s="76">
        <f t="shared" si="11"/>
        <v>8.0170521569763661E-2</v>
      </c>
      <c r="R83" s="117"/>
      <c r="S83" s="123"/>
    </row>
    <row r="84" spans="1:19" s="27" customFormat="1" ht="42" customHeight="1" x14ac:dyDescent="0.2">
      <c r="A84" s="34" t="s">
        <v>26</v>
      </c>
      <c r="B84" s="91" t="s">
        <v>127</v>
      </c>
      <c r="C84" s="89" t="s">
        <v>28</v>
      </c>
      <c r="D84" s="92" t="s">
        <v>55</v>
      </c>
      <c r="E84" s="92" t="s">
        <v>35</v>
      </c>
      <c r="F84" s="92" t="s">
        <v>60</v>
      </c>
      <c r="G84" s="35"/>
      <c r="H84" s="37">
        <v>20</v>
      </c>
      <c r="I84" s="42" t="s">
        <v>272</v>
      </c>
      <c r="J84" s="17" t="s">
        <v>271</v>
      </c>
      <c r="K84" s="101">
        <v>43062287</v>
      </c>
      <c r="L84" s="101" t="s">
        <v>25</v>
      </c>
      <c r="M84" s="101" t="s">
        <v>25</v>
      </c>
      <c r="N84" s="101" t="s">
        <v>25</v>
      </c>
      <c r="O84" s="101" t="s">
        <v>25</v>
      </c>
      <c r="P84" s="75">
        <f t="shared" si="10"/>
        <v>0</v>
      </c>
      <c r="Q84" s="76">
        <f t="shared" si="11"/>
        <v>0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35" t="s">
        <v>34</v>
      </c>
      <c r="G85" s="35"/>
      <c r="H85" s="37">
        <v>20</v>
      </c>
      <c r="I85" s="42" t="s">
        <v>233</v>
      </c>
      <c r="J85" s="17" t="s">
        <v>204</v>
      </c>
      <c r="K85" s="101">
        <v>7791747713</v>
      </c>
      <c r="L85" s="101">
        <v>3762217880.1100001</v>
      </c>
      <c r="M85" s="101">
        <v>2841612729.4400001</v>
      </c>
      <c r="N85" s="101">
        <v>628120804.10000002</v>
      </c>
      <c r="O85" s="101">
        <v>453465563.19999999</v>
      </c>
      <c r="P85" s="75">
        <f t="shared" si="10"/>
        <v>0.36469516648992151</v>
      </c>
      <c r="Q85" s="76">
        <f t="shared" si="11"/>
        <v>8.0613596234901608E-2</v>
      </c>
      <c r="R85" s="117"/>
      <c r="S85" s="123"/>
    </row>
    <row r="86" spans="1:19" s="27" customFormat="1" ht="30" customHeight="1" x14ac:dyDescent="0.2">
      <c r="A86" s="39" t="s">
        <v>26</v>
      </c>
      <c r="B86" s="85" t="s">
        <v>127</v>
      </c>
      <c r="C86" s="83" t="s">
        <v>28</v>
      </c>
      <c r="D86" s="93" t="s">
        <v>55</v>
      </c>
      <c r="E86" s="93"/>
      <c r="F86" s="32"/>
      <c r="G86" s="32"/>
      <c r="H86" s="31">
        <v>20</v>
      </c>
      <c r="I86" s="43" t="s">
        <v>129</v>
      </c>
      <c r="J86" s="33" t="s">
        <v>130</v>
      </c>
      <c r="K86" s="100">
        <f>SUM(K87:K94)</f>
        <v>42165190000</v>
      </c>
      <c r="L86" s="100">
        <f t="shared" ref="L86:O86" si="14">SUM(L87:L94)</f>
        <v>24238635216.419998</v>
      </c>
      <c r="M86" s="100">
        <f t="shared" si="14"/>
        <v>16288745206.18</v>
      </c>
      <c r="N86" s="100">
        <f t="shared" si="14"/>
        <v>6942498358.0999994</v>
      </c>
      <c r="O86" s="100">
        <f t="shared" si="14"/>
        <v>6884167133.500001</v>
      </c>
      <c r="P86" s="75">
        <f t="shared" si="10"/>
        <v>0.38630788112611375</v>
      </c>
      <c r="Q86" s="76">
        <f t="shared" si="11"/>
        <v>0.16464999584017051</v>
      </c>
      <c r="R86" s="117"/>
      <c r="S86" s="123"/>
    </row>
    <row r="87" spans="1:19" s="27" customFormat="1" ht="30" customHeight="1" x14ac:dyDescent="0.2">
      <c r="A87" s="39" t="s">
        <v>26</v>
      </c>
      <c r="B87" s="91" t="s">
        <v>127</v>
      </c>
      <c r="C87" s="89" t="s">
        <v>28</v>
      </c>
      <c r="D87" s="92" t="s">
        <v>55</v>
      </c>
      <c r="E87" s="92" t="s">
        <v>60</v>
      </c>
      <c r="F87" s="92" t="s">
        <v>59</v>
      </c>
      <c r="G87" s="32"/>
      <c r="H87" s="37">
        <v>20</v>
      </c>
      <c r="I87" s="42" t="s">
        <v>276</v>
      </c>
      <c r="J87" s="36" t="s">
        <v>206</v>
      </c>
      <c r="K87" s="101">
        <v>1000000000</v>
      </c>
      <c r="L87" s="101">
        <v>1000000000</v>
      </c>
      <c r="M87" s="101" t="s">
        <v>25</v>
      </c>
      <c r="N87" s="101" t="s">
        <v>25</v>
      </c>
      <c r="O87" s="101" t="s">
        <v>25</v>
      </c>
      <c r="P87" s="114">
        <f t="shared" si="10"/>
        <v>0</v>
      </c>
      <c r="Q87" s="115">
        <f t="shared" si="11"/>
        <v>0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33</v>
      </c>
      <c r="F88" s="92" t="s">
        <v>59</v>
      </c>
      <c r="G88" s="32"/>
      <c r="H88" s="37">
        <v>20</v>
      </c>
      <c r="I88" s="42" t="s">
        <v>274</v>
      </c>
      <c r="J88" s="36" t="s">
        <v>212</v>
      </c>
      <c r="K88" s="101">
        <v>1000000000</v>
      </c>
      <c r="L88" s="101">
        <v>1000000000</v>
      </c>
      <c r="M88" s="101">
        <v>500000000</v>
      </c>
      <c r="N88" s="101">
        <v>500000000</v>
      </c>
      <c r="O88" s="101">
        <v>500000000</v>
      </c>
      <c r="P88" s="114">
        <f t="shared" si="10"/>
        <v>0.5</v>
      </c>
      <c r="Q88" s="115">
        <f t="shared" si="11"/>
        <v>0.5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34</v>
      </c>
      <c r="F89" s="35" t="s">
        <v>29</v>
      </c>
      <c r="G89" s="32"/>
      <c r="H89" s="37">
        <v>20</v>
      </c>
      <c r="I89" s="42" t="s">
        <v>256</v>
      </c>
      <c r="J89" s="36" t="s">
        <v>217</v>
      </c>
      <c r="K89" s="101">
        <v>1007187616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35</v>
      </c>
      <c r="F90" s="35" t="s">
        <v>58</v>
      </c>
      <c r="G90" s="32"/>
      <c r="H90" s="37">
        <v>20</v>
      </c>
      <c r="I90" s="42" t="s">
        <v>234</v>
      </c>
      <c r="J90" s="36" t="s">
        <v>224</v>
      </c>
      <c r="K90" s="101">
        <v>10556204586</v>
      </c>
      <c r="L90" s="101">
        <v>5108963053</v>
      </c>
      <c r="M90" s="101">
        <v>2958575911</v>
      </c>
      <c r="N90" s="101">
        <v>1491848969.0999999</v>
      </c>
      <c r="O90" s="101">
        <v>1485511913.9000001</v>
      </c>
      <c r="P90" s="114">
        <f t="shared" si="10"/>
        <v>0.28026890601606608</v>
      </c>
      <c r="Q90" s="115">
        <f t="shared" si="11"/>
        <v>0.14132437060556227</v>
      </c>
      <c r="R90" s="117"/>
      <c r="S90" s="123"/>
    </row>
    <row r="91" spans="1:19" s="27" customFormat="1" ht="36" x14ac:dyDescent="0.2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32</v>
      </c>
      <c r="G91" s="32"/>
      <c r="H91" s="37">
        <v>20</v>
      </c>
      <c r="I91" s="42" t="s">
        <v>235</v>
      </c>
      <c r="J91" s="36" t="s">
        <v>225</v>
      </c>
      <c r="K91" s="101">
        <v>26987557339</v>
      </c>
      <c r="L91" s="101">
        <v>16074868936.42</v>
      </c>
      <c r="M91" s="101">
        <v>12464693401.18</v>
      </c>
      <c r="N91" s="101">
        <v>4894341824.4499998</v>
      </c>
      <c r="O91" s="101">
        <v>4842347655.0500002</v>
      </c>
      <c r="P91" s="114">
        <f t="shared" si="10"/>
        <v>0.46186815815179916</v>
      </c>
      <c r="Q91" s="115">
        <f t="shared" si="11"/>
        <v>0.18135549516284438</v>
      </c>
      <c r="R91" s="117"/>
      <c r="S91" s="123"/>
    </row>
    <row r="92" spans="1:19" s="27" customFormat="1" ht="48" x14ac:dyDescent="0.2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59</v>
      </c>
      <c r="G92" s="32"/>
      <c r="H92" s="37">
        <v>20</v>
      </c>
      <c r="I92" s="42" t="s">
        <v>236</v>
      </c>
      <c r="J92" s="36" t="s">
        <v>226</v>
      </c>
      <c r="K92" s="101">
        <v>200066753</v>
      </c>
      <c r="L92" s="101">
        <v>199884300</v>
      </c>
      <c r="M92" s="101">
        <v>199884300</v>
      </c>
      <c r="N92" s="101">
        <v>56307564.549999997</v>
      </c>
      <c r="O92" s="101">
        <v>56307564.549999997</v>
      </c>
      <c r="P92" s="114">
        <f t="shared" si="10"/>
        <v>0.99908803938053614</v>
      </c>
      <c r="Q92" s="115">
        <f t="shared" si="11"/>
        <v>0.28144388663117853</v>
      </c>
      <c r="R92" s="117"/>
      <c r="S92" s="123"/>
    </row>
    <row r="93" spans="1:19" s="27" customFormat="1" ht="30" customHeight="1" x14ac:dyDescent="0.2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60</v>
      </c>
      <c r="G93" s="32"/>
      <c r="H93" s="37">
        <v>20</v>
      </c>
      <c r="I93" s="42" t="s">
        <v>237</v>
      </c>
      <c r="J93" s="36" t="s">
        <v>227</v>
      </c>
      <c r="K93" s="101">
        <v>719060286</v>
      </c>
      <c r="L93" s="101">
        <v>689327333</v>
      </c>
      <c r="M93" s="101" t="s">
        <v>25</v>
      </c>
      <c r="N93" s="101" t="s">
        <v>25</v>
      </c>
      <c r="O93" s="101" t="s">
        <v>25</v>
      </c>
      <c r="P93" s="114">
        <f t="shared" si="10"/>
        <v>0</v>
      </c>
      <c r="Q93" s="115">
        <f t="shared" si="11"/>
        <v>0</v>
      </c>
      <c r="R93" s="117"/>
      <c r="S93" s="123"/>
    </row>
    <row r="94" spans="1:19" s="27" customFormat="1" ht="60" x14ac:dyDescent="0.2">
      <c r="A94" s="34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34</v>
      </c>
      <c r="G94" s="35"/>
      <c r="H94" s="37">
        <v>20</v>
      </c>
      <c r="I94" s="42" t="s">
        <v>238</v>
      </c>
      <c r="J94" s="36" t="s">
        <v>228</v>
      </c>
      <c r="K94" s="101">
        <v>695113420</v>
      </c>
      <c r="L94" s="101">
        <v>165591594</v>
      </c>
      <c r="M94" s="101">
        <v>165591594</v>
      </c>
      <c r="N94" s="101" t="s">
        <v>25</v>
      </c>
      <c r="O94" s="101" t="s">
        <v>25</v>
      </c>
      <c r="P94" s="114">
        <f t="shared" si="10"/>
        <v>0.23822240980471934</v>
      </c>
      <c r="Q94" s="115">
        <f t="shared" si="11"/>
        <v>0</v>
      </c>
      <c r="R94" s="117"/>
      <c r="S94" s="123"/>
    </row>
    <row r="95" spans="1:19" s="27" customFormat="1" ht="36" x14ac:dyDescent="0.2">
      <c r="A95" s="39" t="s">
        <v>26</v>
      </c>
      <c r="B95" s="85" t="s">
        <v>128</v>
      </c>
      <c r="C95" s="83"/>
      <c r="D95" s="93"/>
      <c r="E95" s="93"/>
      <c r="F95" s="32"/>
      <c r="G95" s="32"/>
      <c r="H95" s="31"/>
      <c r="I95" s="43" t="s">
        <v>131</v>
      </c>
      <c r="J95" s="33" t="s">
        <v>132</v>
      </c>
      <c r="K95" s="100">
        <f>K96+K101</f>
        <v>3543228000</v>
      </c>
      <c r="L95" s="100">
        <f t="shared" ref="L95:O95" si="15">L96+L101</f>
        <v>335521587.39999998</v>
      </c>
      <c r="M95" s="100">
        <f t="shared" si="15"/>
        <v>334203619</v>
      </c>
      <c r="N95" s="100">
        <f t="shared" si="15"/>
        <v>317658619</v>
      </c>
      <c r="O95" s="100">
        <f t="shared" si="15"/>
        <v>317658619</v>
      </c>
      <c r="P95" s="75">
        <f t="shared" si="10"/>
        <v>9.4321793291315154E-2</v>
      </c>
      <c r="Q95" s="76">
        <f t="shared" si="11"/>
        <v>8.965232240205824E-2</v>
      </c>
      <c r="R95" s="117"/>
      <c r="S95" s="123"/>
    </row>
    <row r="96" spans="1:19" s="27" customFormat="1" ht="14.25" x14ac:dyDescent="0.2">
      <c r="A96" s="34" t="s">
        <v>26</v>
      </c>
      <c r="B96" s="85" t="s">
        <v>128</v>
      </c>
      <c r="C96" s="83" t="s">
        <v>28</v>
      </c>
      <c r="D96" s="93" t="s">
        <v>55</v>
      </c>
      <c r="E96" s="93"/>
      <c r="F96" s="32"/>
      <c r="G96" s="32"/>
      <c r="H96" s="31"/>
      <c r="I96" s="43" t="s">
        <v>133</v>
      </c>
      <c r="J96" s="33" t="s">
        <v>134</v>
      </c>
      <c r="K96" s="100">
        <f>SUM(K97:K100)</f>
        <v>968228000</v>
      </c>
      <c r="L96" s="100">
        <f t="shared" ref="L96:O96" si="16">SUM(L97:L100)</f>
        <v>335521587.39999998</v>
      </c>
      <c r="M96" s="100">
        <f t="shared" si="16"/>
        <v>334203619</v>
      </c>
      <c r="N96" s="100">
        <f t="shared" si="16"/>
        <v>317658619</v>
      </c>
      <c r="O96" s="100">
        <f t="shared" si="16"/>
        <v>317658619</v>
      </c>
      <c r="P96" s="75">
        <f t="shared" si="10"/>
        <v>0.34517037206112611</v>
      </c>
      <c r="Q96" s="76">
        <f t="shared" si="11"/>
        <v>0.328082454752393</v>
      </c>
      <c r="R96" s="117"/>
      <c r="S96" s="123"/>
    </row>
    <row r="97" spans="1:19" s="27" customFormat="1" ht="30" customHeight="1" x14ac:dyDescent="0.2">
      <c r="A97" s="34" t="s">
        <v>26</v>
      </c>
      <c r="B97" s="91" t="s">
        <v>128</v>
      </c>
      <c r="C97" s="89" t="s">
        <v>28</v>
      </c>
      <c r="D97" s="92" t="s">
        <v>55</v>
      </c>
      <c r="E97" s="92" t="s">
        <v>29</v>
      </c>
      <c r="F97" s="35"/>
      <c r="G97" s="35"/>
      <c r="H97" s="37"/>
      <c r="I97" s="42" t="s">
        <v>135</v>
      </c>
      <c r="J97" s="36" t="s">
        <v>139</v>
      </c>
      <c r="K97" s="101">
        <v>923342057</v>
      </c>
      <c r="L97" s="101">
        <v>331317968.39999998</v>
      </c>
      <c r="M97" s="101">
        <v>330000000</v>
      </c>
      <c r="N97" s="101">
        <v>315978000</v>
      </c>
      <c r="O97" s="101">
        <v>315978000</v>
      </c>
      <c r="P97" s="75">
        <f t="shared" si="10"/>
        <v>0.35739734532638101</v>
      </c>
      <c r="Q97" s="76">
        <f t="shared" si="11"/>
        <v>0.34221120721678555</v>
      </c>
      <c r="R97" s="117"/>
      <c r="S97" s="123"/>
    </row>
    <row r="98" spans="1:19" s="27" customFormat="1" ht="24" x14ac:dyDescent="0.2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32</v>
      </c>
      <c r="F98" s="35"/>
      <c r="G98" s="35"/>
      <c r="H98" s="37"/>
      <c r="I98" s="42" t="s">
        <v>136</v>
      </c>
      <c r="J98" s="36" t="s">
        <v>140</v>
      </c>
      <c r="K98" s="101">
        <v>31782294</v>
      </c>
      <c r="L98" s="101">
        <v>1132000</v>
      </c>
      <c r="M98" s="101">
        <v>1132000</v>
      </c>
      <c r="N98" s="101">
        <v>1132000</v>
      </c>
      <c r="O98" s="101">
        <v>1132000</v>
      </c>
      <c r="P98" s="75">
        <f t="shared" si="10"/>
        <v>3.5617315729317714E-2</v>
      </c>
      <c r="Q98" s="76">
        <f t="shared" si="11"/>
        <v>3.5617315729317714E-2</v>
      </c>
      <c r="R98" s="117"/>
      <c r="S98" s="123"/>
    </row>
    <row r="99" spans="1:19" s="27" customFormat="1" ht="18.75" customHeight="1" x14ac:dyDescent="0.2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60</v>
      </c>
      <c r="F99" s="35"/>
      <c r="G99" s="35"/>
      <c r="H99" s="37"/>
      <c r="I99" s="42" t="s">
        <v>137</v>
      </c>
      <c r="J99" s="36" t="s">
        <v>141</v>
      </c>
      <c r="K99" s="101">
        <v>9849346</v>
      </c>
      <c r="L99" s="101">
        <v>2620000</v>
      </c>
      <c r="M99" s="101">
        <v>2620000</v>
      </c>
      <c r="N99" s="101">
        <v>120000</v>
      </c>
      <c r="O99" s="101">
        <v>120000</v>
      </c>
      <c r="P99" s="75">
        <f t="shared" si="10"/>
        <v>0.26600750953413554</v>
      </c>
      <c r="Q99" s="76">
        <f t="shared" si="11"/>
        <v>1.2183550054998575E-2</v>
      </c>
      <c r="R99" s="117"/>
      <c r="S99" s="123"/>
    </row>
    <row r="100" spans="1:19" s="27" customFormat="1" ht="28.5" customHeight="1" x14ac:dyDescent="0.2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33</v>
      </c>
      <c r="F100" s="35"/>
      <c r="G100" s="35"/>
      <c r="H100" s="37"/>
      <c r="I100" s="42" t="s">
        <v>138</v>
      </c>
      <c r="J100" s="36" t="s">
        <v>142</v>
      </c>
      <c r="K100" s="101">
        <v>3254303</v>
      </c>
      <c r="L100" s="101">
        <v>451619</v>
      </c>
      <c r="M100" s="101">
        <v>451619</v>
      </c>
      <c r="N100" s="101">
        <v>428619</v>
      </c>
      <c r="O100" s="101">
        <v>428619</v>
      </c>
      <c r="P100" s="75">
        <f t="shared" si="10"/>
        <v>0.13877595294599182</v>
      </c>
      <c r="Q100" s="76">
        <f t="shared" si="11"/>
        <v>0.13170838732594967</v>
      </c>
      <c r="R100" s="117"/>
      <c r="S100" s="123"/>
    </row>
    <row r="101" spans="1:19" s="27" customFormat="1" ht="28.5" customHeight="1" x14ac:dyDescent="0.2">
      <c r="A101" s="39" t="s">
        <v>26</v>
      </c>
      <c r="B101" s="85" t="s">
        <v>128</v>
      </c>
      <c r="C101" s="83" t="s">
        <v>28</v>
      </c>
      <c r="D101" s="93" t="s">
        <v>91</v>
      </c>
      <c r="E101" s="93"/>
      <c r="F101" s="32"/>
      <c r="G101" s="32"/>
      <c r="H101" s="31"/>
      <c r="I101" s="43" t="s">
        <v>143</v>
      </c>
      <c r="J101" s="33" t="s">
        <v>145</v>
      </c>
      <c r="K101" s="100">
        <f>SUM(K102)</f>
        <v>2575000000</v>
      </c>
      <c r="L101" s="100">
        <f t="shared" ref="L101:O101" si="17">SUM(L102)</f>
        <v>0</v>
      </c>
      <c r="M101" s="100">
        <f t="shared" si="17"/>
        <v>0</v>
      </c>
      <c r="N101" s="100">
        <f t="shared" si="17"/>
        <v>0</v>
      </c>
      <c r="O101" s="100">
        <f t="shared" si="17"/>
        <v>0</v>
      </c>
      <c r="P101" s="75">
        <f t="shared" si="10"/>
        <v>0</v>
      </c>
      <c r="Q101" s="76">
        <f t="shared" si="11"/>
        <v>0</v>
      </c>
      <c r="R101" s="117"/>
      <c r="S101" s="123"/>
    </row>
    <row r="102" spans="1:19" s="25" customFormat="1" ht="43.5" customHeight="1" thickBot="1" x14ac:dyDescent="0.25">
      <c r="A102" s="34" t="s">
        <v>26</v>
      </c>
      <c r="B102" s="91" t="s">
        <v>128</v>
      </c>
      <c r="C102" s="89" t="s">
        <v>28</v>
      </c>
      <c r="D102" s="92" t="s">
        <v>91</v>
      </c>
      <c r="E102" s="92" t="s">
        <v>29</v>
      </c>
      <c r="F102" s="35"/>
      <c r="G102" s="35"/>
      <c r="H102" s="41">
        <v>20</v>
      </c>
      <c r="I102" s="42" t="s">
        <v>144</v>
      </c>
      <c r="J102" s="36" t="s">
        <v>146</v>
      </c>
      <c r="K102" s="101">
        <v>2575000000</v>
      </c>
      <c r="L102" s="101" t="s">
        <v>25</v>
      </c>
      <c r="M102" s="101" t="s">
        <v>25</v>
      </c>
      <c r="N102" s="101" t="s">
        <v>25</v>
      </c>
      <c r="O102" s="101" t="s">
        <v>25</v>
      </c>
      <c r="P102" s="75">
        <f t="shared" si="10"/>
        <v>0</v>
      </c>
      <c r="Q102" s="76">
        <f t="shared" si="11"/>
        <v>0</v>
      </c>
      <c r="R102" s="117"/>
      <c r="S102" s="125"/>
    </row>
    <row r="103" spans="1:19" s="45" customFormat="1" ht="30" customHeight="1" thickBot="1" x14ac:dyDescent="0.25">
      <c r="A103" s="155" t="s">
        <v>22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98">
        <f>K104+K105+K120+K121+K125</f>
        <v>280458971902</v>
      </c>
      <c r="L103" s="98">
        <f t="shared" ref="L103:O103" si="18">L104+L105+L120+L121+L125</f>
        <v>226938834838.09</v>
      </c>
      <c r="M103" s="98">
        <f t="shared" si="18"/>
        <v>193314527024.89001</v>
      </c>
      <c r="N103" s="98">
        <f t="shared" si="18"/>
        <v>76372177644.240005</v>
      </c>
      <c r="O103" s="98">
        <f t="shared" si="18"/>
        <v>76372177644.240005</v>
      </c>
      <c r="P103" s="71">
        <f t="shared" si="10"/>
        <v>0.68927916876354867</v>
      </c>
      <c r="Q103" s="72">
        <f t="shared" si="11"/>
        <v>0.27231140842563784</v>
      </c>
      <c r="R103" s="128"/>
      <c r="S103" s="129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20</v>
      </c>
      <c r="I104" s="51" t="s">
        <v>23</v>
      </c>
      <c r="J104" s="52" t="s">
        <v>170</v>
      </c>
      <c r="K104" s="99">
        <f>K109</f>
        <v>9316000000</v>
      </c>
      <c r="L104" s="99">
        <f t="shared" ref="L104:O104" si="19">L109</f>
        <v>8991980000</v>
      </c>
      <c r="M104" s="99">
        <f t="shared" si="19"/>
        <v>8991980000</v>
      </c>
      <c r="N104" s="99">
        <f t="shared" si="19"/>
        <v>1922645284</v>
      </c>
      <c r="O104" s="99">
        <f t="shared" si="19"/>
        <v>1922645284</v>
      </c>
      <c r="P104" s="73">
        <f t="shared" si="10"/>
        <v>0.96521897810218982</v>
      </c>
      <c r="Q104" s="74">
        <f t="shared" si="11"/>
        <v>0.20638098797767282</v>
      </c>
      <c r="R104" s="130"/>
      <c r="S104" s="127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21</v>
      </c>
      <c r="I105" s="51" t="s">
        <v>23</v>
      </c>
      <c r="J105" s="52" t="s">
        <v>170</v>
      </c>
      <c r="K105" s="99">
        <f>K106+K110+K117</f>
        <v>50375759325</v>
      </c>
      <c r="L105" s="99">
        <f>L106+L110+L117</f>
        <v>28403284234</v>
      </c>
      <c r="M105" s="99">
        <f>M106+M110+M117</f>
        <v>26803174487</v>
      </c>
      <c r="N105" s="99">
        <f>N106+N110+N117</f>
        <v>8315668175</v>
      </c>
      <c r="O105" s="99">
        <f>O106+O110+O117</f>
        <v>8315668175</v>
      </c>
      <c r="P105" s="73">
        <f t="shared" si="10"/>
        <v>0.53206492261642946</v>
      </c>
      <c r="Q105" s="74">
        <f t="shared" si="11"/>
        <v>0.16507281054269249</v>
      </c>
      <c r="R105" s="130"/>
      <c r="S105" s="127"/>
    </row>
    <row r="106" spans="1:19" s="44" customFormat="1" ht="72" customHeight="1" x14ac:dyDescent="0.25">
      <c r="A106" s="18">
        <v>2103</v>
      </c>
      <c r="B106" s="20">
        <v>1900</v>
      </c>
      <c r="C106" s="19">
        <v>4</v>
      </c>
      <c r="D106" s="32"/>
      <c r="E106" s="32"/>
      <c r="F106" s="32"/>
      <c r="G106" s="32"/>
      <c r="H106" s="31">
        <v>20</v>
      </c>
      <c r="I106" s="40" t="s">
        <v>147</v>
      </c>
      <c r="J106" s="33" t="s">
        <v>148</v>
      </c>
      <c r="K106" s="100">
        <f>SUM(K107:K108)</f>
        <v>8691759325</v>
      </c>
      <c r="L106" s="100">
        <f>SUM(L107:L108)</f>
        <v>2604262565</v>
      </c>
      <c r="M106" s="100">
        <f t="shared" ref="M106:O106" si="20">SUM(M107:M108)</f>
        <v>2486336875</v>
      </c>
      <c r="N106" s="100">
        <f t="shared" si="20"/>
        <v>1230668175</v>
      </c>
      <c r="O106" s="100">
        <f t="shared" si="20"/>
        <v>1230668175</v>
      </c>
      <c r="P106" s="75">
        <f t="shared" si="10"/>
        <v>0.28605680185466942</v>
      </c>
      <c r="Q106" s="76">
        <f t="shared" si="11"/>
        <v>0.14159022690150247</v>
      </c>
      <c r="R106" s="131"/>
      <c r="S106" s="132"/>
    </row>
    <row r="107" spans="1:19" s="44" customFormat="1" ht="96" x14ac:dyDescent="0.25">
      <c r="A107" s="12" t="s">
        <v>8</v>
      </c>
      <c r="B107" s="14" t="s">
        <v>149</v>
      </c>
      <c r="C107" s="13" t="s">
        <v>150</v>
      </c>
      <c r="D107" s="35" t="s">
        <v>151</v>
      </c>
      <c r="E107" s="35" t="s">
        <v>152</v>
      </c>
      <c r="F107" s="35">
        <v>2103012</v>
      </c>
      <c r="G107" s="92" t="s">
        <v>55</v>
      </c>
      <c r="H107" s="37">
        <v>20</v>
      </c>
      <c r="I107" s="38" t="s">
        <v>154</v>
      </c>
      <c r="J107" s="36" t="s">
        <v>239</v>
      </c>
      <c r="K107" s="101">
        <v>5614512815</v>
      </c>
      <c r="L107" s="101">
        <v>1893662565</v>
      </c>
      <c r="M107" s="101">
        <v>1838736875</v>
      </c>
      <c r="N107" s="101">
        <v>962155385</v>
      </c>
      <c r="O107" s="101">
        <v>962155385</v>
      </c>
      <c r="P107" s="75">
        <f t="shared" si="10"/>
        <v>0.32749713743417647</v>
      </c>
      <c r="Q107" s="76">
        <f t="shared" si="11"/>
        <v>0.17136934524923692</v>
      </c>
      <c r="R107" s="131"/>
      <c r="S107" s="132"/>
    </row>
    <row r="108" spans="1:19" s="44" customFormat="1" ht="144" x14ac:dyDescent="0.2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2103018</v>
      </c>
      <c r="G108" s="92" t="s">
        <v>55</v>
      </c>
      <c r="H108" s="37">
        <v>20</v>
      </c>
      <c r="I108" s="38" t="s">
        <v>155</v>
      </c>
      <c r="J108" s="36" t="s">
        <v>240</v>
      </c>
      <c r="K108" s="101">
        <v>3077246510</v>
      </c>
      <c r="L108" s="101">
        <v>710600000</v>
      </c>
      <c r="M108" s="101">
        <v>647600000</v>
      </c>
      <c r="N108" s="101">
        <v>268512790</v>
      </c>
      <c r="O108" s="101">
        <v>268512790</v>
      </c>
      <c r="P108" s="75">
        <f t="shared" si="10"/>
        <v>0.21044787861340364</v>
      </c>
      <c r="Q108" s="76">
        <f t="shared" si="11"/>
        <v>8.7257484614061673E-2</v>
      </c>
      <c r="R108" s="131"/>
      <c r="S108" s="132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20</v>
      </c>
      <c r="I109" s="40" t="s">
        <v>157</v>
      </c>
      <c r="J109" s="33" t="s">
        <v>158</v>
      </c>
      <c r="K109" s="100">
        <f>SUM(K111:K113)</f>
        <v>9316000000</v>
      </c>
      <c r="L109" s="100">
        <f t="shared" ref="L109:O109" si="21">SUM(L111:L113)</f>
        <v>8991980000</v>
      </c>
      <c r="M109" s="100">
        <f t="shared" si="21"/>
        <v>8991980000</v>
      </c>
      <c r="N109" s="100">
        <f t="shared" si="21"/>
        <v>1922645284</v>
      </c>
      <c r="O109" s="100">
        <f t="shared" si="21"/>
        <v>1922645284</v>
      </c>
      <c r="P109" s="75">
        <f t="shared" si="10"/>
        <v>0.96521897810218982</v>
      </c>
      <c r="Q109" s="76">
        <f t="shared" si="11"/>
        <v>0.20638098797767282</v>
      </c>
      <c r="R109" s="130"/>
      <c r="S109" s="127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21</v>
      </c>
      <c r="I110" s="40" t="s">
        <v>157</v>
      </c>
      <c r="J110" s="33" t="s">
        <v>158</v>
      </c>
      <c r="K110" s="100">
        <f>SUM(K114:K116)</f>
        <v>25684000000</v>
      </c>
      <c r="L110" s="100">
        <f>SUM(L114:L116)</f>
        <v>24316837612</v>
      </c>
      <c r="M110" s="100">
        <f>SUM(M114:M116)</f>
        <v>24316837612</v>
      </c>
      <c r="N110" s="100">
        <f>SUM(N114:N116)</f>
        <v>7085000000</v>
      </c>
      <c r="O110" s="100">
        <f>SUM(O114:O116)</f>
        <v>7085000000</v>
      </c>
      <c r="P110" s="75">
        <f t="shared" si="10"/>
        <v>0.94676988054820121</v>
      </c>
      <c r="Q110" s="76">
        <f t="shared" si="11"/>
        <v>0.27585267092353216</v>
      </c>
      <c r="R110" s="130"/>
      <c r="S110" s="127"/>
    </row>
    <row r="111" spans="1:19" s="28" customFormat="1" ht="156" x14ac:dyDescent="0.25">
      <c r="A111" s="12" t="s">
        <v>8</v>
      </c>
      <c r="B111" s="14" t="s">
        <v>149</v>
      </c>
      <c r="C111" s="13" t="s">
        <v>150</v>
      </c>
      <c r="D111" s="35" t="s">
        <v>120</v>
      </c>
      <c r="E111" s="35" t="s">
        <v>152</v>
      </c>
      <c r="F111" s="35">
        <v>2103012</v>
      </c>
      <c r="G111" s="35" t="s">
        <v>55</v>
      </c>
      <c r="H111" s="37" t="s">
        <v>5</v>
      </c>
      <c r="I111" s="38" t="s">
        <v>161</v>
      </c>
      <c r="J111" s="36" t="s">
        <v>241</v>
      </c>
      <c r="K111" s="101">
        <v>892000000</v>
      </c>
      <c r="L111" s="101">
        <v>567980000</v>
      </c>
      <c r="M111" s="101">
        <v>567980000</v>
      </c>
      <c r="N111" s="101" t="s">
        <v>25</v>
      </c>
      <c r="O111" s="101" t="s">
        <v>25</v>
      </c>
      <c r="P111" s="75">
        <f t="shared" si="10"/>
        <v>0.63674887892376686</v>
      </c>
      <c r="Q111" s="76">
        <f t="shared" si="11"/>
        <v>0</v>
      </c>
      <c r="R111" s="130"/>
      <c r="S111" s="127"/>
    </row>
    <row r="112" spans="1:19" s="28" customFormat="1" ht="108" x14ac:dyDescent="0.2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2103017</v>
      </c>
      <c r="G112" s="35" t="s">
        <v>55</v>
      </c>
      <c r="H112" s="37" t="s">
        <v>5</v>
      </c>
      <c r="I112" s="38" t="s">
        <v>164</v>
      </c>
      <c r="J112" s="36" t="s">
        <v>242</v>
      </c>
      <c r="K112" s="101">
        <v>7588123751</v>
      </c>
      <c r="L112" s="101">
        <v>7588123751</v>
      </c>
      <c r="M112" s="101">
        <v>7588123751</v>
      </c>
      <c r="N112" s="101">
        <v>1922645284</v>
      </c>
      <c r="O112" s="112">
        <v>1922645284</v>
      </c>
      <c r="P112" s="75">
        <f t="shared" si="10"/>
        <v>1</v>
      </c>
      <c r="Q112" s="76">
        <f t="shared" si="11"/>
        <v>0.253375583621264</v>
      </c>
      <c r="R112" s="130"/>
      <c r="S112" s="127"/>
    </row>
    <row r="113" spans="1:19" s="28" customFormat="1" ht="168" x14ac:dyDescent="0.2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>
        <v>21</v>
      </c>
      <c r="I113" s="38" t="s">
        <v>164</v>
      </c>
      <c r="J113" s="36" t="s">
        <v>243</v>
      </c>
      <c r="K113" s="101">
        <v>835876249</v>
      </c>
      <c r="L113" s="101">
        <v>835876249</v>
      </c>
      <c r="M113" s="101">
        <v>835876249</v>
      </c>
      <c r="N113" s="101" t="s">
        <v>25</v>
      </c>
      <c r="O113" s="112" t="s">
        <v>25</v>
      </c>
      <c r="P113" s="75">
        <f t="shared" si="10"/>
        <v>1</v>
      </c>
      <c r="Q113" s="76">
        <f t="shared" si="11"/>
        <v>0</v>
      </c>
      <c r="R113" s="130"/>
      <c r="S113" s="127"/>
    </row>
    <row r="114" spans="1:19" s="28" customFormat="1" ht="168" x14ac:dyDescent="0.2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2103018</v>
      </c>
      <c r="G114" s="35" t="s">
        <v>55</v>
      </c>
      <c r="H114" s="37">
        <v>21</v>
      </c>
      <c r="I114" s="38" t="s">
        <v>160</v>
      </c>
      <c r="J114" s="36" t="s">
        <v>243</v>
      </c>
      <c r="K114" s="101">
        <v>7329000000</v>
      </c>
      <c r="L114" s="101">
        <v>6035257612</v>
      </c>
      <c r="M114" s="101">
        <v>6035257612</v>
      </c>
      <c r="N114" s="101">
        <v>960000000</v>
      </c>
      <c r="O114" s="112">
        <v>960000000</v>
      </c>
      <c r="P114" s="75">
        <f t="shared" si="10"/>
        <v>0.82347627398007917</v>
      </c>
      <c r="Q114" s="76">
        <f t="shared" si="11"/>
        <v>0.13098649201801063</v>
      </c>
      <c r="R114" s="130"/>
      <c r="S114" s="127"/>
    </row>
    <row r="115" spans="1:19" s="28" customFormat="1" ht="108" x14ac:dyDescent="0.2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2103011</v>
      </c>
      <c r="G115" s="35" t="s">
        <v>55</v>
      </c>
      <c r="H115" s="37">
        <v>21</v>
      </c>
      <c r="I115" s="38" t="s">
        <v>162</v>
      </c>
      <c r="J115" s="36" t="s">
        <v>244</v>
      </c>
      <c r="K115" s="101">
        <v>5044000000</v>
      </c>
      <c r="L115" s="101">
        <v>5023824000</v>
      </c>
      <c r="M115" s="101">
        <v>5023824000</v>
      </c>
      <c r="N115" s="101" t="s">
        <v>25</v>
      </c>
      <c r="O115" s="112" t="s">
        <v>25</v>
      </c>
      <c r="P115" s="75">
        <f t="shared" si="10"/>
        <v>0.996</v>
      </c>
      <c r="Q115" s="76">
        <f t="shared" si="11"/>
        <v>0</v>
      </c>
      <c r="R115" s="130"/>
      <c r="S115" s="127"/>
    </row>
    <row r="116" spans="1:19" s="28" customFormat="1" ht="156" x14ac:dyDescent="0.2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2103027</v>
      </c>
      <c r="G116" s="35" t="s">
        <v>55</v>
      </c>
      <c r="H116" s="37" t="s">
        <v>159</v>
      </c>
      <c r="I116" s="38" t="s">
        <v>163</v>
      </c>
      <c r="J116" s="36" t="s">
        <v>245</v>
      </c>
      <c r="K116" s="101">
        <v>13311000000</v>
      </c>
      <c r="L116" s="101">
        <v>13257756000</v>
      </c>
      <c r="M116" s="101">
        <v>13257756000</v>
      </c>
      <c r="N116" s="101">
        <v>6125000000</v>
      </c>
      <c r="O116" s="112">
        <v>6125000000</v>
      </c>
      <c r="P116" s="75">
        <f t="shared" si="10"/>
        <v>0.996</v>
      </c>
      <c r="Q116" s="76">
        <f t="shared" si="11"/>
        <v>0.46014574412140336</v>
      </c>
      <c r="R116" s="130"/>
      <c r="S116" s="127"/>
    </row>
    <row r="117" spans="1:19" s="44" customFormat="1" ht="60.75" customHeight="1" x14ac:dyDescent="0.25">
      <c r="A117" s="18">
        <v>2103</v>
      </c>
      <c r="B117" s="20">
        <v>1900</v>
      </c>
      <c r="C117" s="19">
        <v>6</v>
      </c>
      <c r="D117" s="32"/>
      <c r="E117" s="32"/>
      <c r="F117" s="32"/>
      <c r="G117" s="32"/>
      <c r="H117" s="31">
        <v>20</v>
      </c>
      <c r="I117" s="40" t="s">
        <v>165</v>
      </c>
      <c r="J117" s="33" t="s">
        <v>166</v>
      </c>
      <c r="K117" s="100">
        <f>SUM(K118:K119)</f>
        <v>16000000000</v>
      </c>
      <c r="L117" s="100">
        <f t="shared" ref="L117:O117" si="22">SUM(L118:L119)</f>
        <v>1482184057</v>
      </c>
      <c r="M117" s="100">
        <f t="shared" si="22"/>
        <v>0</v>
      </c>
      <c r="N117" s="100">
        <f t="shared" si="22"/>
        <v>0</v>
      </c>
      <c r="O117" s="100">
        <f t="shared" si="22"/>
        <v>0</v>
      </c>
      <c r="P117" s="75">
        <f t="shared" si="10"/>
        <v>0</v>
      </c>
      <c r="Q117" s="76">
        <f t="shared" si="11"/>
        <v>0</v>
      </c>
      <c r="R117" s="131"/>
      <c r="S117" s="132"/>
    </row>
    <row r="118" spans="1:19" s="28" customFormat="1" ht="96" x14ac:dyDescent="0.25">
      <c r="A118" s="12" t="s">
        <v>8</v>
      </c>
      <c r="B118" s="14" t="s">
        <v>149</v>
      </c>
      <c r="C118" s="13" t="s">
        <v>150</v>
      </c>
      <c r="D118" s="35" t="s">
        <v>103</v>
      </c>
      <c r="E118" s="35" t="s">
        <v>152</v>
      </c>
      <c r="F118" s="35" t="s">
        <v>153</v>
      </c>
      <c r="G118" s="35" t="s">
        <v>55</v>
      </c>
      <c r="H118" s="37">
        <v>20</v>
      </c>
      <c r="I118" s="38" t="s">
        <v>168</v>
      </c>
      <c r="J118" s="36" t="s">
        <v>246</v>
      </c>
      <c r="K118" s="101">
        <v>15000000000</v>
      </c>
      <c r="L118" s="101">
        <v>1482184057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108" x14ac:dyDescent="0.2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167</v>
      </c>
      <c r="G119" s="35" t="s">
        <v>55</v>
      </c>
      <c r="H119" s="37">
        <v>20</v>
      </c>
      <c r="I119" s="38" t="s">
        <v>169</v>
      </c>
      <c r="J119" s="36" t="s">
        <v>247</v>
      </c>
      <c r="K119" s="101">
        <v>1000000000</v>
      </c>
      <c r="L119" s="101" t="s">
        <v>25</v>
      </c>
      <c r="M119" s="101" t="s">
        <v>25</v>
      </c>
      <c r="N119" s="101" t="s">
        <v>25</v>
      </c>
      <c r="O119" s="101" t="s">
        <v>25</v>
      </c>
      <c r="P119" s="75">
        <f t="shared" si="10"/>
        <v>0</v>
      </c>
      <c r="Q119" s="76">
        <f t="shared" si="11"/>
        <v>0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177</v>
      </c>
      <c r="J120" s="33" t="s">
        <v>171</v>
      </c>
      <c r="K120" s="100">
        <f>K122+K123</f>
        <v>22115914417</v>
      </c>
      <c r="L120" s="100">
        <f t="shared" ref="L120:O120" si="23">L122+L123</f>
        <v>12743272446</v>
      </c>
      <c r="M120" s="100">
        <f t="shared" si="23"/>
        <v>12707817730</v>
      </c>
      <c r="N120" s="100">
        <f t="shared" si="23"/>
        <v>4784679711.6000004</v>
      </c>
      <c r="O120" s="100">
        <f t="shared" si="23"/>
        <v>4784679711.6000004</v>
      </c>
      <c r="P120" s="75">
        <f t="shared" si="10"/>
        <v>0.57460060164782467</v>
      </c>
      <c r="Q120" s="76">
        <f t="shared" si="11"/>
        <v>0.21634555195792068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21</v>
      </c>
      <c r="I121" s="40" t="s">
        <v>177</v>
      </c>
      <c r="J121" s="33" t="s">
        <v>171</v>
      </c>
      <c r="K121" s="100">
        <f>K124</f>
        <v>181384085583</v>
      </c>
      <c r="L121" s="100">
        <f t="shared" ref="L121:O121" si="24">L124</f>
        <v>169390946573</v>
      </c>
      <c r="M121" s="100">
        <f t="shared" si="24"/>
        <v>143346465137</v>
      </c>
      <c r="N121" s="100">
        <f t="shared" si="24"/>
        <v>61345851140.639999</v>
      </c>
      <c r="O121" s="100">
        <f t="shared" si="24"/>
        <v>61345851140.639999</v>
      </c>
      <c r="P121" s="75">
        <f t="shared" si="10"/>
        <v>0.79029240451972138</v>
      </c>
      <c r="Q121" s="76">
        <f t="shared" si="11"/>
        <v>0.33820966676025499</v>
      </c>
      <c r="R121" s="130"/>
      <c r="S121" s="127"/>
    </row>
    <row r="122" spans="1:19" s="28" customFormat="1" ht="96" x14ac:dyDescent="0.25">
      <c r="A122" s="12" t="s">
        <v>8</v>
      </c>
      <c r="B122" s="14" t="s">
        <v>172</v>
      </c>
      <c r="C122" s="13" t="s">
        <v>150</v>
      </c>
      <c r="D122" s="35" t="s">
        <v>102</v>
      </c>
      <c r="E122" s="35" t="s">
        <v>152</v>
      </c>
      <c r="F122" s="35" t="s">
        <v>174</v>
      </c>
      <c r="G122" s="35" t="s">
        <v>55</v>
      </c>
      <c r="H122" s="37" t="s">
        <v>5</v>
      </c>
      <c r="I122" s="38" t="s">
        <v>176</v>
      </c>
      <c r="J122" s="36" t="s">
        <v>248</v>
      </c>
      <c r="K122" s="101">
        <v>4865914417</v>
      </c>
      <c r="L122" s="101">
        <v>4158204250</v>
      </c>
      <c r="M122" s="101">
        <v>4158204250</v>
      </c>
      <c r="N122" s="101">
        <v>158204250</v>
      </c>
      <c r="O122" s="101">
        <v>158204250</v>
      </c>
      <c r="P122" s="75">
        <f t="shared" si="10"/>
        <v>0.85455762137379987</v>
      </c>
      <c r="Q122" s="76">
        <f t="shared" si="11"/>
        <v>3.2512748158348877E-2</v>
      </c>
      <c r="R122" s="130"/>
      <c r="S122" s="127"/>
    </row>
    <row r="123" spans="1:19" s="28" customFormat="1" ht="120" x14ac:dyDescent="0.2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173</v>
      </c>
      <c r="G123" s="35" t="s">
        <v>55</v>
      </c>
      <c r="H123" s="37" t="s">
        <v>5</v>
      </c>
      <c r="I123" s="38" t="s">
        <v>175</v>
      </c>
      <c r="J123" s="36" t="s">
        <v>249</v>
      </c>
      <c r="K123" s="101">
        <v>17250000000</v>
      </c>
      <c r="L123" s="101">
        <v>8585068196</v>
      </c>
      <c r="M123" s="101">
        <v>8549613480</v>
      </c>
      <c r="N123" s="101">
        <v>4626475461.6000004</v>
      </c>
      <c r="O123" s="101">
        <v>4626475461.6000004</v>
      </c>
      <c r="P123" s="75">
        <f t="shared" si="10"/>
        <v>0.49562976695652172</v>
      </c>
      <c r="Q123" s="76">
        <f t="shared" si="11"/>
        <v>0.26820147603478262</v>
      </c>
      <c r="R123" s="130"/>
      <c r="S123" s="127"/>
    </row>
    <row r="124" spans="1:19" s="28" customFormat="1" ht="96" x14ac:dyDescent="0.2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174</v>
      </c>
      <c r="G124" s="35" t="s">
        <v>55</v>
      </c>
      <c r="H124" s="37" t="s">
        <v>159</v>
      </c>
      <c r="I124" s="38" t="s">
        <v>176</v>
      </c>
      <c r="J124" s="36" t="s">
        <v>248</v>
      </c>
      <c r="K124" s="101">
        <v>181384085583</v>
      </c>
      <c r="L124" s="101">
        <v>169390946573</v>
      </c>
      <c r="M124" s="101">
        <v>143346465137</v>
      </c>
      <c r="N124" s="101">
        <v>61345851140.639999</v>
      </c>
      <c r="O124" s="101">
        <v>61345851140.639999</v>
      </c>
      <c r="P124" s="75">
        <f t="shared" si="10"/>
        <v>0.79029240451972138</v>
      </c>
      <c r="Q124" s="76">
        <f t="shared" si="11"/>
        <v>0.33820966676025499</v>
      </c>
      <c r="R124" s="130"/>
      <c r="S124" s="127"/>
    </row>
    <row r="125" spans="1:19" s="28" customFormat="1" ht="97.5" customHeight="1" x14ac:dyDescent="0.25">
      <c r="A125" s="18" t="s">
        <v>8</v>
      </c>
      <c r="B125" s="20">
        <v>2199</v>
      </c>
      <c r="C125" s="19">
        <v>1900</v>
      </c>
      <c r="D125" s="32">
        <v>2</v>
      </c>
      <c r="E125" s="32">
        <v>0</v>
      </c>
      <c r="F125" s="32"/>
      <c r="G125" s="32"/>
      <c r="H125" s="31">
        <v>20</v>
      </c>
      <c r="I125" s="40" t="s">
        <v>178</v>
      </c>
      <c r="J125" s="33" t="s">
        <v>179</v>
      </c>
      <c r="K125" s="111">
        <f>SUM(K126:K128)</f>
        <v>17267212577</v>
      </c>
      <c r="L125" s="100">
        <f t="shared" ref="L125:O125" si="25">SUM(L126:L128)</f>
        <v>7409351585.0900002</v>
      </c>
      <c r="M125" s="100">
        <f t="shared" si="25"/>
        <v>1465089670.8899999</v>
      </c>
      <c r="N125" s="100">
        <f t="shared" si="25"/>
        <v>3333333</v>
      </c>
      <c r="O125" s="100">
        <f t="shared" si="25"/>
        <v>3333333</v>
      </c>
      <c r="P125" s="75">
        <f t="shared" si="10"/>
        <v>8.4848070547385593E-2</v>
      </c>
      <c r="Q125" s="76">
        <f t="shared" si="11"/>
        <v>1.9304407038111141E-4</v>
      </c>
      <c r="R125" s="130"/>
      <c r="S125" s="127"/>
    </row>
    <row r="126" spans="1:19" s="28" customFormat="1" ht="144" x14ac:dyDescent="0.25">
      <c r="A126" s="12" t="s">
        <v>8</v>
      </c>
      <c r="B126" s="14" t="s">
        <v>180</v>
      </c>
      <c r="C126" s="13" t="s">
        <v>150</v>
      </c>
      <c r="D126" s="35" t="s">
        <v>102</v>
      </c>
      <c r="E126" s="35" t="s">
        <v>152</v>
      </c>
      <c r="F126" s="35">
        <v>2199055</v>
      </c>
      <c r="G126" s="35" t="s">
        <v>55</v>
      </c>
      <c r="H126" s="37">
        <v>20</v>
      </c>
      <c r="I126" s="38" t="s">
        <v>183</v>
      </c>
      <c r="J126" s="36" t="s">
        <v>250</v>
      </c>
      <c r="K126" s="101">
        <v>1375000000</v>
      </c>
      <c r="L126" s="101">
        <v>1124652098</v>
      </c>
      <c r="M126" s="101" t="s">
        <v>25</v>
      </c>
      <c r="N126" s="101" t="s">
        <v>25</v>
      </c>
      <c r="O126" s="101" t="s">
        <v>25</v>
      </c>
      <c r="P126" s="75">
        <f t="shared" si="10"/>
        <v>0</v>
      </c>
      <c r="Q126" s="76">
        <f t="shared" si="11"/>
        <v>0</v>
      </c>
      <c r="R126" s="130"/>
      <c r="S126" s="127"/>
    </row>
    <row r="127" spans="1:19" s="28" customFormat="1" ht="144" x14ac:dyDescent="0.2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 t="s">
        <v>181</v>
      </c>
      <c r="G127" s="35" t="s">
        <v>55</v>
      </c>
      <c r="H127" s="37">
        <v>20</v>
      </c>
      <c r="I127" s="38" t="s">
        <v>188</v>
      </c>
      <c r="J127" s="36" t="s">
        <v>251</v>
      </c>
      <c r="K127" s="101">
        <v>9455341050</v>
      </c>
      <c r="L127" s="101">
        <v>1693300855.8900001</v>
      </c>
      <c r="M127" s="101">
        <v>1063600378.89</v>
      </c>
      <c r="N127" s="101" t="s">
        <v>25</v>
      </c>
      <c r="O127" s="101" t="s">
        <v>25</v>
      </c>
      <c r="P127" s="75">
        <v>0</v>
      </c>
      <c r="Q127" s="76">
        <v>0</v>
      </c>
      <c r="R127" s="130"/>
      <c r="S127" s="127"/>
    </row>
    <row r="128" spans="1:19" s="28" customFormat="1" ht="144" x14ac:dyDescent="0.2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182</v>
      </c>
      <c r="G128" s="35" t="s">
        <v>55</v>
      </c>
      <c r="H128" s="37">
        <v>20</v>
      </c>
      <c r="I128" s="38" t="s">
        <v>189</v>
      </c>
      <c r="J128" s="36" t="s">
        <v>252</v>
      </c>
      <c r="K128" s="101">
        <v>6436871527</v>
      </c>
      <c r="L128" s="101">
        <v>4591398631.1999998</v>
      </c>
      <c r="M128" s="101">
        <v>401489292</v>
      </c>
      <c r="N128" s="101">
        <v>3333333</v>
      </c>
      <c r="O128" s="101">
        <v>3333333</v>
      </c>
      <c r="P128" s="75">
        <v>0</v>
      </c>
      <c r="Q128" s="76">
        <v>0</v>
      </c>
      <c r="R128" s="130"/>
      <c r="S128" s="127"/>
    </row>
    <row r="129" spans="1:19" s="59" customFormat="1" ht="30" customHeight="1" thickBot="1" x14ac:dyDescent="0.3">
      <c r="A129" s="157" t="s">
        <v>24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02">
        <f>+K10+K103</f>
        <v>1189638660902</v>
      </c>
      <c r="L129" s="102">
        <f>+L10+L103</f>
        <v>1099947149652.49</v>
      </c>
      <c r="M129" s="102">
        <f>+M10+M103</f>
        <v>1046704071268.58</v>
      </c>
      <c r="N129" s="102">
        <f>+N10+N103</f>
        <v>914214528415.25</v>
      </c>
      <c r="O129" s="102">
        <f>+O10+O103</f>
        <v>913950812262.75</v>
      </c>
      <c r="P129" s="77">
        <f t="shared" si="10"/>
        <v>0.87985041649113427</v>
      </c>
      <c r="Q129" s="78">
        <f t="shared" si="11"/>
        <v>0.76848084923709548</v>
      </c>
      <c r="R129" s="126"/>
      <c r="S129" s="133"/>
    </row>
    <row r="130" spans="1:19" x14ac:dyDescent="0.2">
      <c r="A130" s="60"/>
      <c r="B130" s="61"/>
      <c r="C130" s="62"/>
      <c r="D130" s="62"/>
      <c r="E130" s="62"/>
      <c r="F130" s="62"/>
      <c r="G130" s="62"/>
      <c r="H130" s="62"/>
      <c r="I130" s="62"/>
      <c r="J130" s="63"/>
      <c r="K130" s="103"/>
      <c r="L130" s="104"/>
      <c r="M130" s="105"/>
      <c r="N130" s="106"/>
      <c r="O130" s="105"/>
      <c r="P130" s="79"/>
      <c r="Q130" s="113"/>
      <c r="R130" s="134"/>
    </row>
    <row r="131" spans="1:19" ht="29.25" customHeight="1" x14ac:dyDescent="0.2">
      <c r="K131" s="107">
        <v>1189638660902</v>
      </c>
      <c r="L131" s="107">
        <v>1099947149652.49</v>
      </c>
      <c r="M131" s="107">
        <v>1046704071268.58</v>
      </c>
      <c r="N131" s="107">
        <v>914214528415.25</v>
      </c>
      <c r="O131" s="107">
        <v>913950812262.75</v>
      </c>
      <c r="Q131" s="81"/>
    </row>
    <row r="132" spans="1:19" x14ac:dyDescent="0.2">
      <c r="K132" s="107"/>
      <c r="L132" s="107"/>
      <c r="M132" s="107"/>
      <c r="N132" s="107"/>
      <c r="O132" s="107"/>
      <c r="P132" s="81"/>
      <c r="Q132" s="81"/>
    </row>
    <row r="133" spans="1:19" x14ac:dyDescent="0.2">
      <c r="K133" s="116">
        <f>K131-K129</f>
        <v>0</v>
      </c>
      <c r="L133" s="116">
        <f t="shared" ref="L133:O133" si="26">L131-L129</f>
        <v>0</v>
      </c>
      <c r="M133" s="116">
        <f t="shared" si="26"/>
        <v>0</v>
      </c>
      <c r="N133" s="116">
        <f t="shared" si="26"/>
        <v>0</v>
      </c>
      <c r="O133" s="116">
        <f t="shared" si="26"/>
        <v>0</v>
      </c>
    </row>
    <row r="134" spans="1:19" x14ac:dyDescent="0.2">
      <c r="K134" s="107"/>
      <c r="L134" s="107"/>
      <c r="M134" s="107"/>
      <c r="N134" s="107"/>
      <c r="O134" s="107"/>
      <c r="P134" s="81"/>
      <c r="Q134" s="81"/>
    </row>
    <row r="135" spans="1:19" x14ac:dyDescent="0.2">
      <c r="K135" s="107"/>
      <c r="L135" s="107"/>
      <c r="M135" s="107"/>
      <c r="N135" s="107"/>
      <c r="O135" s="107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8"/>
      <c r="M137" s="108"/>
      <c r="N137" s="108"/>
      <c r="O137" s="107"/>
    </row>
    <row r="138" spans="1:19" x14ac:dyDescent="0.2">
      <c r="K138" s="107"/>
      <c r="L138" s="108"/>
      <c r="M138" s="108"/>
      <c r="N138" s="108"/>
      <c r="O138" s="108"/>
    </row>
    <row r="139" spans="1:19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</sheetData>
  <autoFilter ref="A11:Q130" xr:uid="{00000000-0009-0000-0000-000000000000}"/>
  <mergeCells count="19">
    <mergeCell ref="A10:J10"/>
    <mergeCell ref="A103:J103"/>
    <mergeCell ref="A129:J129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7196C7-DA79-44D4-B568-7901B70C50E8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2021-08-10T14:06:11Z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