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E1BFBF11-B31E-4C23-9370-4BB55D7EB14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6" i="4" l="1"/>
  <c r="P126" i="4"/>
  <c r="Q124" i="4"/>
  <c r="P124" i="4"/>
  <c r="Q123" i="4"/>
  <c r="P123" i="4"/>
  <c r="Q122" i="4"/>
  <c r="P122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08" i="4"/>
  <c r="P108" i="4"/>
  <c r="Q107" i="4"/>
  <c r="P107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4" i="4"/>
  <c r="P84" i="4"/>
  <c r="Q81" i="4"/>
  <c r="P81" i="4"/>
  <c r="Q80" i="4"/>
  <c r="P80" i="4"/>
  <c r="Q79" i="4"/>
  <c r="P79" i="4"/>
  <c r="Q77" i="4"/>
  <c r="Q76" i="4"/>
  <c r="Q74" i="4"/>
  <c r="P74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1" i="4"/>
  <c r="P41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K109" i="4" l="1"/>
  <c r="L109" i="4"/>
  <c r="M109" i="4"/>
  <c r="N109" i="4"/>
  <c r="Q109" i="4" s="1"/>
  <c r="O109" i="4"/>
  <c r="P109" i="4" l="1"/>
  <c r="O83" i="4"/>
  <c r="L83" i="4"/>
  <c r="M83" i="4"/>
  <c r="N83" i="4"/>
  <c r="K83" i="4"/>
  <c r="Q83" i="4" l="1"/>
  <c r="P83" i="4"/>
  <c r="O101" i="4"/>
  <c r="N101" i="4"/>
  <c r="M101" i="4"/>
  <c r="L101" i="4"/>
  <c r="K101" i="4"/>
  <c r="O121" i="4" l="1"/>
  <c r="N121" i="4"/>
  <c r="M121" i="4"/>
  <c r="L121" i="4"/>
  <c r="K121" i="4"/>
  <c r="P121" i="4" l="1"/>
  <c r="Q121" i="4"/>
  <c r="O110" i="4"/>
  <c r="N110" i="4"/>
  <c r="M110" i="4"/>
  <c r="L110" i="4"/>
  <c r="K110" i="4"/>
  <c r="O86" i="4"/>
  <c r="N86" i="4"/>
  <c r="M86" i="4"/>
  <c r="L86" i="4"/>
  <c r="K86" i="4"/>
  <c r="K82" i="4" s="1"/>
  <c r="P86" i="4" l="1"/>
  <c r="Q110" i="4"/>
  <c r="P110" i="4"/>
  <c r="Q86" i="4"/>
  <c r="O37" i="4"/>
  <c r="O82" i="4" l="1"/>
  <c r="L106" i="4" l="1"/>
  <c r="O125" i="4"/>
  <c r="N125" i="4"/>
  <c r="M125" i="4"/>
  <c r="L125" i="4"/>
  <c r="K125" i="4"/>
  <c r="O120" i="4"/>
  <c r="N120" i="4"/>
  <c r="Q120" i="4" s="1"/>
  <c r="M120" i="4"/>
  <c r="L120" i="4"/>
  <c r="K120" i="4"/>
  <c r="O117" i="4"/>
  <c r="N117" i="4"/>
  <c r="M117" i="4"/>
  <c r="L117" i="4"/>
  <c r="K117" i="4"/>
  <c r="O104" i="4"/>
  <c r="N104" i="4"/>
  <c r="L104" i="4"/>
  <c r="K104" i="4"/>
  <c r="O106" i="4"/>
  <c r="N106" i="4"/>
  <c r="M106" i="4"/>
  <c r="K106" i="4"/>
  <c r="N82" i="4"/>
  <c r="Q82" i="4" s="1"/>
  <c r="M82" i="4"/>
  <c r="P82" i="4" s="1"/>
  <c r="L82" i="4"/>
  <c r="O96" i="4"/>
  <c r="N96" i="4"/>
  <c r="M96" i="4"/>
  <c r="L96" i="4"/>
  <c r="K96" i="4"/>
  <c r="O78" i="4"/>
  <c r="N78" i="4"/>
  <c r="M78" i="4"/>
  <c r="L78" i="4"/>
  <c r="K78" i="4"/>
  <c r="O75" i="4"/>
  <c r="O71" i="4" s="1"/>
  <c r="N75" i="4"/>
  <c r="M75" i="4"/>
  <c r="L75" i="4"/>
  <c r="K73" i="4"/>
  <c r="K72" i="4" s="1"/>
  <c r="K75" i="4"/>
  <c r="P120" i="4" l="1"/>
  <c r="K71" i="4"/>
  <c r="L71" i="4"/>
  <c r="P106" i="4"/>
  <c r="P96" i="4"/>
  <c r="P78" i="4"/>
  <c r="Q78" i="4"/>
  <c r="P125" i="4"/>
  <c r="Q125" i="4"/>
  <c r="Q104" i="4"/>
  <c r="Q106" i="4"/>
  <c r="Q96" i="4"/>
  <c r="Q75" i="4"/>
  <c r="N71" i="4"/>
  <c r="Q71" i="4" s="1"/>
  <c r="P75" i="4"/>
  <c r="M71" i="4"/>
  <c r="P71" i="4" s="1"/>
  <c r="K105" i="4"/>
  <c r="K103" i="4" s="1"/>
  <c r="N95" i="4"/>
  <c r="O105" i="4"/>
  <c r="O103" i="4" s="1"/>
  <c r="N105" i="4"/>
  <c r="M105" i="4"/>
  <c r="L105" i="4"/>
  <c r="L103" i="4" s="1"/>
  <c r="M104" i="4"/>
  <c r="P104" i="4" s="1"/>
  <c r="L95" i="4"/>
  <c r="O95" i="4"/>
  <c r="M95" i="4"/>
  <c r="K95" i="4"/>
  <c r="O73" i="4"/>
  <c r="O72" i="4" s="1"/>
  <c r="N73" i="4"/>
  <c r="Q73" i="4" s="1"/>
  <c r="M73" i="4"/>
  <c r="P73" i="4" s="1"/>
  <c r="L73" i="4"/>
  <c r="L72" i="4" s="1"/>
  <c r="O53" i="4"/>
  <c r="N53" i="4"/>
  <c r="M53" i="4"/>
  <c r="L53" i="4"/>
  <c r="K53" i="4"/>
  <c r="O42" i="4"/>
  <c r="N42" i="4"/>
  <c r="M42" i="4"/>
  <c r="L42" i="4"/>
  <c r="K42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P42" i="4" l="1"/>
  <c r="Q42" i="4"/>
  <c r="Q20" i="4"/>
  <c r="P20" i="4"/>
  <c r="P37" i="4"/>
  <c r="Q37" i="4"/>
  <c r="Q12" i="4"/>
  <c r="P12" i="4"/>
  <c r="P53" i="4"/>
  <c r="Q53" i="4"/>
  <c r="P105" i="4"/>
  <c r="Q105" i="4"/>
  <c r="Q95" i="4"/>
  <c r="P95" i="4"/>
  <c r="M72" i="4"/>
  <c r="P72" i="4" s="1"/>
  <c r="N72" i="4"/>
  <c r="Q72" i="4" s="1"/>
  <c r="M103" i="4"/>
  <c r="P103" i="4" s="1"/>
  <c r="N103" i="4"/>
  <c r="Q103" i="4" s="1"/>
  <c r="M36" i="4"/>
  <c r="N36" i="4"/>
  <c r="L36" i="4"/>
  <c r="O36" i="4"/>
  <c r="K36" i="4"/>
  <c r="P36" i="4" l="1"/>
  <c r="Q36" i="4"/>
  <c r="L28" i="4"/>
  <c r="L11" i="4" s="1"/>
  <c r="M28" i="4"/>
  <c r="N28" i="4"/>
  <c r="O28" i="4"/>
  <c r="O11" i="4" s="1"/>
  <c r="N11" i="4" l="1"/>
  <c r="M11" i="4"/>
  <c r="L10" i="4"/>
  <c r="K28" i="4"/>
  <c r="K11" i="4" s="1"/>
  <c r="Q28" i="4" l="1"/>
  <c r="P28" i="4"/>
  <c r="P11" i="4"/>
  <c r="Q11" i="4"/>
  <c r="M10" i="4"/>
  <c r="M129" i="4" s="1"/>
  <c r="N10" i="4"/>
  <c r="N129" i="4" s="1"/>
  <c r="O10" i="4"/>
  <c r="O129" i="4" s="1"/>
  <c r="L129" i="4"/>
  <c r="K10" i="4" l="1"/>
  <c r="L133" i="4" l="1"/>
  <c r="O133" i="4"/>
  <c r="K129" i="4" l="1"/>
  <c r="N133" i="4"/>
  <c r="M133" i="4"/>
  <c r="Q129" i="4" l="1"/>
  <c r="P129" i="4"/>
  <c r="K133" i="4"/>
  <c r="P10" i="4"/>
  <c r="Q10" i="4"/>
</calcChain>
</file>

<file path=xl/sharedStrings.xml><?xml version="1.0" encoding="utf-8"?>
<sst xmlns="http://schemas.openxmlformats.org/spreadsheetml/2006/main" count="1001" uniqueCount="278">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</sst>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K129" activePane="bottomRight" state="frozen"/>
      <selection pane="topRight" activeCell="I1" sqref="I1"/>
      <selection pane="bottomLeft" activeCell="A10" sqref="A10"/>
      <selection pane="bottomRight" activeCell="H131" sqref="H131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35" t="s">
        <v>184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18"/>
      <c r="S1" s="118"/>
    </row>
    <row r="2" spans="1:19" s="53" customFormat="1" ht="15" customHeight="1" x14ac:dyDescent="0.2">
      <c r="A2" s="138" t="s">
        <v>275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18"/>
      <c r="S2" s="118"/>
    </row>
    <row r="3" spans="1:19" s="53" customFormat="1" ht="15" customHeight="1" x14ac:dyDescent="0.2">
      <c r="A3" s="141" t="s">
        <v>277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44" t="s">
        <v>9</v>
      </c>
      <c r="B6" s="145"/>
      <c r="C6" s="145"/>
      <c r="D6" s="145"/>
      <c r="E6" s="145"/>
      <c r="F6" s="145"/>
      <c r="G6" s="145"/>
      <c r="H6" s="145"/>
      <c r="I6" s="145"/>
      <c r="J6" s="146"/>
      <c r="K6" s="147" t="s">
        <v>10</v>
      </c>
      <c r="L6" s="147" t="s">
        <v>11</v>
      </c>
      <c r="M6" s="147" t="s">
        <v>12</v>
      </c>
      <c r="N6" s="147" t="s">
        <v>13</v>
      </c>
      <c r="O6" s="149" t="s">
        <v>14</v>
      </c>
      <c r="P6" s="151" t="s">
        <v>15</v>
      </c>
      <c r="Q6" s="159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62" t="s">
        <v>4</v>
      </c>
      <c r="K7" s="148"/>
      <c r="L7" s="148"/>
      <c r="M7" s="148"/>
      <c r="N7" s="148"/>
      <c r="O7" s="150"/>
      <c r="P7" s="152"/>
      <c r="Q7" s="160"/>
      <c r="R7" s="120"/>
      <c r="S7" s="108"/>
    </row>
    <row r="8" spans="1:19" s="54" customFormat="1" x14ac:dyDescent="0.2">
      <c r="A8" s="164"/>
      <c r="B8" s="165"/>
      <c r="C8" s="164"/>
      <c r="D8" s="166"/>
      <c r="E8" s="10"/>
      <c r="F8" s="82"/>
      <c r="G8" s="82"/>
      <c r="H8" s="11" t="s">
        <v>18</v>
      </c>
      <c r="I8" s="11"/>
      <c r="J8" s="163"/>
      <c r="K8" s="148"/>
      <c r="L8" s="148"/>
      <c r="M8" s="148"/>
      <c r="N8" s="148"/>
      <c r="O8" s="150"/>
      <c r="P8" s="152"/>
      <c r="Q8" s="160"/>
      <c r="R8" s="120"/>
      <c r="S8" s="108"/>
    </row>
    <row r="9" spans="1:19" s="54" customFormat="1" ht="15.75" thickBot="1" x14ac:dyDescent="0.25">
      <c r="A9" s="164"/>
      <c r="B9" s="165"/>
      <c r="C9" s="164"/>
      <c r="D9" s="166"/>
      <c r="E9" s="10"/>
      <c r="F9" s="82"/>
      <c r="G9" s="82"/>
      <c r="H9" s="11" t="s">
        <v>8</v>
      </c>
      <c r="I9" s="11"/>
      <c r="J9" s="163"/>
      <c r="K9" s="148"/>
      <c r="L9" s="148"/>
      <c r="M9" s="148"/>
      <c r="N9" s="148"/>
      <c r="O9" s="150"/>
      <c r="P9" s="152"/>
      <c r="Q9" s="161"/>
      <c r="R9" s="120"/>
      <c r="S9" s="108"/>
    </row>
    <row r="10" spans="1:19" s="55" customFormat="1" ht="30" customHeight="1" thickBot="1" x14ac:dyDescent="0.25">
      <c r="A10" s="153" t="s">
        <v>19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98">
        <f>K11+K36+K71+K72+K82+K95</f>
        <v>909179689000</v>
      </c>
      <c r="L10" s="98">
        <f>L11+L36+L71+L72+L82+L95</f>
        <v>870988331119.29004</v>
      </c>
      <c r="M10" s="98">
        <f>M11+M36+M71+M72+M82+M95</f>
        <v>843053243283.57996</v>
      </c>
      <c r="N10" s="98">
        <f>N11+N36+N71+N72+N82+N95</f>
        <v>829565580202.63989</v>
      </c>
      <c r="O10" s="98">
        <f>O11+O36+O71+O72+O82+O95</f>
        <v>828973059398.73999</v>
      </c>
      <c r="P10" s="71">
        <f>+M10/K10</f>
        <v>0.92726801256509372</v>
      </c>
      <c r="Q10" s="72">
        <f>+N10/K10</f>
        <v>0.91243303192911507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22485390205</v>
      </c>
      <c r="M11" s="99">
        <f t="shared" si="0"/>
        <v>9747270778</v>
      </c>
      <c r="N11" s="99">
        <f t="shared" si="0"/>
        <v>9747270778</v>
      </c>
      <c r="O11" s="99">
        <f t="shared" si="0"/>
        <v>9267033829</v>
      </c>
      <c r="P11" s="73">
        <f t="shared" ref="P11:P74" si="1">+M11/K11</f>
        <v>0.36138832207951604</v>
      </c>
      <c r="Q11" s="74">
        <f t="shared" ref="Q11:Q74" si="2">+N11/K11</f>
        <v>0.36138832207951604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15420587436</v>
      </c>
      <c r="M12" s="100">
        <f t="shared" si="3"/>
        <v>6420162206</v>
      </c>
      <c r="N12" s="100">
        <f t="shared" si="3"/>
        <v>6420162206</v>
      </c>
      <c r="O12" s="100">
        <f t="shared" si="3"/>
        <v>6420160206</v>
      </c>
      <c r="P12" s="75">
        <f t="shared" si="1"/>
        <v>0.37082022413956722</v>
      </c>
      <c r="Q12" s="76">
        <f t="shared" si="2"/>
        <v>0.37082022413956722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12682087250</v>
      </c>
      <c r="L13" s="101">
        <v>11055314434</v>
      </c>
      <c r="M13" s="101">
        <v>5100368343</v>
      </c>
      <c r="N13" s="101">
        <v>5100368343</v>
      </c>
      <c r="O13" s="101">
        <v>5100366343</v>
      </c>
      <c r="P13" s="75">
        <f t="shared" si="1"/>
        <v>0.40217104980097024</v>
      </c>
      <c r="Q13" s="76">
        <f t="shared" si="2"/>
        <v>0.40217104980097024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1424485462</v>
      </c>
      <c r="L14" s="101">
        <v>1300000000</v>
      </c>
      <c r="M14" s="101">
        <v>742007169</v>
      </c>
      <c r="N14" s="101">
        <v>742007169</v>
      </c>
      <c r="O14" s="101">
        <v>742007169</v>
      </c>
      <c r="P14" s="75">
        <f t="shared" si="1"/>
        <v>0.52089486961713904</v>
      </c>
      <c r="Q14" s="76">
        <f t="shared" si="2"/>
        <v>0.52089486961713904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642736712</v>
      </c>
      <c r="L15" s="101">
        <v>611408926</v>
      </c>
      <c r="M15" s="101">
        <v>20498493</v>
      </c>
      <c r="N15" s="101">
        <v>20498493</v>
      </c>
      <c r="O15" s="101">
        <v>20498493</v>
      </c>
      <c r="P15" s="75">
        <f t="shared" si="1"/>
        <v>3.1892519312013409E-2</v>
      </c>
      <c r="Q15" s="76">
        <f t="shared" si="2"/>
        <v>3.1892519312013409E-2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437165050</v>
      </c>
      <c r="L16" s="101">
        <v>415063227</v>
      </c>
      <c r="M16" s="101">
        <v>235134555</v>
      </c>
      <c r="N16" s="101">
        <v>235134555</v>
      </c>
      <c r="O16" s="101">
        <v>235134555</v>
      </c>
      <c r="P16" s="75">
        <f t="shared" si="1"/>
        <v>0.53786219872791752</v>
      </c>
      <c r="Q16" s="76">
        <f t="shared" si="2"/>
        <v>0.53786219872791752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58075012</v>
      </c>
      <c r="L17" s="101">
        <v>50056125</v>
      </c>
      <c r="M17" s="101" t="s">
        <v>25</v>
      </c>
      <c r="N17" s="101" t="s">
        <v>25</v>
      </c>
      <c r="O17" s="101" t="s">
        <v>25</v>
      </c>
      <c r="P17" s="75">
        <f t="shared" si="1"/>
        <v>0</v>
      </c>
      <c r="Q17" s="76">
        <f t="shared" si="2"/>
        <v>0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1352550783</v>
      </c>
      <c r="M18" s="101">
        <v>11387881</v>
      </c>
      <c r="N18" s="101">
        <v>11387881</v>
      </c>
      <c r="O18" s="101">
        <v>11387881</v>
      </c>
      <c r="P18" s="75">
        <f t="shared" si="1"/>
        <v>8.0343520311226668E-3</v>
      </c>
      <c r="Q18" s="76">
        <f t="shared" si="2"/>
        <v>8.0343520311226668E-3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651460705</v>
      </c>
      <c r="L19" s="101">
        <v>636193941</v>
      </c>
      <c r="M19" s="101">
        <v>310765765</v>
      </c>
      <c r="N19" s="101">
        <v>310765765</v>
      </c>
      <c r="O19" s="101">
        <v>310765765</v>
      </c>
      <c r="P19" s="75">
        <f t="shared" si="1"/>
        <v>0.47702917860563826</v>
      </c>
      <c r="Q19" s="76">
        <f t="shared" si="2"/>
        <v>0.47702917860563826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5598040787</v>
      </c>
      <c r="M20" s="100">
        <f t="shared" si="4"/>
        <v>2586736344</v>
      </c>
      <c r="N20" s="100">
        <f t="shared" si="4"/>
        <v>2586736344</v>
      </c>
      <c r="O20" s="111">
        <f t="shared" si="4"/>
        <v>2106501395</v>
      </c>
      <c r="P20" s="75">
        <f t="shared" si="1"/>
        <v>0.40704249692444666</v>
      </c>
      <c r="Q20" s="76">
        <f t="shared" si="2"/>
        <v>0.40704249692444666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1703472007</v>
      </c>
      <c r="M21" s="101">
        <v>712461085.5</v>
      </c>
      <c r="N21" s="101">
        <v>712461085.5</v>
      </c>
      <c r="O21" s="101">
        <v>575952389.5</v>
      </c>
      <c r="P21" s="75">
        <f t="shared" si="1"/>
        <v>0.37026354364303138</v>
      </c>
      <c r="Q21" s="76">
        <f t="shared" si="2"/>
        <v>0.37026354364303138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1203472007</v>
      </c>
      <c r="M22" s="101">
        <v>519724988</v>
      </c>
      <c r="N22" s="101">
        <v>519724988</v>
      </c>
      <c r="O22" s="101">
        <v>419337743</v>
      </c>
      <c r="P22" s="75">
        <f t="shared" si="1"/>
        <v>0.39380173415307762</v>
      </c>
      <c r="Q22" s="76">
        <f t="shared" si="2"/>
        <v>0.39380173415307762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1300000000</v>
      </c>
      <c r="M23" s="101">
        <v>741013069</v>
      </c>
      <c r="N23" s="101">
        <v>741013069</v>
      </c>
      <c r="O23" s="101">
        <v>622299244</v>
      </c>
      <c r="P23" s="75">
        <f t="shared" si="1"/>
        <v>0.50698096543021876</v>
      </c>
      <c r="Q23" s="76">
        <f t="shared" si="2"/>
        <v>0.50698096543021876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502905965</v>
      </c>
      <c r="M24" s="101">
        <v>250968600</v>
      </c>
      <c r="N24" s="101">
        <v>250968600</v>
      </c>
      <c r="O24" s="101">
        <v>200105500</v>
      </c>
      <c r="P24" s="75">
        <f t="shared" si="1"/>
        <v>0.37256489656653341</v>
      </c>
      <c r="Q24" s="76">
        <f t="shared" si="2"/>
        <v>0.37256489656653341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131246797</v>
      </c>
      <c r="M25" s="101">
        <v>46226597</v>
      </c>
      <c r="N25" s="101">
        <v>46226597</v>
      </c>
      <c r="O25" s="101">
        <v>36708460.5</v>
      </c>
      <c r="P25" s="75">
        <f t="shared" si="1"/>
        <v>0.34570157360911208</v>
      </c>
      <c r="Q25" s="76">
        <f t="shared" si="2"/>
        <v>0.34570157360911208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453472004</v>
      </c>
      <c r="M26" s="101">
        <v>189520440.5</v>
      </c>
      <c r="N26" s="101">
        <v>189520440.5</v>
      </c>
      <c r="O26" s="101">
        <v>151060379.5</v>
      </c>
      <c r="P26" s="75">
        <f t="shared" si="1"/>
        <v>0.37512614928457588</v>
      </c>
      <c r="Q26" s="76">
        <f t="shared" si="2"/>
        <v>0.37512614928457588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303472007</v>
      </c>
      <c r="M27" s="101">
        <v>126821564</v>
      </c>
      <c r="N27" s="101">
        <v>126821564</v>
      </c>
      <c r="O27" s="101">
        <v>101037678.5</v>
      </c>
      <c r="P27" s="75">
        <f t="shared" si="1"/>
        <v>0.3765352514475081</v>
      </c>
      <c r="Q27" s="76">
        <f t="shared" si="2"/>
        <v>0.3765352514475081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1466761982</v>
      </c>
      <c r="M28" s="100">
        <f>SUM(M29:M34)</f>
        <v>740372228</v>
      </c>
      <c r="N28" s="100">
        <f>SUM(N29:N34)</f>
        <v>740372228</v>
      </c>
      <c r="O28" s="100">
        <f>SUM(O29:O34)</f>
        <v>740372228</v>
      </c>
      <c r="P28" s="75">
        <f t="shared" si="1"/>
        <v>0.27716590896158466</v>
      </c>
      <c r="Q28" s="76">
        <f t="shared" si="2"/>
        <v>0.27716590896158466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900017557</v>
      </c>
      <c r="M29" s="101">
        <v>369909640</v>
      </c>
      <c r="N29" s="101">
        <v>369909640</v>
      </c>
      <c r="O29" s="101">
        <v>369909640</v>
      </c>
      <c r="P29" s="75">
        <f t="shared" si="1"/>
        <v>0.3049557920926369</v>
      </c>
      <c r="Q29" s="76">
        <f t="shared" si="2"/>
        <v>0.3049557920926369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248385266</v>
      </c>
      <c r="L30" s="101">
        <v>100034214</v>
      </c>
      <c r="M30" s="101">
        <v>94046569</v>
      </c>
      <c r="N30" s="101">
        <v>94046569</v>
      </c>
      <c r="O30" s="101">
        <v>94046569</v>
      </c>
      <c r="P30" s="75">
        <f t="shared" si="1"/>
        <v>0.37863183478846124</v>
      </c>
      <c r="Q30" s="76">
        <f t="shared" si="2"/>
        <v>0.37863183478846124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54743966</v>
      </c>
      <c r="L31" s="101">
        <v>54700000</v>
      </c>
      <c r="M31" s="101">
        <v>34217929</v>
      </c>
      <c r="N31" s="101">
        <v>34217929</v>
      </c>
      <c r="O31" s="101">
        <v>34217929</v>
      </c>
      <c r="P31" s="75">
        <f t="shared" si="1"/>
        <v>0.62505389178416482</v>
      </c>
      <c r="Q31" s="76">
        <f t="shared" si="2"/>
        <v>0.62505389178416482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1059238409</v>
      </c>
      <c r="L32" s="101">
        <v>324010211</v>
      </c>
      <c r="M32" s="101">
        <v>225228713</v>
      </c>
      <c r="N32" s="101">
        <v>225228713</v>
      </c>
      <c r="O32" s="101">
        <v>225228713</v>
      </c>
      <c r="P32" s="75">
        <f t="shared" si="1"/>
        <v>0.21263269070145663</v>
      </c>
      <c r="Q32" s="76">
        <f t="shared" si="2"/>
        <v>0.21263269070145663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52665758</v>
      </c>
      <c r="L33" s="101">
        <v>45000000</v>
      </c>
      <c r="M33" s="101">
        <v>16969377</v>
      </c>
      <c r="N33" s="101">
        <v>16969377</v>
      </c>
      <c r="O33" s="101">
        <v>16969377</v>
      </c>
      <c r="P33" s="75">
        <f t="shared" si="1"/>
        <v>0.32220891988301015</v>
      </c>
      <c r="Q33" s="76">
        <f t="shared" si="2"/>
        <v>0.32220891988301015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43196293</v>
      </c>
      <c r="L34" s="101">
        <v>43000000</v>
      </c>
      <c r="M34" s="101" t="s">
        <v>25</v>
      </c>
      <c r="N34" s="101" t="s">
        <v>25</v>
      </c>
      <c r="O34" s="101" t="s">
        <v>25</v>
      </c>
      <c r="P34" s="75">
        <f t="shared" si="1"/>
        <v>0</v>
      </c>
      <c r="Q34" s="76">
        <f t="shared" si="2"/>
        <v>0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8671918751.4699993</v>
      </c>
      <c r="M36" s="100">
        <f>M37+M42+M53</f>
        <v>5600472130.0699997</v>
      </c>
      <c r="N36" s="100">
        <f>N37+N42+N53</f>
        <v>1025726871.95</v>
      </c>
      <c r="O36" s="100">
        <f>O37+O42+O53</f>
        <v>983245712.73000002</v>
      </c>
      <c r="P36" s="75">
        <f t="shared" si="1"/>
        <v>0.54921703747982409</v>
      </c>
      <c r="Q36" s="76">
        <f t="shared" si="2"/>
        <v>0.10058913977111153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724432081.39999998</v>
      </c>
      <c r="M37" s="100">
        <f t="shared" si="5"/>
        <v>104583388</v>
      </c>
      <c r="N37" s="100">
        <f t="shared" si="5"/>
        <v>400000</v>
      </c>
      <c r="O37" s="100">
        <f>SUM(O38:O41)</f>
        <v>400000</v>
      </c>
      <c r="P37" s="75">
        <f t="shared" si="1"/>
        <v>0.1380605978999839</v>
      </c>
      <c r="Q37" s="76">
        <f t="shared" si="2"/>
        <v>5.2804025778925383E-4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651362966</v>
      </c>
      <c r="L38" s="101">
        <v>638400000</v>
      </c>
      <c r="M38" s="101">
        <v>36974100</v>
      </c>
      <c r="N38" s="101">
        <v>400000</v>
      </c>
      <c r="O38" s="101">
        <v>400000</v>
      </c>
      <c r="P38" s="75">
        <f t="shared" si="1"/>
        <v>5.6764203570026116E-2</v>
      </c>
      <c r="Q38" s="76">
        <f t="shared" si="2"/>
        <v>6.140969334753367E-4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74000000</v>
      </c>
      <c r="L39" s="101">
        <v>64000000</v>
      </c>
      <c r="M39" s="101">
        <v>45611550</v>
      </c>
      <c r="N39" s="101" t="s">
        <v>25</v>
      </c>
      <c r="O39" s="101" t="s">
        <v>25</v>
      </c>
      <c r="P39" s="75">
        <f t="shared" si="1"/>
        <v>0.61637229729729726</v>
      </c>
      <c r="Q39" s="76">
        <f t="shared" si="2"/>
        <v>0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22379563</v>
      </c>
      <c r="L40" s="101">
        <v>12379563</v>
      </c>
      <c r="M40" s="101">
        <v>12379563</v>
      </c>
      <c r="N40" s="101" t="s">
        <v>25</v>
      </c>
      <c r="O40" s="101" t="s">
        <v>25</v>
      </c>
      <c r="P40" s="75">
        <f t="shared" si="1"/>
        <v>0.55316375033775234</v>
      </c>
      <c r="Q40" s="76">
        <f t="shared" si="2"/>
        <v>0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9775471</v>
      </c>
      <c r="L41" s="101">
        <v>9652518.4000000004</v>
      </c>
      <c r="M41" s="101">
        <v>9618175</v>
      </c>
      <c r="N41" s="101" t="s">
        <v>25</v>
      </c>
      <c r="O41" s="101" t="s">
        <v>25</v>
      </c>
      <c r="P41" s="75">
        <f t="shared" si="1"/>
        <v>0.98390911292151551</v>
      </c>
      <c r="Q41" s="76">
        <f t="shared" si="2"/>
        <v>0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190557285</v>
      </c>
      <c r="L42" s="100">
        <f>SUM(L43:L52)</f>
        <v>159468235</v>
      </c>
      <c r="M42" s="100">
        <f>SUM(M43:M52)</f>
        <v>158981088</v>
      </c>
      <c r="N42" s="100">
        <f>SUM(N43:N52)</f>
        <v>14731371</v>
      </c>
      <c r="O42" s="100">
        <f>SUM(O43:O52)</f>
        <v>14731371</v>
      </c>
      <c r="P42" s="75">
        <f t="shared" si="1"/>
        <v>0.83429551381360201</v>
      </c>
      <c r="Q42" s="76">
        <f t="shared" si="2"/>
        <v>7.73067846763245E-2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2187068</v>
      </c>
      <c r="L43" s="101">
        <v>2187068</v>
      </c>
      <c r="M43" s="101">
        <v>2187068</v>
      </c>
      <c r="N43" s="101" t="s">
        <v>25</v>
      </c>
      <c r="O43" s="101" t="s">
        <v>25</v>
      </c>
      <c r="P43" s="75">
        <f t="shared" si="1"/>
        <v>1</v>
      </c>
      <c r="Q43" s="76">
        <f t="shared" si="2"/>
        <v>0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18433369</v>
      </c>
      <c r="L44" s="101">
        <v>18433369</v>
      </c>
      <c r="M44" s="101">
        <v>18433369</v>
      </c>
      <c r="N44" s="101" t="s">
        <v>25</v>
      </c>
      <c r="O44" s="101" t="s">
        <v>25</v>
      </c>
      <c r="P44" s="75">
        <f t="shared" si="1"/>
        <v>1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 t="s">
        <v>25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 t="e">
        <f t="shared" si="1"/>
        <v>#DIV/0!</v>
      </c>
      <c r="Q45" s="76" t="e">
        <f t="shared" si="2"/>
        <v>#DIV/0!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80914826</v>
      </c>
      <c r="L46" s="101">
        <v>73443594</v>
      </c>
      <c r="M46" s="101">
        <v>72956447</v>
      </c>
      <c r="N46" s="101">
        <v>11531348</v>
      </c>
      <c r="O46" s="101">
        <v>11531348</v>
      </c>
      <c r="P46" s="75">
        <f t="shared" si="1"/>
        <v>0.90164498407251104</v>
      </c>
      <c r="Q46" s="76">
        <f t="shared" si="2"/>
        <v>0.14251217694023097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2381825</v>
      </c>
      <c r="L48" s="101">
        <v>2381825</v>
      </c>
      <c r="M48" s="101">
        <v>2381825</v>
      </c>
      <c r="N48" s="101" t="s">
        <v>25</v>
      </c>
      <c r="O48" s="101" t="s">
        <v>25</v>
      </c>
      <c r="P48" s="75">
        <f t="shared" si="1"/>
        <v>1</v>
      </c>
      <c r="Q48" s="76">
        <f t="shared" si="2"/>
        <v>0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5000000</v>
      </c>
      <c r="L49" s="101">
        <v>5000000</v>
      </c>
      <c r="M49" s="101">
        <v>5000000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5000000</v>
      </c>
      <c r="L50" s="101">
        <v>900000</v>
      </c>
      <c r="M50" s="101">
        <v>900000</v>
      </c>
      <c r="N50" s="101">
        <v>900000</v>
      </c>
      <c r="O50" s="101">
        <v>900000</v>
      </c>
      <c r="P50" s="75">
        <f t="shared" si="1"/>
        <v>0.18</v>
      </c>
      <c r="Q50" s="76">
        <f t="shared" si="2"/>
        <v>0.18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12833194</v>
      </c>
      <c r="L51" s="101">
        <v>2300023</v>
      </c>
      <c r="M51" s="101">
        <v>2300023</v>
      </c>
      <c r="N51" s="101">
        <v>2300023</v>
      </c>
      <c r="O51" s="101">
        <v>2300023</v>
      </c>
      <c r="P51" s="75">
        <f t="shared" si="1"/>
        <v>0.17922451729475919</v>
      </c>
      <c r="Q51" s="76">
        <f t="shared" si="2"/>
        <v>0.17922451729475919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7063796</v>
      </c>
      <c r="L52" s="101">
        <v>3091292</v>
      </c>
      <c r="M52" s="101">
        <v>3091292</v>
      </c>
      <c r="N52" s="101" t="s">
        <v>25</v>
      </c>
      <c r="O52" s="101" t="s">
        <v>25</v>
      </c>
      <c r="P52" s="75">
        <f t="shared" si="1"/>
        <v>0.43762475586780819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9249117715</v>
      </c>
      <c r="L53" s="100">
        <f>SUM(L54:L70)</f>
        <v>7788018435.0699997</v>
      </c>
      <c r="M53" s="100">
        <f>SUM(M54:M70)</f>
        <v>5336907654.0699997</v>
      </c>
      <c r="N53" s="100">
        <f>SUM(N54:N70)</f>
        <v>1010595500.95</v>
      </c>
      <c r="O53" s="100">
        <f>SUM(O54:O70)</f>
        <v>968114341.73000002</v>
      </c>
      <c r="P53" s="75">
        <f t="shared" si="1"/>
        <v>0.5770180268561973</v>
      </c>
      <c r="Q53" s="76">
        <f t="shared" si="2"/>
        <v>0.10926398950583581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173753418</v>
      </c>
      <c r="L54" s="112">
        <v>73869421.489999995</v>
      </c>
      <c r="M54" s="112">
        <v>73704660.489999995</v>
      </c>
      <c r="N54" s="112">
        <v>13744517.6</v>
      </c>
      <c r="O54" s="112">
        <v>11412398.6</v>
      </c>
      <c r="P54" s="75">
        <f t="shared" si="1"/>
        <v>0.42419114017083676</v>
      </c>
      <c r="Q54" s="76">
        <f t="shared" si="2"/>
        <v>7.9103581145091487E-2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115715232.90000001</v>
      </c>
      <c r="M55" s="101">
        <v>80819790.900000006</v>
      </c>
      <c r="N55" s="101">
        <v>28943125</v>
      </c>
      <c r="O55" s="101">
        <v>23110987</v>
      </c>
      <c r="P55" s="75">
        <f t="shared" si="1"/>
        <v>0.50529899081927132</v>
      </c>
      <c r="Q55" s="76">
        <f t="shared" si="2"/>
        <v>0.18095730873334914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4466000</v>
      </c>
      <c r="N56" s="101">
        <v>4466000</v>
      </c>
      <c r="O56" s="101">
        <v>4466000</v>
      </c>
      <c r="P56" s="75">
        <f t="shared" si="1"/>
        <v>5.9440656237622076E-2</v>
      </c>
      <c r="Q56" s="76">
        <f t="shared" si="2"/>
        <v>5.9440656237622076E-2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39782117</v>
      </c>
      <c r="L57" s="101">
        <v>36389182</v>
      </c>
      <c r="M57" s="101">
        <v>36341033</v>
      </c>
      <c r="N57" s="101">
        <v>100000</v>
      </c>
      <c r="O57" s="101">
        <v>100000</v>
      </c>
      <c r="P57" s="75">
        <f t="shared" si="1"/>
        <v>0.91350173747666574</v>
      </c>
      <c r="Q57" s="76">
        <f t="shared" si="2"/>
        <v>2.5136922703233719E-3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343805027</v>
      </c>
      <c r="M58" s="101">
        <v>343804943</v>
      </c>
      <c r="N58" s="101">
        <v>110120410</v>
      </c>
      <c r="O58" s="101">
        <v>110120410</v>
      </c>
      <c r="P58" s="75">
        <f t="shared" si="1"/>
        <v>0.99999975567547472</v>
      </c>
      <c r="Q58" s="76">
        <f t="shared" si="2"/>
        <v>0.32029901063663041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363991830</v>
      </c>
      <c r="L59" s="101">
        <v>635958</v>
      </c>
      <c r="M59" s="101" t="s">
        <v>25</v>
      </c>
      <c r="N59" s="101" t="s">
        <v>25</v>
      </c>
      <c r="O59" s="101" t="s">
        <v>25</v>
      </c>
      <c r="P59" s="75">
        <f t="shared" si="1"/>
        <v>0</v>
      </c>
      <c r="Q59" s="76">
        <f t="shared" si="2"/>
        <v>0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503218043</v>
      </c>
      <c r="L60" s="101">
        <v>503218043</v>
      </c>
      <c r="M60" s="101">
        <v>503218043</v>
      </c>
      <c r="N60" s="101">
        <v>193527645</v>
      </c>
      <c r="O60" s="101">
        <v>193527645</v>
      </c>
      <c r="P60" s="75">
        <f t="shared" si="1"/>
        <v>1</v>
      </c>
      <c r="Q60" s="76">
        <f t="shared" si="2"/>
        <v>0.38458009940633231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3160238039</v>
      </c>
      <c r="L61" s="101">
        <v>2599613763</v>
      </c>
      <c r="M61" s="101">
        <v>610676605</v>
      </c>
      <c r="N61" s="101">
        <v>202425577</v>
      </c>
      <c r="O61" s="101">
        <v>202425577</v>
      </c>
      <c r="P61" s="75">
        <f t="shared" si="1"/>
        <v>0.19323753383882358</v>
      </c>
      <c r="Q61" s="76">
        <f t="shared" si="2"/>
        <v>6.4053901795338777E-2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720020968</v>
      </c>
      <c r="L62" s="101">
        <v>715940858</v>
      </c>
      <c r="M62" s="101">
        <v>628507802</v>
      </c>
      <c r="N62" s="101">
        <v>270232854.31999999</v>
      </c>
      <c r="O62" s="101">
        <v>270228518.31999999</v>
      </c>
      <c r="P62" s="75">
        <f t="shared" si="1"/>
        <v>0.87290208192936958</v>
      </c>
      <c r="Q62" s="76">
        <f t="shared" si="2"/>
        <v>0.37531247884436608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1054206183</v>
      </c>
      <c r="L63" s="101">
        <v>971330864</v>
      </c>
      <c r="M63" s="101">
        <v>971330864</v>
      </c>
      <c r="N63" s="101">
        <v>36188793</v>
      </c>
      <c r="O63" s="101">
        <v>35917703</v>
      </c>
      <c r="P63" s="75">
        <f t="shared" si="1"/>
        <v>0.92138604351175579</v>
      </c>
      <c r="Q63" s="76">
        <f t="shared" si="2"/>
        <v>3.4328002988007519E-2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1035957214.6799999</v>
      </c>
      <c r="M64" s="101">
        <v>1035957214.6799999</v>
      </c>
      <c r="N64" s="101">
        <v>135826556.03</v>
      </c>
      <c r="O64" s="101">
        <v>101785079.80999999</v>
      </c>
      <c r="P64" s="75">
        <f t="shared" si="1"/>
        <v>0.89381138279828554</v>
      </c>
      <c r="Q64" s="76">
        <f t="shared" si="2"/>
        <v>0.1171895133752254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65477413</v>
      </c>
      <c r="M65" s="101">
        <v>65477413</v>
      </c>
      <c r="N65" s="101">
        <v>2850000</v>
      </c>
      <c r="O65" s="101">
        <v>2850000</v>
      </c>
      <c r="P65" s="75">
        <f t="shared" si="1"/>
        <v>0.62394286675911192</v>
      </c>
      <c r="Q65" s="76">
        <f t="shared" si="2"/>
        <v>2.7158024252782697E-2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>
        <v>471646753</v>
      </c>
      <c r="M66" s="101">
        <v>470911330</v>
      </c>
      <c r="N66" s="101" t="s">
        <v>25</v>
      </c>
      <c r="O66" s="101" t="s">
        <v>25</v>
      </c>
      <c r="P66" s="75">
        <f t="shared" si="1"/>
        <v>0.90046475847292906</v>
      </c>
      <c r="Q66" s="76">
        <f t="shared" si="2"/>
        <v>0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95338705</v>
      </c>
      <c r="L67" s="101">
        <v>25338705</v>
      </c>
      <c r="M67" s="101">
        <v>25338705</v>
      </c>
      <c r="N67" s="101" t="s">
        <v>25</v>
      </c>
      <c r="O67" s="101" t="s">
        <v>25</v>
      </c>
      <c r="P67" s="75">
        <f t="shared" si="1"/>
        <v>0.26577563645321173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>
        <v>816773</v>
      </c>
      <c r="O68" s="101">
        <v>816773</v>
      </c>
      <c r="P68" s="75">
        <f t="shared" si="1"/>
        <v>0.62133376832220077</v>
      </c>
      <c r="Q68" s="76">
        <f t="shared" si="2"/>
        <v>3.3832576396921929E-2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>
        <v>460000000</v>
      </c>
      <c r="M69" s="101">
        <v>460000000</v>
      </c>
      <c r="N69" s="101" t="s">
        <v>25</v>
      </c>
      <c r="O69" s="101" t="s">
        <v>25</v>
      </c>
      <c r="P69" s="75">
        <f t="shared" si="1"/>
        <v>0.99096863927218026</v>
      </c>
      <c r="Q69" s="76">
        <f t="shared" si="2"/>
        <v>0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>
        <v>11353250</v>
      </c>
      <c r="N70" s="101">
        <v>11353250</v>
      </c>
      <c r="O70" s="101">
        <v>11353250</v>
      </c>
      <c r="P70" s="75">
        <f t="shared" si="1"/>
        <v>3.9918357522722901E-2</v>
      </c>
      <c r="Q70" s="76">
        <f t="shared" si="2"/>
        <v>3.9918357522722901E-2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147542561</v>
      </c>
      <c r="M71" s="100">
        <f t="shared" si="6"/>
        <v>26209017</v>
      </c>
      <c r="N71" s="100">
        <f t="shared" si="6"/>
        <v>26209017</v>
      </c>
      <c r="O71" s="100">
        <f t="shared" si="6"/>
        <v>26209017</v>
      </c>
      <c r="P71" s="75">
        <f t="shared" si="1"/>
        <v>5.873654762713152E-3</v>
      </c>
      <c r="Q71" s="76">
        <f t="shared" si="2"/>
        <v>5.873654762713152E-3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814005400000</v>
      </c>
      <c r="M72" s="100">
        <f t="shared" si="7"/>
        <v>814005400000</v>
      </c>
      <c r="N72" s="100">
        <f t="shared" si="7"/>
        <v>814005400000</v>
      </c>
      <c r="O72" s="100">
        <f t="shared" si="7"/>
        <v>814005400000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814005400000</v>
      </c>
      <c r="M73" s="100">
        <f t="shared" si="8"/>
        <v>814005400000</v>
      </c>
      <c r="N73" s="100">
        <f t="shared" si="8"/>
        <v>814005400000</v>
      </c>
      <c r="O73" s="100">
        <f t="shared" si="8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45" customHeight="1" x14ac:dyDescent="0.2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>
        <v>814005400000</v>
      </c>
      <c r="M74" s="101">
        <v>814005400000</v>
      </c>
      <c r="N74" s="101">
        <v>814005400000</v>
      </c>
      <c r="O74" s="101"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54.75" customHeight="1" x14ac:dyDescent="0.2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55000000</v>
      </c>
      <c r="M75" s="100">
        <f t="shared" si="9"/>
        <v>26209017</v>
      </c>
      <c r="N75" s="100">
        <f t="shared" si="9"/>
        <v>26209017</v>
      </c>
      <c r="O75" s="100">
        <f t="shared" si="9"/>
        <v>26209017</v>
      </c>
      <c r="P75" s="75">
        <f t="shared" ref="P75:P129" si="10">+M75/K75</f>
        <v>0.27214031171150593</v>
      </c>
      <c r="Q75" s="76">
        <f t="shared" ref="Q75:Q129" si="11">+N75/K75</f>
        <v>0.27214031171150593</v>
      </c>
      <c r="R75" s="117"/>
      <c r="S75" s="123"/>
    </row>
    <row r="76" spans="1:19" s="27" customFormat="1" ht="30" customHeight="1" x14ac:dyDescent="0.2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50544981</v>
      </c>
      <c r="L76" s="101">
        <v>45000000</v>
      </c>
      <c r="M76" s="101">
        <v>26209017</v>
      </c>
      <c r="N76" s="101">
        <v>26209017</v>
      </c>
      <c r="O76" s="101">
        <v>26209017</v>
      </c>
      <c r="P76" s="75"/>
      <c r="Q76" s="76">
        <f t="shared" si="11"/>
        <v>0.51852857556717646</v>
      </c>
      <c r="R76" s="117"/>
      <c r="S76" s="123"/>
    </row>
    <row r="77" spans="1:19" s="27" customFormat="1" ht="36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45762019</v>
      </c>
      <c r="L77" s="101">
        <v>10000000</v>
      </c>
      <c r="M77" s="101" t="s">
        <v>25</v>
      </c>
      <c r="N77" s="101" t="s">
        <v>25</v>
      </c>
      <c r="O77" s="101" t="s">
        <v>25</v>
      </c>
      <c r="P77" s="75"/>
      <c r="Q77" s="76">
        <f t="shared" si="11"/>
        <v>0</v>
      </c>
      <c r="R77" s="117"/>
      <c r="S77" s="123"/>
    </row>
    <row r="78" spans="1:19" s="25" customFormat="1" ht="30" customHeight="1" x14ac:dyDescent="0.2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92542561</v>
      </c>
      <c r="M78" s="100">
        <f t="shared" si="12"/>
        <v>0</v>
      </c>
      <c r="N78" s="100">
        <f t="shared" si="12"/>
        <v>0</v>
      </c>
      <c r="O78" s="100">
        <f t="shared" si="12"/>
        <v>0</v>
      </c>
      <c r="P78" s="75">
        <f t="shared" si="10"/>
        <v>0</v>
      </c>
      <c r="Q78" s="76">
        <f t="shared" si="11"/>
        <v>0</v>
      </c>
      <c r="R78" s="124"/>
      <c r="S78" s="125"/>
    </row>
    <row r="79" spans="1:19" s="25" customFormat="1" ht="30" customHeight="1" x14ac:dyDescent="0.2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>
        <v>91801266</v>
      </c>
      <c r="M79" s="101" t="s">
        <v>25</v>
      </c>
      <c r="N79" s="101" t="s">
        <v>25</v>
      </c>
      <c r="O79" s="101" t="s">
        <v>25</v>
      </c>
      <c r="P79" s="75">
        <f t="shared" si="10"/>
        <v>0</v>
      </c>
      <c r="Q79" s="76">
        <f t="shared" si="11"/>
        <v>0</v>
      </c>
      <c r="R79" s="124"/>
      <c r="S79" s="125"/>
    </row>
    <row r="80" spans="1:19" s="27" customFormat="1" ht="30" customHeight="1" x14ac:dyDescent="0.2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>
        <v>469861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17"/>
      <c r="S80" s="123"/>
    </row>
    <row r="81" spans="1:19" s="27" customFormat="1" ht="30" customHeight="1" x14ac:dyDescent="0.2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>
        <v>271434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2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25342558014.419998</v>
      </c>
      <c r="M82" s="100">
        <f>+M86+M83</f>
        <v>13342187739.51</v>
      </c>
      <c r="N82" s="100">
        <f>+N86+N83</f>
        <v>4443314916.6900005</v>
      </c>
      <c r="O82" s="100">
        <f>+O86+O83</f>
        <v>4373512221.0100002</v>
      </c>
      <c r="P82" s="75">
        <f t="shared" si="10"/>
        <v>0.26684375479020001</v>
      </c>
      <c r="Q82" s="76">
        <f t="shared" si="11"/>
        <v>8.8866298333800012E-2</v>
      </c>
      <c r="R82" s="117"/>
      <c r="S82" s="123"/>
    </row>
    <row r="83" spans="1:19" s="27" customFormat="1" ht="42" customHeight="1" x14ac:dyDescent="0.2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2292840761</v>
      </c>
      <c r="M83" s="100">
        <f t="shared" si="13"/>
        <v>622020804.33000004</v>
      </c>
      <c r="N83" s="100">
        <f t="shared" si="13"/>
        <v>445266937.19999999</v>
      </c>
      <c r="O83" s="100">
        <f t="shared" si="13"/>
        <v>445266937.19999999</v>
      </c>
      <c r="P83" s="75">
        <f t="shared" si="10"/>
        <v>7.9391944964842809E-2</v>
      </c>
      <c r="Q83" s="76">
        <f t="shared" si="11"/>
        <v>5.6831874314756836E-2</v>
      </c>
      <c r="R83" s="117"/>
      <c r="S83" s="123"/>
    </row>
    <row r="84" spans="1:19" s="27" customFormat="1" ht="42" customHeight="1" x14ac:dyDescent="0.2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 t="s">
        <v>25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2292840761</v>
      </c>
      <c r="M85" s="101">
        <v>622020804.33000004</v>
      </c>
      <c r="N85" s="101">
        <v>445266937.19999999</v>
      </c>
      <c r="O85" s="101">
        <v>445266937.19999999</v>
      </c>
      <c r="P85" s="75">
        <f t="shared" si="10"/>
        <v>7.9830716707138857E-2</v>
      </c>
      <c r="Q85" s="76">
        <f t="shared" si="11"/>
        <v>5.7145964371652133E-2</v>
      </c>
      <c r="R85" s="117"/>
      <c r="S85" s="123"/>
    </row>
    <row r="86" spans="1:19" s="27" customFormat="1" ht="30" customHeight="1" x14ac:dyDescent="0.2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23049717253.419998</v>
      </c>
      <c r="M86" s="100">
        <f t="shared" si="14"/>
        <v>12720166935.18</v>
      </c>
      <c r="N86" s="100">
        <f t="shared" si="14"/>
        <v>3998047979.4900002</v>
      </c>
      <c r="O86" s="100">
        <f t="shared" si="14"/>
        <v>3928245283.8100004</v>
      </c>
      <c r="P86" s="75">
        <f t="shared" si="10"/>
        <v>0.30167460256149681</v>
      </c>
      <c r="Q86" s="76">
        <f t="shared" si="11"/>
        <v>9.4818687630483831E-2</v>
      </c>
      <c r="R86" s="117"/>
      <c r="S86" s="123"/>
    </row>
    <row r="87" spans="1:19" s="27" customFormat="1" ht="30" customHeight="1" x14ac:dyDescent="0.2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276</v>
      </c>
      <c r="J87" s="36" t="s">
        <v>206</v>
      </c>
      <c r="K87" s="101">
        <v>1000000000</v>
      </c>
      <c r="L87" s="101">
        <v>1000000000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>
        <v>500000000</v>
      </c>
      <c r="N88" s="101">
        <v>500000000</v>
      </c>
      <c r="O88" s="101">
        <v>500000000</v>
      </c>
      <c r="P88" s="114">
        <f t="shared" si="10"/>
        <v>0.5</v>
      </c>
      <c r="Q88" s="115">
        <f t="shared" si="11"/>
        <v>0.5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10556204586</v>
      </c>
      <c r="L90" s="101">
        <v>5756491018</v>
      </c>
      <c r="M90" s="101">
        <v>2057558527</v>
      </c>
      <c r="N90" s="101">
        <v>913311655.64999998</v>
      </c>
      <c r="O90" s="101">
        <v>882346103.97000003</v>
      </c>
      <c r="P90" s="114">
        <f t="shared" si="10"/>
        <v>0.19491461256148868</v>
      </c>
      <c r="Q90" s="115">
        <f t="shared" si="11"/>
        <v>8.6518942315807826E-2</v>
      </c>
      <c r="R90" s="117"/>
      <c r="S90" s="123"/>
    </row>
    <row r="91" spans="1:19" s="27" customFormat="1" ht="36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26987557339</v>
      </c>
      <c r="L91" s="101">
        <v>14404014602.42</v>
      </c>
      <c r="M91" s="101">
        <v>9962724108.1800003</v>
      </c>
      <c r="N91" s="101">
        <v>2584736323.8400002</v>
      </c>
      <c r="O91" s="101">
        <v>2545899179.8400002</v>
      </c>
      <c r="P91" s="114">
        <f t="shared" si="10"/>
        <v>0.36915990517536629</v>
      </c>
      <c r="Q91" s="115">
        <f t="shared" si="11"/>
        <v>9.577511189220414E-2</v>
      </c>
      <c r="R91" s="117"/>
      <c r="S91" s="123"/>
    </row>
    <row r="92" spans="1:19" s="27" customFormat="1" ht="48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200066753</v>
      </c>
      <c r="L92" s="101">
        <v>199884300</v>
      </c>
      <c r="M92" s="101">
        <v>199884300</v>
      </c>
      <c r="N92" s="101" t="s">
        <v>25</v>
      </c>
      <c r="O92" s="101" t="s">
        <v>25</v>
      </c>
      <c r="P92" s="114">
        <f t="shared" si="10"/>
        <v>0.99908803938053614</v>
      </c>
      <c r="Q92" s="115">
        <f t="shared" si="11"/>
        <v>0</v>
      </c>
      <c r="R92" s="117"/>
      <c r="S92" s="123"/>
    </row>
    <row r="93" spans="1:19" s="27" customFormat="1" ht="30" customHeight="1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60" x14ac:dyDescent="0.2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695113420</v>
      </c>
      <c r="L94" s="101" t="s">
        <v>25</v>
      </c>
      <c r="M94" s="101" t="s">
        <v>25</v>
      </c>
      <c r="N94" s="101" t="s">
        <v>25</v>
      </c>
      <c r="O94" s="101" t="s">
        <v>25</v>
      </c>
      <c r="P94" s="114">
        <f t="shared" si="10"/>
        <v>0</v>
      </c>
      <c r="Q94" s="115">
        <f t="shared" si="11"/>
        <v>0</v>
      </c>
      <c r="R94" s="117"/>
      <c r="S94" s="123"/>
    </row>
    <row r="95" spans="1:19" s="27" customFormat="1" ht="36" x14ac:dyDescent="0.2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335521587.39999998</v>
      </c>
      <c r="M95" s="100">
        <f t="shared" si="15"/>
        <v>331703619</v>
      </c>
      <c r="N95" s="100">
        <f t="shared" si="15"/>
        <v>317658619</v>
      </c>
      <c r="O95" s="100">
        <f t="shared" si="15"/>
        <v>317658619</v>
      </c>
      <c r="P95" s="75">
        <f t="shared" si="10"/>
        <v>9.3616221987408099E-2</v>
      </c>
      <c r="Q95" s="76">
        <f t="shared" si="11"/>
        <v>8.965232240205824E-2</v>
      </c>
      <c r="R95" s="117"/>
      <c r="S95" s="123"/>
    </row>
    <row r="96" spans="1:19" s="27" customFormat="1" ht="14.25" x14ac:dyDescent="0.2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335521587.39999998</v>
      </c>
      <c r="M96" s="100">
        <f t="shared" si="16"/>
        <v>331703619</v>
      </c>
      <c r="N96" s="100">
        <f t="shared" si="16"/>
        <v>317658619</v>
      </c>
      <c r="O96" s="100">
        <f t="shared" si="16"/>
        <v>317658619</v>
      </c>
      <c r="P96" s="75">
        <f t="shared" si="10"/>
        <v>0.34258833559863999</v>
      </c>
      <c r="Q96" s="76">
        <f t="shared" si="11"/>
        <v>0.328082454752393</v>
      </c>
      <c r="R96" s="117"/>
      <c r="S96" s="123"/>
    </row>
    <row r="97" spans="1:19" s="27" customFormat="1" ht="30" customHeight="1" x14ac:dyDescent="0.2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v>923342057</v>
      </c>
      <c r="L97" s="101">
        <v>331317968.39999998</v>
      </c>
      <c r="M97" s="101">
        <v>330000000</v>
      </c>
      <c r="N97" s="101">
        <v>315978000</v>
      </c>
      <c r="O97" s="101">
        <v>315978000</v>
      </c>
      <c r="P97" s="75">
        <f t="shared" si="10"/>
        <v>0.35739734532638101</v>
      </c>
      <c r="Q97" s="76">
        <f t="shared" si="11"/>
        <v>0.34221120721678555</v>
      </c>
      <c r="R97" s="117"/>
      <c r="S97" s="123"/>
    </row>
    <row r="98" spans="1:19" s="27" customFormat="1" ht="24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>
        <v>1132000</v>
      </c>
      <c r="O98" s="101">
        <v>1132000</v>
      </c>
      <c r="P98" s="75">
        <f t="shared" si="10"/>
        <v>3.5617315729317714E-2</v>
      </c>
      <c r="Q98" s="76">
        <f t="shared" si="11"/>
        <v>3.5617315729317714E-2</v>
      </c>
      <c r="R98" s="117"/>
      <c r="S98" s="123"/>
    </row>
    <row r="99" spans="1:19" s="27" customFormat="1" ht="18.75" customHeight="1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2620000</v>
      </c>
      <c r="M99" s="101">
        <v>120000</v>
      </c>
      <c r="N99" s="101">
        <v>120000</v>
      </c>
      <c r="O99" s="101">
        <v>120000</v>
      </c>
      <c r="P99" s="75">
        <f t="shared" si="10"/>
        <v>1.2183550054998575E-2</v>
      </c>
      <c r="Q99" s="76">
        <f t="shared" si="11"/>
        <v>1.2183550054998575E-2</v>
      </c>
      <c r="R99" s="117"/>
      <c r="S99" s="123"/>
    </row>
    <row r="100" spans="1:19" s="27" customFormat="1" ht="28.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451619</v>
      </c>
      <c r="M100" s="101">
        <v>451619</v>
      </c>
      <c r="N100" s="101">
        <v>428619</v>
      </c>
      <c r="O100" s="101">
        <v>428619</v>
      </c>
      <c r="P100" s="75">
        <f t="shared" si="10"/>
        <v>0.13877595294599182</v>
      </c>
      <c r="Q100" s="76">
        <f t="shared" si="11"/>
        <v>0.13170838732594967</v>
      </c>
      <c r="R100" s="117"/>
      <c r="S100" s="123"/>
    </row>
    <row r="101" spans="1:19" s="27" customFormat="1" ht="28.5" customHeight="1" x14ac:dyDescent="0.2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0</v>
      </c>
      <c r="M101" s="100">
        <f t="shared" si="17"/>
        <v>0</v>
      </c>
      <c r="N101" s="100">
        <f t="shared" si="17"/>
        <v>0</v>
      </c>
      <c r="O101" s="100">
        <f t="shared" si="17"/>
        <v>0</v>
      </c>
      <c r="P101" s="75">
        <f t="shared" si="10"/>
        <v>0</v>
      </c>
      <c r="Q101" s="76">
        <f t="shared" si="11"/>
        <v>0</v>
      </c>
      <c r="R101" s="117"/>
      <c r="S101" s="123"/>
    </row>
    <row r="102" spans="1:19" s="25" customFormat="1" ht="43.5" customHeight="1" thickBot="1" x14ac:dyDescent="0.25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 t="s">
        <v>25</v>
      </c>
      <c r="M102" s="101" t="s">
        <v>25</v>
      </c>
      <c r="N102" s="101" t="s">
        <v>25</v>
      </c>
      <c r="O102" s="101" t="s">
        <v>25</v>
      </c>
      <c r="P102" s="75">
        <f t="shared" si="10"/>
        <v>0</v>
      </c>
      <c r="Q102" s="76">
        <f t="shared" si="11"/>
        <v>0</v>
      </c>
      <c r="R102" s="117"/>
      <c r="S102" s="125"/>
    </row>
    <row r="103" spans="1:19" s="45" customFormat="1" ht="30" customHeight="1" thickBot="1" x14ac:dyDescent="0.25">
      <c r="A103" s="155" t="s">
        <v>22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98">
        <f>K104+K105+K120+K121+K125</f>
        <v>280458971902</v>
      </c>
      <c r="L103" s="98">
        <f t="shared" ref="L103:O103" si="18">L104+L105+L120+L121+L125</f>
        <v>218473863085.60999</v>
      </c>
      <c r="M103" s="98">
        <f t="shared" si="18"/>
        <v>178164584857</v>
      </c>
      <c r="N103" s="98">
        <f t="shared" si="18"/>
        <v>75077318285.259995</v>
      </c>
      <c r="O103" s="98">
        <f t="shared" si="18"/>
        <v>75077309883.259995</v>
      </c>
      <c r="P103" s="71">
        <f t="shared" si="10"/>
        <v>0.63526077860420727</v>
      </c>
      <c r="Q103" s="72">
        <f t="shared" si="11"/>
        <v>0.26769447871859864</v>
      </c>
      <c r="R103" s="128"/>
      <c r="S103" s="12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9316000000</v>
      </c>
      <c r="L104" s="99">
        <f t="shared" ref="L104:O104" si="19">L109</f>
        <v>8991980000</v>
      </c>
      <c r="M104" s="99">
        <f t="shared" si="19"/>
        <v>8991980000</v>
      </c>
      <c r="N104" s="99">
        <f t="shared" si="19"/>
        <v>1922645284</v>
      </c>
      <c r="O104" s="99">
        <f t="shared" si="19"/>
        <v>1922645284</v>
      </c>
      <c r="P104" s="73">
        <f t="shared" si="10"/>
        <v>0.96521897810218982</v>
      </c>
      <c r="Q104" s="74">
        <f t="shared" si="11"/>
        <v>0.20638098797767282</v>
      </c>
      <c r="R104" s="130"/>
      <c r="S104" s="127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50375759325</v>
      </c>
      <c r="L105" s="99">
        <f>L106+L110+L117</f>
        <v>26843371547</v>
      </c>
      <c r="M105" s="99">
        <f>M106+M110+M117</f>
        <v>26019071330</v>
      </c>
      <c r="N105" s="99">
        <f>N106+N110+N117</f>
        <v>7382047548</v>
      </c>
      <c r="O105" s="99">
        <f>O106+O110+O117</f>
        <v>7382039146</v>
      </c>
      <c r="P105" s="73">
        <f t="shared" si="10"/>
        <v>0.51649983402011979</v>
      </c>
      <c r="Q105" s="74">
        <f t="shared" si="11"/>
        <v>0.14653967795055167</v>
      </c>
      <c r="R105" s="130"/>
      <c r="S105" s="127"/>
    </row>
    <row r="106" spans="1:19" s="44" customFormat="1" ht="72" customHeight="1" x14ac:dyDescent="0.2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2526533935</v>
      </c>
      <c r="M106" s="100">
        <f t="shared" ref="M106:O106" si="20">SUM(M107:M108)</f>
        <v>1702233718</v>
      </c>
      <c r="N106" s="100">
        <f t="shared" si="20"/>
        <v>297047548</v>
      </c>
      <c r="O106" s="100">
        <f t="shared" si="20"/>
        <v>297039146</v>
      </c>
      <c r="P106" s="75">
        <f t="shared" si="10"/>
        <v>0.19584455279426413</v>
      </c>
      <c r="Q106" s="76">
        <f t="shared" si="11"/>
        <v>3.4175767746537321E-2</v>
      </c>
      <c r="R106" s="131"/>
      <c r="S106" s="132"/>
    </row>
    <row r="107" spans="1:19" s="44" customFormat="1" ht="96" x14ac:dyDescent="0.2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1878933935</v>
      </c>
      <c r="M107" s="101">
        <v>1054633718</v>
      </c>
      <c r="N107" s="101">
        <v>154893718</v>
      </c>
      <c r="O107" s="101">
        <v>154885316</v>
      </c>
      <c r="P107" s="75">
        <f t="shared" si="10"/>
        <v>0.18784064668663508</v>
      </c>
      <c r="Q107" s="76">
        <f t="shared" si="11"/>
        <v>2.7588095904987262E-2</v>
      </c>
      <c r="R107" s="131"/>
      <c r="S107" s="132"/>
    </row>
    <row r="108" spans="1:19" s="44" customFormat="1" ht="144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>
        <v>647600000</v>
      </c>
      <c r="M108" s="101">
        <v>647600000</v>
      </c>
      <c r="N108" s="101">
        <v>142153830</v>
      </c>
      <c r="O108" s="101">
        <v>142153830</v>
      </c>
      <c r="P108" s="75">
        <f t="shared" si="10"/>
        <v>0.21044787861340364</v>
      </c>
      <c r="Q108" s="76">
        <f t="shared" si="11"/>
        <v>4.6195138913326772E-2</v>
      </c>
      <c r="R108" s="131"/>
      <c r="S108" s="132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9316000000</v>
      </c>
      <c r="L109" s="100">
        <f t="shared" ref="L109:O109" si="21">SUM(L111:L113)</f>
        <v>8991980000</v>
      </c>
      <c r="M109" s="100">
        <f t="shared" si="21"/>
        <v>8991980000</v>
      </c>
      <c r="N109" s="100">
        <f t="shared" si="21"/>
        <v>1922645284</v>
      </c>
      <c r="O109" s="100">
        <f t="shared" si="21"/>
        <v>1922645284</v>
      </c>
      <c r="P109" s="75">
        <f t="shared" si="10"/>
        <v>0.96521897810218982</v>
      </c>
      <c r="Q109" s="76">
        <f t="shared" si="11"/>
        <v>0.20638098797767282</v>
      </c>
      <c r="R109" s="130"/>
      <c r="S109" s="127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25684000000</v>
      </c>
      <c r="L110" s="100">
        <f>SUM(L114:L116)</f>
        <v>24316837612</v>
      </c>
      <c r="M110" s="100">
        <f>SUM(M114:M116)</f>
        <v>24316837612</v>
      </c>
      <c r="N110" s="100">
        <f>SUM(N114:N116)</f>
        <v>7085000000</v>
      </c>
      <c r="O110" s="100">
        <f>SUM(O114:O116)</f>
        <v>7085000000</v>
      </c>
      <c r="P110" s="75">
        <f t="shared" si="10"/>
        <v>0.94676988054820121</v>
      </c>
      <c r="Q110" s="76">
        <f t="shared" si="11"/>
        <v>0.27585267092353216</v>
      </c>
      <c r="R110" s="130"/>
      <c r="S110" s="127"/>
    </row>
    <row r="111" spans="1:19" s="28" customFormat="1" ht="156" x14ac:dyDescent="0.2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>
        <v>567980000</v>
      </c>
      <c r="M111" s="101">
        <v>567980000</v>
      </c>
      <c r="N111" s="101" t="s">
        <v>25</v>
      </c>
      <c r="O111" s="101" t="s">
        <v>25</v>
      </c>
      <c r="P111" s="75">
        <f t="shared" si="10"/>
        <v>0.63674887892376686</v>
      </c>
      <c r="Q111" s="76">
        <f t="shared" si="11"/>
        <v>0</v>
      </c>
      <c r="R111" s="130"/>
      <c r="S111" s="127"/>
    </row>
    <row r="112" spans="1:19" s="28" customFormat="1" ht="108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>
        <v>7588123751</v>
      </c>
      <c r="M112" s="101">
        <v>7588123751</v>
      </c>
      <c r="N112" s="101">
        <v>1922645284</v>
      </c>
      <c r="O112" s="112">
        <v>1922645284</v>
      </c>
      <c r="P112" s="75">
        <f t="shared" si="10"/>
        <v>1</v>
      </c>
      <c r="Q112" s="76">
        <f t="shared" si="11"/>
        <v>0.253375583621264</v>
      </c>
      <c r="R112" s="130"/>
      <c r="S112" s="127"/>
    </row>
    <row r="113" spans="1:19" s="28" customFormat="1" ht="16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835876249</v>
      </c>
      <c r="L113" s="101">
        <v>835876249</v>
      </c>
      <c r="M113" s="101">
        <v>835876249</v>
      </c>
      <c r="N113" s="101" t="s">
        <v>25</v>
      </c>
      <c r="O113" s="112" t="s">
        <v>25</v>
      </c>
      <c r="P113" s="75">
        <f t="shared" si="10"/>
        <v>1</v>
      </c>
      <c r="Q113" s="76">
        <f t="shared" si="11"/>
        <v>0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7329000000</v>
      </c>
      <c r="L114" s="101">
        <v>6035257612</v>
      </c>
      <c r="M114" s="101">
        <v>6035257612</v>
      </c>
      <c r="N114" s="101">
        <v>960000000</v>
      </c>
      <c r="O114" s="112">
        <v>960000000</v>
      </c>
      <c r="P114" s="75">
        <f t="shared" si="10"/>
        <v>0.82347627398007917</v>
      </c>
      <c r="Q114" s="76">
        <f t="shared" si="11"/>
        <v>0.13098649201801063</v>
      </c>
      <c r="R114" s="130"/>
      <c r="S114" s="127"/>
    </row>
    <row r="115" spans="1:19" s="28" customFormat="1" ht="10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5044000000</v>
      </c>
      <c r="L115" s="101">
        <v>5023824000</v>
      </c>
      <c r="M115" s="101">
        <v>5023824000</v>
      </c>
      <c r="N115" s="101" t="s">
        <v>25</v>
      </c>
      <c r="O115" s="112" t="s">
        <v>25</v>
      </c>
      <c r="P115" s="75">
        <f t="shared" si="10"/>
        <v>0.996</v>
      </c>
      <c r="Q115" s="76">
        <f t="shared" si="11"/>
        <v>0</v>
      </c>
      <c r="R115" s="130"/>
      <c r="S115" s="127"/>
    </row>
    <row r="116" spans="1:19" s="28" customFormat="1" ht="156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13311000000</v>
      </c>
      <c r="L116" s="101">
        <v>13257756000</v>
      </c>
      <c r="M116" s="101">
        <v>13257756000</v>
      </c>
      <c r="N116" s="101">
        <v>6125000000</v>
      </c>
      <c r="O116" s="112">
        <v>6125000000</v>
      </c>
      <c r="P116" s="75">
        <f t="shared" si="10"/>
        <v>0.996</v>
      </c>
      <c r="Q116" s="76">
        <f t="shared" si="11"/>
        <v>0.46014574412140336</v>
      </c>
      <c r="R116" s="130"/>
      <c r="S116" s="127"/>
    </row>
    <row r="117" spans="1:19" s="44" customFormat="1" ht="60.75" customHeight="1" x14ac:dyDescent="0.2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0</v>
      </c>
      <c r="M117" s="100">
        <f t="shared" si="22"/>
        <v>0</v>
      </c>
      <c r="N117" s="100">
        <f t="shared" si="22"/>
        <v>0</v>
      </c>
      <c r="O117" s="100">
        <f t="shared" si="22"/>
        <v>0</v>
      </c>
      <c r="P117" s="75">
        <f t="shared" si="10"/>
        <v>0</v>
      </c>
      <c r="Q117" s="76">
        <f t="shared" si="11"/>
        <v>0</v>
      </c>
      <c r="R117" s="131"/>
      <c r="S117" s="132"/>
    </row>
    <row r="118" spans="1:19" s="28" customFormat="1" ht="96" x14ac:dyDescent="0.2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108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 t="s">
        <v>25</v>
      </c>
      <c r="M119" s="101" t="s">
        <v>25</v>
      </c>
      <c r="N119" s="101" t="s">
        <v>25</v>
      </c>
      <c r="O119" s="101" t="s">
        <v>25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12885590836</v>
      </c>
      <c r="M120" s="100">
        <f t="shared" si="23"/>
        <v>7860272446</v>
      </c>
      <c r="N120" s="100">
        <f t="shared" si="23"/>
        <v>4696853346.9400005</v>
      </c>
      <c r="O120" s="100">
        <f t="shared" si="23"/>
        <v>4696853346.9400005</v>
      </c>
      <c r="P120" s="75">
        <f t="shared" si="10"/>
        <v>0.3554125005999294</v>
      </c>
      <c r="Q120" s="76">
        <f t="shared" si="11"/>
        <v>0.21237436799491485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167516049175.60999</v>
      </c>
      <c r="M121" s="100">
        <f t="shared" si="24"/>
        <v>135293261081</v>
      </c>
      <c r="N121" s="100">
        <f t="shared" si="24"/>
        <v>61075772106.32</v>
      </c>
      <c r="O121" s="100">
        <f t="shared" si="24"/>
        <v>61075772106.32</v>
      </c>
      <c r="P121" s="75">
        <f t="shared" si="10"/>
        <v>0.74589377919316313</v>
      </c>
      <c r="Q121" s="76">
        <f t="shared" si="11"/>
        <v>0.33672067706497977</v>
      </c>
      <c r="R121" s="130"/>
      <c r="S121" s="127"/>
    </row>
    <row r="122" spans="1:19" s="28" customFormat="1" ht="96" x14ac:dyDescent="0.2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>
        <v>4274309000</v>
      </c>
      <c r="M122" s="101">
        <v>158204250</v>
      </c>
      <c r="N122" s="101">
        <v>79102125.340000004</v>
      </c>
      <c r="O122" s="101">
        <v>79102125.340000004</v>
      </c>
      <c r="P122" s="75">
        <f t="shared" si="10"/>
        <v>3.2512748158348877E-2</v>
      </c>
      <c r="Q122" s="76">
        <f t="shared" si="11"/>
        <v>1.6256374149048253E-2</v>
      </c>
      <c r="R122" s="130"/>
      <c r="S122" s="127"/>
    </row>
    <row r="123" spans="1:19" s="28" customFormat="1" ht="120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8611281836</v>
      </c>
      <c r="M123" s="101">
        <v>7702068196</v>
      </c>
      <c r="N123" s="101">
        <v>4617751221.6000004</v>
      </c>
      <c r="O123" s="101">
        <v>4617751221.6000004</v>
      </c>
      <c r="P123" s="75">
        <f t="shared" si="10"/>
        <v>0.44649670701449273</v>
      </c>
      <c r="Q123" s="76">
        <f t="shared" si="11"/>
        <v>0.2676957229913044</v>
      </c>
      <c r="R123" s="130"/>
      <c r="S123" s="127"/>
    </row>
    <row r="124" spans="1:19" s="28" customFormat="1" ht="96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167516049175.60999</v>
      </c>
      <c r="M124" s="101">
        <v>135293261081</v>
      </c>
      <c r="N124" s="101">
        <v>61075772106.32</v>
      </c>
      <c r="O124" s="101">
        <v>61075772106.32</v>
      </c>
      <c r="P124" s="75">
        <f t="shared" si="10"/>
        <v>0.74589377919316313</v>
      </c>
      <c r="Q124" s="76">
        <f t="shared" si="11"/>
        <v>0.33672067706497977</v>
      </c>
      <c r="R124" s="130"/>
      <c r="S124" s="127"/>
    </row>
    <row r="125" spans="1:19" s="28" customFormat="1" ht="97.5" customHeight="1" x14ac:dyDescent="0.2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2236871527</v>
      </c>
      <c r="M125" s="100">
        <f t="shared" si="25"/>
        <v>0</v>
      </c>
      <c r="N125" s="100">
        <f t="shared" si="25"/>
        <v>0</v>
      </c>
      <c r="O125" s="100">
        <f t="shared" si="25"/>
        <v>0</v>
      </c>
      <c r="P125" s="75">
        <f t="shared" si="10"/>
        <v>0</v>
      </c>
      <c r="Q125" s="76">
        <f t="shared" si="11"/>
        <v>0</v>
      </c>
      <c r="R125" s="130"/>
      <c r="S125" s="127"/>
    </row>
    <row r="126" spans="1:19" s="28" customFormat="1" ht="144" x14ac:dyDescent="0.2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1375000000</v>
      </c>
      <c r="L126" s="101" t="s">
        <v>25</v>
      </c>
      <c r="M126" s="101" t="s">
        <v>25</v>
      </c>
      <c r="N126" s="101" t="s">
        <v>25</v>
      </c>
      <c r="O126" s="101" t="s">
        <v>25</v>
      </c>
      <c r="P126" s="75">
        <f t="shared" si="10"/>
        <v>0</v>
      </c>
      <c r="Q126" s="76">
        <f t="shared" si="11"/>
        <v>0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9455341050</v>
      </c>
      <c r="L127" s="101" t="s">
        <v>25</v>
      </c>
      <c r="M127" s="101" t="s">
        <v>25</v>
      </c>
      <c r="N127" s="101" t="s">
        <v>25</v>
      </c>
      <c r="O127" s="101" t="s">
        <v>25</v>
      </c>
      <c r="P127" s="75">
        <v>0</v>
      </c>
      <c r="Q127" s="76">
        <v>0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6436871527</v>
      </c>
      <c r="L128" s="101">
        <v>2236871527</v>
      </c>
      <c r="M128" s="101" t="s">
        <v>25</v>
      </c>
      <c r="N128" s="101" t="s">
        <v>25</v>
      </c>
      <c r="O128" s="101" t="s">
        <v>25</v>
      </c>
      <c r="P128" s="75">
        <v>0</v>
      </c>
      <c r="Q128" s="76">
        <v>0</v>
      </c>
      <c r="R128" s="130"/>
      <c r="S128" s="127"/>
    </row>
    <row r="129" spans="1:19" s="59" customFormat="1" ht="30" customHeight="1" thickBot="1" x14ac:dyDescent="0.3">
      <c r="A129" s="157" t="s">
        <v>24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02">
        <f>+K10+K103</f>
        <v>1189638660902</v>
      </c>
      <c r="L129" s="102">
        <f>+L10+L103</f>
        <v>1089462194204.9</v>
      </c>
      <c r="M129" s="102">
        <f>+M10+M103</f>
        <v>1021217828140.58</v>
      </c>
      <c r="N129" s="102">
        <f>+N10+N103</f>
        <v>904642898487.8999</v>
      </c>
      <c r="O129" s="102">
        <f>+O10+O103</f>
        <v>904050369282</v>
      </c>
      <c r="P129" s="77">
        <f t="shared" si="10"/>
        <v>0.85842690028775537</v>
      </c>
      <c r="Q129" s="78">
        <f t="shared" si="11"/>
        <v>0.76043501965713478</v>
      </c>
      <c r="R129" s="126"/>
      <c r="S129" s="133"/>
    </row>
    <row r="130" spans="1:19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2">
      <c r="K131" s="107">
        <v>1189638660902</v>
      </c>
      <c r="L131" s="107">
        <v>1089462194204.9</v>
      </c>
      <c r="M131" s="107">
        <v>1021217828140.58</v>
      </c>
      <c r="N131" s="107">
        <v>904642898487.90002</v>
      </c>
      <c r="O131" s="107">
        <v>904050369282</v>
      </c>
      <c r="Q131" s="81"/>
    </row>
    <row r="132" spans="1:19" x14ac:dyDescent="0.2">
      <c r="K132" s="107"/>
      <c r="L132" s="107"/>
      <c r="M132" s="107"/>
      <c r="N132" s="107"/>
      <c r="O132" s="107"/>
      <c r="P132" s="81"/>
      <c r="Q132" s="81"/>
    </row>
    <row r="133" spans="1:19" x14ac:dyDescent="0.2">
      <c r="K133" s="116">
        <f>K131-K129</f>
        <v>0</v>
      </c>
      <c r="L133" s="116">
        <f t="shared" ref="L133:O133" si="26">L131-L129</f>
        <v>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2">
      <c r="K134" s="107"/>
      <c r="L134" s="107"/>
      <c r="M134" s="107"/>
      <c r="N134" s="107"/>
      <c r="O134" s="107"/>
      <c r="P134" s="81"/>
      <c r="Q134" s="81"/>
    </row>
    <row r="135" spans="1:19" x14ac:dyDescent="0.2">
      <c r="K135" s="107"/>
      <c r="L135" s="107"/>
      <c r="M135" s="107"/>
      <c r="N135" s="107"/>
      <c r="O135" s="107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8"/>
      <c r="M137" s="108"/>
      <c r="N137" s="108"/>
      <c r="O137" s="107"/>
    </row>
    <row r="138" spans="1:19" x14ac:dyDescent="0.2">
      <c r="K138" s="107"/>
      <c r="L138" s="108"/>
      <c r="M138" s="108"/>
      <c r="N138" s="108"/>
      <c r="O138" s="108"/>
    </row>
    <row r="139" spans="1:19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0:J10"/>
    <mergeCell ref="A103:J103"/>
    <mergeCell ref="A129:J129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A2D7AF-4CDD-4CD7-9CBC-C60F1FE4C2A9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2021-06-10T14:33:04Z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