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sdocumentos\sperfiles\janier.cuervo\My Documents\PRESUPUESTO INFORMES\"/>
    </mc:Choice>
  </mc:AlternateContent>
  <xr:revisionPtr revIDLastSave="0" documentId="13_ncr:1_{4691E921-A870-4DF3-BC10-7066362E936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VIGENCIA ACTUAL" sheetId="4" r:id="rId1"/>
  </sheets>
  <definedNames>
    <definedName name="_xlnm._FilterDatabase" localSheetId="0" hidden="1">'VIGENCIA ACTUAL'!$A$11:$Q$121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2" i="4" l="1"/>
  <c r="K82" i="4"/>
  <c r="O92" i="4" l="1"/>
  <c r="N92" i="4"/>
  <c r="M92" i="4"/>
  <c r="L92" i="4"/>
  <c r="K92" i="4"/>
  <c r="Q81" i="4" l="1"/>
  <c r="P81" i="4"/>
  <c r="P70" i="4"/>
  <c r="P71" i="4"/>
  <c r="Q73" i="4"/>
  <c r="P73" i="4"/>
  <c r="Q71" i="4"/>
  <c r="Q70" i="4"/>
  <c r="P65" i="4"/>
  <c r="Q62" i="4"/>
  <c r="P62" i="4"/>
  <c r="Q61" i="4"/>
  <c r="P61" i="4"/>
  <c r="Q60" i="4"/>
  <c r="P60" i="4"/>
  <c r="Q59" i="4"/>
  <c r="P59" i="4"/>
  <c r="Q58" i="4"/>
  <c r="P58" i="4"/>
  <c r="Q57" i="4"/>
  <c r="P57" i="4"/>
  <c r="Q56" i="4"/>
  <c r="P56" i="4"/>
  <c r="Q52" i="4"/>
  <c r="P52" i="4"/>
  <c r="Q51" i="4"/>
  <c r="P51" i="4"/>
  <c r="Q50" i="4"/>
  <c r="P50" i="4"/>
  <c r="Q49" i="4"/>
  <c r="P49" i="4"/>
  <c r="O112" i="4" l="1"/>
  <c r="N112" i="4"/>
  <c r="M112" i="4"/>
  <c r="L112" i="4"/>
  <c r="K112" i="4"/>
  <c r="P109" i="4"/>
  <c r="O101" i="4" l="1"/>
  <c r="N101" i="4"/>
  <c r="M101" i="4"/>
  <c r="L101" i="4"/>
  <c r="O100" i="4"/>
  <c r="N100" i="4"/>
  <c r="M100" i="4"/>
  <c r="L100" i="4"/>
  <c r="K101" i="4"/>
  <c r="K100" i="4"/>
  <c r="Q85" i="4"/>
  <c r="P85" i="4"/>
  <c r="Q84" i="4"/>
  <c r="P84" i="4"/>
  <c r="Q83" i="4"/>
  <c r="P83" i="4"/>
  <c r="Q82" i="4"/>
  <c r="P82" i="4"/>
  <c r="Q80" i="4"/>
  <c r="P80" i="4"/>
  <c r="O79" i="4"/>
  <c r="N79" i="4"/>
  <c r="M79" i="4"/>
  <c r="L79" i="4"/>
  <c r="K79" i="4"/>
  <c r="P42" i="4"/>
  <c r="Q42" i="4"/>
  <c r="Q45" i="4"/>
  <c r="P23" i="4"/>
  <c r="Q23" i="4"/>
  <c r="P38" i="4" l="1"/>
  <c r="Q38" i="4"/>
  <c r="K77" i="4" l="1"/>
  <c r="L77" i="4"/>
  <c r="M77" i="4"/>
  <c r="N77" i="4"/>
  <c r="O77" i="4"/>
  <c r="P13" i="4" l="1"/>
  <c r="P14" i="4"/>
  <c r="P15" i="4"/>
  <c r="P16" i="4"/>
  <c r="P17" i="4"/>
  <c r="P18" i="4"/>
  <c r="P19" i="4"/>
  <c r="Q78" i="4" l="1"/>
  <c r="P78" i="4"/>
  <c r="P77" i="4" l="1"/>
  <c r="Q77" i="4"/>
  <c r="O37" i="4"/>
  <c r="O76" i="4" l="1"/>
  <c r="Q119" i="4"/>
  <c r="P119" i="4"/>
  <c r="Q118" i="4"/>
  <c r="P118" i="4"/>
  <c r="Q117" i="4"/>
  <c r="P117" i="4"/>
  <c r="L97" i="4" l="1"/>
  <c r="O116" i="4"/>
  <c r="N116" i="4"/>
  <c r="M116" i="4"/>
  <c r="L116" i="4"/>
  <c r="K116" i="4"/>
  <c r="Q115" i="4"/>
  <c r="P115" i="4"/>
  <c r="Q114" i="4"/>
  <c r="P114" i="4"/>
  <c r="Q113" i="4"/>
  <c r="P113" i="4"/>
  <c r="O111" i="4"/>
  <c r="N111" i="4"/>
  <c r="M111" i="4"/>
  <c r="L111" i="4"/>
  <c r="K111" i="4"/>
  <c r="Q110" i="4"/>
  <c r="P110" i="4"/>
  <c r="Q109" i="4"/>
  <c r="Q107" i="4"/>
  <c r="P107" i="4"/>
  <c r="Q106" i="4"/>
  <c r="P106" i="4"/>
  <c r="Q105" i="4"/>
  <c r="P105" i="4"/>
  <c r="Q104" i="4"/>
  <c r="P104" i="4"/>
  <c r="Q103" i="4"/>
  <c r="P103" i="4"/>
  <c r="Q102" i="4"/>
  <c r="P102" i="4"/>
  <c r="O108" i="4"/>
  <c r="N108" i="4"/>
  <c r="M108" i="4"/>
  <c r="L108" i="4"/>
  <c r="K108" i="4"/>
  <c r="O95" i="4"/>
  <c r="N95" i="4"/>
  <c r="L95" i="4"/>
  <c r="K95" i="4"/>
  <c r="O97" i="4"/>
  <c r="N97" i="4"/>
  <c r="M97" i="4"/>
  <c r="K97" i="4"/>
  <c r="Q93" i="4"/>
  <c r="P93" i="4"/>
  <c r="Q90" i="4"/>
  <c r="P90" i="4"/>
  <c r="Q89" i="4"/>
  <c r="P89" i="4"/>
  <c r="Q88" i="4"/>
  <c r="P88" i="4"/>
  <c r="N76" i="4"/>
  <c r="M76" i="4"/>
  <c r="L76" i="4"/>
  <c r="K76" i="4"/>
  <c r="O87" i="4"/>
  <c r="N87" i="4"/>
  <c r="M87" i="4"/>
  <c r="L87" i="4"/>
  <c r="K87" i="4"/>
  <c r="Q66" i="4"/>
  <c r="P66" i="4"/>
  <c r="O72" i="4"/>
  <c r="N72" i="4"/>
  <c r="M72" i="4"/>
  <c r="L72" i="4"/>
  <c r="K72" i="4"/>
  <c r="O69" i="4"/>
  <c r="N69" i="4"/>
  <c r="M69" i="4"/>
  <c r="L69" i="4"/>
  <c r="K67" i="4"/>
  <c r="K65" i="4" s="1"/>
  <c r="K69" i="4"/>
  <c r="K96" i="4" l="1"/>
  <c r="K94" i="4" s="1"/>
  <c r="P111" i="4"/>
  <c r="N86" i="4"/>
  <c r="Q116" i="4"/>
  <c r="K64" i="4"/>
  <c r="P116" i="4"/>
  <c r="Q112" i="4"/>
  <c r="O96" i="4"/>
  <c r="O94" i="4" s="1"/>
  <c r="L64" i="4"/>
  <c r="Q111" i="4"/>
  <c r="N96" i="4"/>
  <c r="N64" i="4"/>
  <c r="O64" i="4"/>
  <c r="P112" i="4"/>
  <c r="M96" i="4"/>
  <c r="P101" i="4"/>
  <c r="P100" i="4"/>
  <c r="L96" i="4"/>
  <c r="L94" i="4" s="1"/>
  <c r="M64" i="4"/>
  <c r="P108" i="4"/>
  <c r="Q108" i="4"/>
  <c r="Q100" i="4"/>
  <c r="Q101" i="4"/>
  <c r="Q92" i="4"/>
  <c r="Q87" i="4"/>
  <c r="M95" i="4"/>
  <c r="L86" i="4"/>
  <c r="P92" i="4"/>
  <c r="P87" i="4"/>
  <c r="O86" i="4"/>
  <c r="M86" i="4"/>
  <c r="K86" i="4"/>
  <c r="O67" i="4"/>
  <c r="O65" i="4" s="1"/>
  <c r="N67" i="4"/>
  <c r="N65" i="4" s="1"/>
  <c r="Q65" i="4" s="1"/>
  <c r="M67" i="4"/>
  <c r="M65" i="4" s="1"/>
  <c r="L67" i="4"/>
  <c r="L65" i="4" s="1"/>
  <c r="Q63" i="4"/>
  <c r="P63" i="4"/>
  <c r="Q55" i="4"/>
  <c r="P55" i="4"/>
  <c r="Q53" i="4"/>
  <c r="P53" i="4"/>
  <c r="Q48" i="4"/>
  <c r="P48" i="4"/>
  <c r="Q47" i="4"/>
  <c r="P47" i="4"/>
  <c r="O46" i="4"/>
  <c r="N46" i="4"/>
  <c r="M46" i="4"/>
  <c r="L46" i="4"/>
  <c r="K46" i="4"/>
  <c r="Q41" i="4"/>
  <c r="P41" i="4"/>
  <c r="O40" i="4"/>
  <c r="N40" i="4"/>
  <c r="M40" i="4"/>
  <c r="L40" i="4"/>
  <c r="K40" i="4"/>
  <c r="N37" i="4"/>
  <c r="M37" i="4"/>
  <c r="L37" i="4"/>
  <c r="K37" i="4"/>
  <c r="O20" i="4"/>
  <c r="N20" i="4"/>
  <c r="M20" i="4"/>
  <c r="L20" i="4"/>
  <c r="K20" i="4"/>
  <c r="Q27" i="4"/>
  <c r="P27" i="4"/>
  <c r="Q26" i="4"/>
  <c r="P26" i="4"/>
  <c r="Q25" i="4"/>
  <c r="P25" i="4"/>
  <c r="Q24" i="4"/>
  <c r="P24" i="4"/>
  <c r="Q22" i="4"/>
  <c r="P22" i="4"/>
  <c r="Q21" i="4"/>
  <c r="P21" i="4"/>
  <c r="Q19" i="4"/>
  <c r="Q18" i="4"/>
  <c r="Q17" i="4"/>
  <c r="Q16" i="4"/>
  <c r="Q15" i="4"/>
  <c r="Q13" i="4"/>
  <c r="Q14" i="4"/>
  <c r="O12" i="4"/>
  <c r="N12" i="4"/>
  <c r="M12" i="4"/>
  <c r="L12" i="4"/>
  <c r="K12" i="4"/>
  <c r="P96" i="4" l="1"/>
  <c r="M94" i="4"/>
  <c r="Q96" i="4"/>
  <c r="N94" i="4"/>
  <c r="Q86" i="4"/>
  <c r="P86" i="4"/>
  <c r="Q46" i="4"/>
  <c r="M36" i="4"/>
  <c r="P20" i="4"/>
  <c r="P46" i="4"/>
  <c r="N36" i="4"/>
  <c r="Q37" i="4"/>
  <c r="L36" i="4"/>
  <c r="O36" i="4"/>
  <c r="P37" i="4"/>
  <c r="K36" i="4"/>
  <c r="Q20" i="4"/>
  <c r="L28" i="4" l="1"/>
  <c r="L11" i="4" s="1"/>
  <c r="M28" i="4"/>
  <c r="M11" i="4" s="1"/>
  <c r="N28" i="4"/>
  <c r="N11" i="4" s="1"/>
  <c r="O28" i="4"/>
  <c r="O11" i="4" s="1"/>
  <c r="Q99" i="4" l="1"/>
  <c r="P99" i="4"/>
  <c r="Q98" i="4"/>
  <c r="P98" i="4"/>
  <c r="Q97" i="4"/>
  <c r="P97" i="4"/>
  <c r="Q72" i="4"/>
  <c r="P72" i="4"/>
  <c r="Q69" i="4"/>
  <c r="P69" i="4"/>
  <c r="Q68" i="4"/>
  <c r="P68" i="4"/>
  <c r="Q67" i="4"/>
  <c r="P67" i="4"/>
  <c r="Q34" i="4"/>
  <c r="P34" i="4"/>
  <c r="Q33" i="4"/>
  <c r="P33" i="4"/>
  <c r="Q32" i="4"/>
  <c r="P32" i="4"/>
  <c r="Q31" i="4"/>
  <c r="P31" i="4"/>
  <c r="Q30" i="4"/>
  <c r="P30" i="4"/>
  <c r="Q29" i="4"/>
  <c r="P29" i="4"/>
  <c r="M10" i="4" l="1"/>
  <c r="L10" i="4"/>
  <c r="K28" i="4"/>
  <c r="K11" i="4" s="1"/>
  <c r="N10" i="4" l="1"/>
  <c r="N120" i="4" s="1"/>
  <c r="O10" i="4"/>
  <c r="O120" i="4" s="1"/>
  <c r="L120" i="4"/>
  <c r="M120" i="4"/>
  <c r="P28" i="4"/>
  <c r="Q28" i="4"/>
  <c r="Q64" i="4"/>
  <c r="P95" i="4"/>
  <c r="Q40" i="4"/>
  <c r="P40" i="4"/>
  <c r="Q95" i="4"/>
  <c r="P94" i="4" l="1"/>
  <c r="P64" i="4"/>
  <c r="Q94" i="4"/>
  <c r="K10" i="4"/>
  <c r="Q12" i="4"/>
  <c r="P12" i="4"/>
  <c r="P36" i="4" l="1"/>
  <c r="Q36" i="4"/>
  <c r="L124" i="4"/>
  <c r="O124" i="4"/>
  <c r="Q79" i="4"/>
  <c r="P79" i="4"/>
  <c r="Q11" i="4"/>
  <c r="P11" i="4"/>
  <c r="Q76" i="4" l="1"/>
  <c r="P76" i="4"/>
  <c r="K120" i="4"/>
  <c r="K124" i="4" s="1"/>
  <c r="N124" i="4"/>
  <c r="M124" i="4"/>
  <c r="P10" i="4" l="1"/>
  <c r="P120" i="4"/>
  <c r="Q120" i="4"/>
  <c r="Q10" i="4"/>
</calcChain>
</file>

<file path=xl/sharedStrings.xml><?xml version="1.0" encoding="utf-8"?>
<sst xmlns="http://schemas.openxmlformats.org/spreadsheetml/2006/main" count="887" uniqueCount="265">
  <si>
    <t/>
  </si>
  <si>
    <t>CTA</t>
  </si>
  <si>
    <t>SUBC</t>
  </si>
  <si>
    <t>OBJG</t>
  </si>
  <si>
    <t>CONCEPTO</t>
  </si>
  <si>
    <t>20</t>
  </si>
  <si>
    <t>GASTOS DE PERSONAL</t>
  </si>
  <si>
    <t>TRANSFERENCIAS CORRIENTES</t>
  </si>
  <si>
    <t>C</t>
  </si>
  <si>
    <t>RECURSOS ADIMINISTRADOS ( X )    ó     RECURSOS NACION: ()</t>
  </si>
  <si>
    <t>APROPIACION VIGENTE</t>
  </si>
  <si>
    <t>CDP ACUMULADOS</t>
  </si>
  <si>
    <t>COMPROMISOS ACUMULADOS</t>
  </si>
  <si>
    <t>OBLIGACIONES ACUMULADAS</t>
  </si>
  <si>
    <t>TOTAL PAGOS ACUMULADOS</t>
  </si>
  <si>
    <t>% EJE 
RP / APROP.VIG</t>
  </si>
  <si>
    <t>% EJECUCION 
OBLIG / APR.VIG</t>
  </si>
  <si>
    <t>R</t>
  </si>
  <si>
    <t>E</t>
  </si>
  <si>
    <t>A - FUNCIONAMIENTO</t>
  </si>
  <si>
    <t>A-5</t>
  </si>
  <si>
    <t>GASTOS DE COMERCIALIZACION Y PRODUCCIÓN</t>
  </si>
  <si>
    <t>C - INVERSION</t>
  </si>
  <si>
    <t>C-2103-1900</t>
  </si>
  <si>
    <t xml:space="preserve">TOTAL </t>
  </si>
  <si>
    <t>0,00</t>
  </si>
  <si>
    <t>A</t>
  </si>
  <si>
    <t>A-01</t>
  </si>
  <si>
    <t>01</t>
  </si>
  <si>
    <t>001</t>
  </si>
  <si>
    <t>A-01-01-01-001</t>
  </si>
  <si>
    <t>FACTORES SALARIALES COMUNES</t>
  </si>
  <si>
    <t>003</t>
  </si>
  <si>
    <t>006</t>
  </si>
  <si>
    <t>007</t>
  </si>
  <si>
    <t>008</t>
  </si>
  <si>
    <t>009</t>
  </si>
  <si>
    <t>010</t>
  </si>
  <si>
    <t>TIPO</t>
  </si>
  <si>
    <t>SORD</t>
  </si>
  <si>
    <t>ITEM</t>
  </si>
  <si>
    <t>SUELDO BÁSICO</t>
  </si>
  <si>
    <t>PRIMA TÉCNICA SALARIAL</t>
  </si>
  <si>
    <t>PRIMA DE SERVICIO</t>
  </si>
  <si>
    <t>BONIFICACIÓN POR SERVICIOS PRESTADOS</t>
  </si>
  <si>
    <t>HORAS EXTRAS, DOMINICALES, FESTIVOS Y RECARGOS</t>
  </si>
  <si>
    <t>PRIMA DE NAVIDAD</t>
  </si>
  <si>
    <t>PRIMA DE VACACIONES</t>
  </si>
  <si>
    <t>A-01-01-01-001-001</t>
  </si>
  <si>
    <t>A-01-01-01-001-003</t>
  </si>
  <si>
    <t>A-01-01-01-001-006</t>
  </si>
  <si>
    <t>A-01-01-01-001-007</t>
  </si>
  <si>
    <t>A-01-01-01-001-008</t>
  </si>
  <si>
    <t>A-01-01-01-001-009</t>
  </si>
  <si>
    <t>A-01-01-01-001-010</t>
  </si>
  <si>
    <t>02</t>
  </si>
  <si>
    <t>A-01-01-02</t>
  </si>
  <si>
    <t>CONTRIBUCIONES INHERENTES A LA NÓMINA</t>
  </si>
  <si>
    <t>002</t>
  </si>
  <si>
    <t>004</t>
  </si>
  <si>
    <t>005</t>
  </si>
  <si>
    <t>A-01-01-02-001</t>
  </si>
  <si>
    <t>A-01-01-02-002</t>
  </si>
  <si>
    <t>A-01-01-02-003</t>
  </si>
  <si>
    <t>A-01-01-02-004</t>
  </si>
  <si>
    <t>A-01-01-02-005</t>
  </si>
  <si>
    <t>A-01-01-02-006</t>
  </si>
  <si>
    <t>A-01-01-02-007</t>
  </si>
  <si>
    <t>PENSIONES</t>
  </si>
  <si>
    <t>SALUD</t>
  </si>
  <si>
    <t>CAJAS DE COMPENSACIÓN FAMILIAR</t>
  </si>
  <si>
    <t>APORTES GENERALES AL SISTEMA DE RIESGOS LABORALES</t>
  </si>
  <si>
    <t>APORTES AL ICBF</t>
  </si>
  <si>
    <t>APORTES AL SENA</t>
  </si>
  <si>
    <t>03</t>
  </si>
  <si>
    <t>A-01-01-03</t>
  </si>
  <si>
    <t>REMUNERACIONES NO CONSTITUTIVAS DE FACTOR SALARIAL</t>
  </si>
  <si>
    <t>016</t>
  </si>
  <si>
    <t>030</t>
  </si>
  <si>
    <t>A-01-01-03-001-001</t>
  </si>
  <si>
    <t>A-01-01-03-001-002</t>
  </si>
  <si>
    <t>A-01-01-03-001-003</t>
  </si>
  <si>
    <t>A-01-01-03-002</t>
  </si>
  <si>
    <t>A-01-01-03-016</t>
  </si>
  <si>
    <t>A-01-01-03-030</t>
  </si>
  <si>
    <t>SUELDO DE VACACIONES</t>
  </si>
  <si>
    <t>INDEMNIZACIÓN POR VACACIONES</t>
  </si>
  <si>
    <t>BONIFICACIÓN ESPECIAL DE RECREACIÓN</t>
  </si>
  <si>
    <t>PRIMA TÉCNICA NO SALARIAL</t>
  </si>
  <si>
    <t>PRIMA DE COORDINACIÓN</t>
  </si>
  <si>
    <t>BONIFICACIÓN DE DIRECCIÓN</t>
  </si>
  <si>
    <t>04</t>
  </si>
  <si>
    <t>A-01-01-04</t>
  </si>
  <si>
    <t>OTROS GASTOS DE PERSONAL- PREVIO CONCEPTO DGPPN</t>
  </si>
  <si>
    <t>A-02</t>
  </si>
  <si>
    <t>ADQUISICIÓN DE BIENES  Y SERVICIOS</t>
  </si>
  <si>
    <t>A-02-01</t>
  </si>
  <si>
    <t>ADQUISICIÓN DE ACTIVOS NO FINANCIEROS</t>
  </si>
  <si>
    <t>A-02-02-02</t>
  </si>
  <si>
    <t>ADQUISICIÓN DE SERVICIOS</t>
  </si>
  <si>
    <t>VIÁTICOS DE LOS FUNCIONARIOS EN COMISIÓN</t>
  </si>
  <si>
    <t>A-02-02-02-010</t>
  </si>
  <si>
    <t>2</t>
  </si>
  <si>
    <t>6</t>
  </si>
  <si>
    <t>A-03-03-04</t>
  </si>
  <si>
    <t>A OTRAS ENTIDADES DEL GOBIERNO GENERAL</t>
  </si>
  <si>
    <t>06</t>
  </si>
  <si>
    <t>A-03-03-04-06</t>
  </si>
  <si>
    <t>TRANSFERENCIAS DE EXCEDENTES FINANCIEROS A LA NACIÓN (ART. 16 EOP)</t>
  </si>
  <si>
    <t>12</t>
  </si>
  <si>
    <t>A-03-04-02-12</t>
  </si>
  <si>
    <t>INCAPACIDADES Y LICENCIAS DE MATERNIDAD Y PATERNIDAD (NO DE PENSIONES)</t>
  </si>
  <si>
    <t>012</t>
  </si>
  <si>
    <t>A-03-04-02-012-001</t>
  </si>
  <si>
    <t>A-03-04-02-012-002</t>
  </si>
  <si>
    <t>INCAPACIDADES (NO DE PENSIONES)</t>
  </si>
  <si>
    <t>LICENCIAS DE MATERNIDAD Y PATERNIDAD (NO DE PENSIONES)</t>
  </si>
  <si>
    <t>A-03-10-01</t>
  </si>
  <si>
    <t>FALLOS NACIONALES</t>
  </si>
  <si>
    <t>A-03-10-01-001</t>
  </si>
  <si>
    <t>5</t>
  </si>
  <si>
    <t>SENTENCIAS</t>
  </si>
  <si>
    <t>10</t>
  </si>
  <si>
    <t>A-03-10-01-002</t>
  </si>
  <si>
    <t>A-03-10-01-003</t>
  </si>
  <si>
    <t>CONCILIACIONES</t>
  </si>
  <si>
    <t>LAUDOS ARBITRALES</t>
  </si>
  <si>
    <t>999</t>
  </si>
  <si>
    <t>A-03-03-01-999</t>
  </si>
  <si>
    <t>OTRAS TRANSFERENCIAS - PREVIO CONCEPTO DGPPN</t>
  </si>
  <si>
    <t>05</t>
  </si>
  <si>
    <t>08</t>
  </si>
  <si>
    <t>A-05-01-02</t>
  </si>
  <si>
    <t>ADQUISICION DE SERVICIOS</t>
  </si>
  <si>
    <t>A-08</t>
  </si>
  <si>
    <t>GASTOS POR TRIBUTOS, MULTAS, SANCIONES E INTERESES DE MORA</t>
  </si>
  <si>
    <t>A-08-01-02</t>
  </si>
  <si>
    <t>IMPUESTOS TERRITORIALES</t>
  </si>
  <si>
    <t>A-08-01-02-001</t>
  </si>
  <si>
    <t>A-08-01-02-003</t>
  </si>
  <si>
    <t>A-08-01-02-005</t>
  </si>
  <si>
    <t>A-08-01-02-006</t>
  </si>
  <si>
    <t>IMPUESTO PREDIAL Y SOBRETASA AMBIENTAL</t>
  </si>
  <si>
    <t>IMPUESTO DE INDUSTRIA Y COMERCIO</t>
  </si>
  <si>
    <t>IMPUESTO DE REGISTRO</t>
  </si>
  <si>
    <t>IMPUESTO SOBRE VEHÍCULOS AUTOMOTORES</t>
  </si>
  <si>
    <t>A-08-01-04</t>
  </si>
  <si>
    <t>A-08-01-04-001</t>
  </si>
  <si>
    <t>CONTRIBUCIONES</t>
  </si>
  <si>
    <t>CUOTA DE FISCALIZACIÓN Y AUDITAJE</t>
  </si>
  <si>
    <t xml:space="preserve">C-2103-1900-4 </t>
  </si>
  <si>
    <t>FORTALECIMIENTO EN LA IMPLEMENTACIÓN DEL MODELO DE PROMOCIÓN PARA INCREMENTAR LA INVERSIÓN  NACIONAL</t>
  </si>
  <si>
    <t>2103</t>
  </si>
  <si>
    <t>1900</t>
  </si>
  <si>
    <t>4</t>
  </si>
  <si>
    <t>0</t>
  </si>
  <si>
    <t>2103018</t>
  </si>
  <si>
    <t>C-2103-1900-4-2103012</t>
  </si>
  <si>
    <t>C-2103-1900-4-2103018</t>
  </si>
  <si>
    <t>ORD</t>
  </si>
  <si>
    <t xml:space="preserve">C-2103-1900-5 </t>
  </si>
  <si>
    <t>APROVECHAMIENTO DE HIDROCARBUROS EN TERRITORIOS SOCIAL Y AMBIENTALMENTE SOSTENIBLES A NIVEL  NACIONAL</t>
  </si>
  <si>
    <t>2103011</t>
  </si>
  <si>
    <t>21</t>
  </si>
  <si>
    <t>C-2103-1900-5 -0-2103018-02</t>
  </si>
  <si>
    <t>C-2103-1900-5 -0-2103012-02</t>
  </si>
  <si>
    <t>C-2103-1900-5 -0-2103011-02</t>
  </si>
  <si>
    <t>C-2103-1900-5 -0-2103027-02</t>
  </si>
  <si>
    <t>C-2103-1900-5 -0-2103017-02</t>
  </si>
  <si>
    <t xml:space="preserve">C-2103-1900-6 </t>
  </si>
  <si>
    <t>FORTALECIMIENTO DE LA CIENCIA Y TECNOLOGÍA PARA EL SECTOR HIDROCARBUROS A NIVEL   NACIONAL</t>
  </si>
  <si>
    <t>2103024</t>
  </si>
  <si>
    <t>C-2103-1900-6-2103018-02</t>
  </si>
  <si>
    <t>C-2103-1900-6-2103024-02</t>
  </si>
  <si>
    <t>CONSOLIDACIÓN PRODUCTIVA DEL SECTOR HIDROCARBUROS</t>
  </si>
  <si>
    <t>IDENTIFICACIÓN DE RECURSOS EXPLORATORIOS DE HIDROCARBUROS  NACIONAL</t>
  </si>
  <si>
    <t>2106</t>
  </si>
  <si>
    <t>2106014</t>
  </si>
  <si>
    <t>2106002</t>
  </si>
  <si>
    <t>C-2106-1900-2-0-2106014-02</t>
  </si>
  <si>
    <t>C-2106-1900-2-0-2106002-02</t>
  </si>
  <si>
    <t>C-2106-1900-2-0</t>
  </si>
  <si>
    <t>C-2199-1900-2-0</t>
  </si>
  <si>
    <t>FORTALECIMIENTO DE LAS TECNOLOGÍAS DE LA INFORMACIÓN Y LAS COMUNICACIONES PARA LA TRANSFORMACIÓN DIGITAL DE LA AGENCIA NACIONAL DE HIDROCARBUROS A NIVEL   NACIONAL</t>
  </si>
  <si>
    <t>2199</t>
  </si>
  <si>
    <t>2199064</t>
  </si>
  <si>
    <t>2199065</t>
  </si>
  <si>
    <t>C-2199-1900-2-0-2199055-02</t>
  </si>
  <si>
    <t>AGENCIA NACIONAL DE HIDROCARBUROS</t>
  </si>
  <si>
    <t>A-03</t>
  </si>
  <si>
    <t>A-05-01-01</t>
  </si>
  <si>
    <t>MATERIALES Y SUMINISTROS</t>
  </si>
  <si>
    <t>C-2199-1900-2-0-2199064-02</t>
  </si>
  <si>
    <t>C-2199-1900-2-0-2199065-02</t>
  </si>
  <si>
    <t>EJECUCION PRESUPUESTAL DE GASTOS VIGENCIA 2020</t>
  </si>
  <si>
    <t>A-02-01-01-003-008</t>
  </si>
  <si>
    <t>MUEBLES, INSTRUMENTOS MUSICALES, ARTÍCULOS DE DEPORTE Y ANTIGÜEDADES</t>
  </si>
  <si>
    <t xml:space="preserve">AUXILIO DE CESANTÍAS </t>
  </si>
  <si>
    <t>A-02-01-01-004-009</t>
  </si>
  <si>
    <t>EQUIPO DE TRANSPORTE</t>
  </si>
  <si>
    <t>A-02-02-01-002-008</t>
  </si>
  <si>
    <t>DOTACIÓN (PRENDAS DE VESTIR Y CALZADO)</t>
  </si>
  <si>
    <t>A-02-02-01-003-002</t>
  </si>
  <si>
    <t>A-02-02-01-003-003</t>
  </si>
  <si>
    <t>PASTA O PULPA, PAPEL Y PRODUCTOS DE PAPEL; IMPRESOS Y ARTÍCULOS RELACIONADOS</t>
  </si>
  <si>
    <t>PRODUCTOS DE HORNOS DE COQUE; PRODUCTOS DE REFINACIÓN DE PETRÓLEO Y COMBUSTIBLE NUCLEAR</t>
  </si>
  <si>
    <t>A-02-02-01-004-002</t>
  </si>
  <si>
    <t>A-02-02-01-004-007</t>
  </si>
  <si>
    <t>PRODUCTOS METÁLICOS ELABORADOS (EXCEPTO MAQUINARIA Y EQUIPO)</t>
  </si>
  <si>
    <t>EQUIPO Y APARATOS DE RADIO, TELEVISIÓN Y COMUNICACIONES</t>
  </si>
  <si>
    <t>A-02-02-02-005-004</t>
  </si>
  <si>
    <t>SERVICIOS DE CONSTRUCCIÓN</t>
  </si>
  <si>
    <t>A-02-02-02-006-003</t>
  </si>
  <si>
    <t>A-02-02-02-006-004</t>
  </si>
  <si>
    <t>A-02-02-02-006-008</t>
  </si>
  <si>
    <t>A-02-02-02-006-009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</si>
  <si>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</si>
  <si>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</si>
  <si>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</si>
  <si>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</si>
  <si>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A-02-02-02-007-001</t>
  </si>
  <si>
    <t>A-02-02-02-007-002</t>
  </si>
  <si>
    <t>SERVICIOS FINANCIEROS Y SERVICIOS CONEXOS</t>
  </si>
  <si>
    <t>SERVICIOS INMOBILIARIOS</t>
  </si>
  <si>
    <t>A-02-02-02-008-002</t>
  </si>
  <si>
    <t>A-02-02-02-008-003</t>
  </si>
  <si>
    <t>A-02-02-02-008-004</t>
  </si>
  <si>
    <t>A-02-02-02-008-005</t>
  </si>
  <si>
    <t>A-02-02-02-008-007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</si>
  <si>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</si>
  <si>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</si>
  <si>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</si>
  <si>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</si>
  <si>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</si>
  <si>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A-02-02-02-009-002</t>
  </si>
  <si>
    <t>A-02-02-02-009-004</t>
  </si>
  <si>
    <t>SERVICIOS DE EDUCACIÓN</t>
  </si>
  <si>
    <t>SERVICIOS DE ALCANTARILLADO, RECOLECCIÓN, TRATAMIENTO Y DISPOSICIÓN DE DESECHOS Y OTROS SERVICIOS DE SANEAMIENTO AMBIENTAL</t>
  </si>
  <si>
    <t>A-05-01-01-004-007</t>
  </si>
  <si>
    <t>A-05-01-02-008-002</t>
  </si>
  <si>
    <t>A-05-01-02-008-003</t>
  </si>
  <si>
    <t>A-05-01-02-008-004</t>
  </si>
  <si>
    <t>A-05-01-02-008-005</t>
  </si>
  <si>
    <t>A-05-01-02-008-007</t>
  </si>
  <si>
    <t>ADQUISICIÓN DE BIENES Y SERVICIOS - DOCUMENTOS DE INVESTIGACIÓN - FORTALECIMIENTO EN LA IMPLEMENTACIÓN DEL MODELO DE PROMOCIÓN PARA INCREMENTAR LA INVERSIÓN  NACIONAL</t>
  </si>
  <si>
    <t>ADQUISICIÓN DE BIENES Y SERVICIOS - SERVICIO DE DIVULGACIÓN PARA LA PROMOCIÓN Y POSICIONAMIENTO DE LOS RECURSOS HIDROCARBURÍFEROS - FORTALECIMIENTO EN LA IMPLEMENTACIÓN DEL MODELO DE PROMOCIÓN PARA INCREMENTAR LA INVERSIÓN  NACIONAL</t>
  </si>
  <si>
    <t>ADQUISICIÓN DE BIENES Y SERVICIOS - SERVICIO DE DIVULGACIÓN PARA LA PROMOCIÓN Y POSICIONAMIENTO DE LOS RECURSOS HIDROCARBURÍFEROS - APROVECHAMIENTO DE HIDROCARBUROS EN TERRITORIOS SOCIAL Y AMBIENTALMENTE SOSTENIBLES A NIVEL  NACIONAL</t>
  </si>
  <si>
    <t>ADQUISICIÓN DE BIENES Y SERVICIOS - ESTUDIOS DE PRE INVERSIÓN - APROVECHAMIENTO DE HIDROCARBUROS EN TERRITORIOS SOCIAL Y AMBIENTALMENTE SOSTENIBLES A NIVEL  NACIONAL</t>
  </si>
  <si>
    <t>ADQUISICIÓN DE BIENES Y SERVICIOS - SERVICIOS DE APOYO PARA EL DESARROLLO DE PROYECTOS DE INVERSIÓN SOCIAL EN TERRITORIOS ESTRATÉGICOS PARA EL SECTOR DE HIDROCARBUROS - APROVECHAMIENTO DE HIDROCARBUROS EN TERRITORIOS SOCIAL Y AMBIENTALMENTE SOSTENIBL</t>
  </si>
  <si>
    <t>ADQUISICIÓN DE BIENES Y SERVICIOS - DOCUMENTOS DE INVESTIGACIÓN - APROVECHAMIENTO DE HIDROCARBUROS EN TERRITORIOS SOCIAL Y AMBIENTALMENTE SOSTENIBLES A NIVEL  NACIONAL</t>
  </si>
  <si>
    <t>ADQUISICIÓN DE BIENES Y SERVICIOS - SERVICIO DE DIVULGACIÓN PARA LA ATENCIÓN Y DISMINUCIÓN DE LA CONFLICTIVIDAD DEL SECTOR DE HIDROCARBUROS - APROVECHAMIENTO DE HIDROCARBUROS EN TERRITORIOS SOCIAL Y AMBIENTALMENTE SOSTENIBLES A NIVEL  NACIONAL</t>
  </si>
  <si>
    <t>ADQUISICIÓN DE BIENES Y SERVICIOS - DOCUMENTOS DE INVESTIGACIÓN - FORTALECIMIENTO DE LA CIENCIA Y TECNOLOGÍA PARA EL SECTOR HIDROCARBUROS A NIVEL   NACIONAL</t>
  </si>
  <si>
    <t>ADQUISICIÓN DE BIENES Y SERVICIOS - SERVICIO DE EDUCACIÓN INFORMAL EN TEMAS DE HIDROCARBUROS - FORTALECIMIENTO DE LA CIENCIA Y TECNOLOGÍA PARA EL SECTOR HIDROCARBUROS A NIVEL   NACIONAL</t>
  </si>
  <si>
    <t>ADQUISICIÓN DE BIENES Y SERVICIOS - DOCUMENTOS DE INVESTIGACIÓN - IDENTIFICACIÓN DE RECURSOS EXPLORATORIOS DE HIDROCARBUROS  NACIONAL</t>
  </si>
  <si>
    <t>ADQUISICIÓN DE BIENES Y SERVICIOS - SERVICIO DE EVALUACIÓN DEL POTENCIAL MINERAL DE LAS ÁREAS DE INTERÉS - IDENTIFICACIÓN DE RECURSOS EXPLORATORIOS DE HIDROCARBUROS  NACIONAL</t>
  </si>
  <si>
    <t>ADQUISICIÓN DE BIENES Y SERVICIOS - DOCUMENTOS DE LINEAMIENTOS TÉCNICOS - FORTALECIMIENTO DE LAS TECNOLOGÍAS DE LA INFORMACIÓN Y LAS COMUNICACIONES PARA LA TRANSFORMACIÓN DIGITAL DE LA AGENCIA NACIONAL DE HIDROCARBUROS A NIVEL   NACIONAL</t>
  </si>
  <si>
    <t xml:space="preserve">ADQUISICIÓN DE BIENES Y SERVICIOS - SERVICIOS DE INFORMACIÓN ACTUALIZADOS - FORTALECIMIENTO DE LAS TECNOLOGÍAS DE LA INFORMACIÓN Y LAS COMUNICACIONES PARA LA TRANSFORMACIÓN DIGITAL DE LA AGENCIA NACIONAL DE HIDROCARBUROS A NIVEL   NACIONAL </t>
  </si>
  <si>
    <t xml:space="preserve">ADQUISICIÓN DE BIENES Y SERVICIOS - SERVICIOS DE INFORMACIÓN IMPLEMENTADOS - FORTALECIMIENTO DE LAS TECNOLOGÍAS DE LA INFORMACIÓN Y LAS COMUNICACIONES PARA LA TRANSFORMACIÓN DIGITAL DE LA AGENCIA NACIONAL DE HIDROCARBUROS A NIVEL   NACIONAL </t>
  </si>
  <si>
    <t>A-02-02-01</t>
  </si>
  <si>
    <t>A-02-02-02-006-007</t>
  </si>
  <si>
    <t>SERVICIOS DE APOYO AL TRANSPORTE</t>
  </si>
  <si>
    <t>A-02-02-02-009-006</t>
  </si>
  <si>
    <t>SERVICIOS DE ESPARCIMIENTO, CULTURALES Y DEPORTIVOS</t>
  </si>
  <si>
    <t>A-05-01-02-007-001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</si>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</sst>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00"/>
    <numFmt numFmtId="165" formatCode="d/mm/yyyy;@"/>
    <numFmt numFmtId="166" formatCode="_-* #,##0.00\ _P_t_s_-;\-* #,##0.00\ _P_t_s_-;_-* &quot;-&quot;??\ _P_t_s_-;_-@_-"/>
    <numFmt numFmtId="167" formatCode="00"/>
    <numFmt numFmtId="168" formatCode="&quot;$&quot;\ #,##0.00"/>
    <numFmt numFmtId="169" formatCode="&quot;$&quot;\ #,##0.0000"/>
  </numFmts>
  <fonts count="1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5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sz val="10"/>
      <name val="Calibri"/>
      <family val="2"/>
      <scheme val="minor"/>
    </font>
    <font>
      <i/>
      <sz val="12"/>
      <name val="Arial"/>
      <family val="2"/>
    </font>
    <font>
      <i/>
      <sz val="8"/>
      <name val="Arial"/>
      <family val="2"/>
    </font>
    <font>
      <sz val="8"/>
      <color rgb="FF000000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60">
    <xf numFmtId="0" fontId="0" fillId="0" borderId="0" xfId="0" applyFont="1" applyFill="1" applyBorder="1"/>
    <xf numFmtId="49" fontId="3" fillId="0" borderId="6" xfId="2" applyNumberFormat="1" applyFont="1" applyFill="1" applyBorder="1" applyAlignment="1">
      <alignment vertical="center"/>
    </xf>
    <xf numFmtId="49" fontId="3" fillId="0" borderId="7" xfId="2" applyNumberFormat="1" applyFont="1" applyFill="1" applyBorder="1" applyAlignment="1">
      <alignment vertical="center"/>
    </xf>
    <xf numFmtId="41" fontId="3" fillId="0" borderId="7" xfId="6" applyFont="1" applyFill="1" applyBorder="1" applyAlignment="1">
      <alignment vertical="center"/>
    </xf>
    <xf numFmtId="0" fontId="3" fillId="0" borderId="7" xfId="2" applyFont="1" applyFill="1" applyBorder="1" applyAlignment="1">
      <alignment horizontal="left" wrapText="1"/>
    </xf>
    <xf numFmtId="49" fontId="5" fillId="0" borderId="12" xfId="2" applyNumberFormat="1" applyFont="1" applyFill="1" applyBorder="1" applyAlignment="1">
      <alignment horizontal="center" vertical="center"/>
    </xf>
    <xf numFmtId="1" fontId="5" fillId="0" borderId="2" xfId="2" applyNumberFormat="1" applyFont="1" applyFill="1" applyBorder="1" applyAlignment="1">
      <alignment horizontal="center" vertical="center"/>
    </xf>
    <xf numFmtId="49" fontId="5" fillId="0" borderId="2" xfId="2" applyNumberFormat="1" applyFont="1" applyFill="1" applyBorder="1" applyAlignment="1">
      <alignment horizontal="center" vertical="center"/>
    </xf>
    <xf numFmtId="1" fontId="5" fillId="0" borderId="12" xfId="2" applyNumberFormat="1" applyFont="1" applyFill="1" applyBorder="1" applyAlignment="1">
      <alignment horizontal="center" vertical="center"/>
    </xf>
    <xf numFmtId="49" fontId="3" fillId="0" borderId="12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horizontal="center" vertical="center"/>
    </xf>
    <xf numFmtId="49" fontId="3" fillId="0" borderId="15" xfId="2" applyNumberFormat="1" applyFont="1" applyFill="1" applyBorder="1" applyAlignment="1">
      <alignment horizontal="center" vertical="center"/>
    </xf>
    <xf numFmtId="1" fontId="9" fillId="0" borderId="19" xfId="2" applyNumberFormat="1" applyFont="1" applyFill="1" applyBorder="1" applyAlignment="1">
      <alignment horizontal="center" vertical="center"/>
    </xf>
    <xf numFmtId="1" fontId="9" fillId="0" borderId="20" xfId="2" applyNumberFormat="1" applyFont="1" applyFill="1" applyBorder="1" applyAlignment="1">
      <alignment horizontal="center" vertical="center"/>
    </xf>
    <xf numFmtId="0" fontId="9" fillId="0" borderId="20" xfId="2" applyNumberFormat="1" applyFont="1" applyFill="1" applyBorder="1" applyAlignment="1">
      <alignment horizontal="center" vertical="center"/>
    </xf>
    <xf numFmtId="49" fontId="9" fillId="0" borderId="20" xfId="2" applyNumberFormat="1" applyFont="1" applyFill="1" applyBorder="1" applyAlignment="1">
      <alignment horizontal="center" vertical="center"/>
    </xf>
    <xf numFmtId="49" fontId="9" fillId="0" borderId="20" xfId="2" applyNumberFormat="1" applyFont="1" applyFill="1" applyBorder="1" applyAlignment="1">
      <alignment horizontal="left" vertical="center"/>
    </xf>
    <xf numFmtId="49" fontId="9" fillId="0" borderId="20" xfId="2" applyNumberFormat="1" applyFont="1" applyFill="1" applyBorder="1" applyAlignment="1">
      <alignment vertical="center" wrapText="1"/>
    </xf>
    <xf numFmtId="1" fontId="7" fillId="0" borderId="19" xfId="2" applyNumberFormat="1" applyFont="1" applyFill="1" applyBorder="1" applyAlignment="1">
      <alignment horizontal="center" vertical="center"/>
    </xf>
    <xf numFmtId="1" fontId="7" fillId="0" borderId="20" xfId="2" applyNumberFormat="1" applyFont="1" applyFill="1" applyBorder="1" applyAlignment="1">
      <alignment horizontal="center" vertical="center"/>
    </xf>
    <xf numFmtId="0" fontId="7" fillId="0" borderId="20" xfId="2" applyNumberFormat="1" applyFont="1" applyFill="1" applyBorder="1" applyAlignment="1">
      <alignment horizontal="center" vertical="center"/>
    </xf>
    <xf numFmtId="49" fontId="7" fillId="0" borderId="20" xfId="2" applyNumberFormat="1" applyFont="1" applyFill="1" applyBorder="1" applyAlignment="1">
      <alignment horizontal="center" vertical="center"/>
    </xf>
    <xf numFmtId="49" fontId="7" fillId="0" borderId="20" xfId="2" applyNumberFormat="1" applyFont="1" applyFill="1" applyBorder="1" applyAlignment="1">
      <alignment horizontal="left" vertical="center"/>
    </xf>
    <xf numFmtId="49" fontId="7" fillId="0" borderId="20" xfId="2" applyNumberFormat="1" applyFont="1" applyFill="1" applyBorder="1" applyAlignment="1">
      <alignment vertical="center" wrapText="1"/>
    </xf>
    <xf numFmtId="49" fontId="9" fillId="0" borderId="20" xfId="2" applyNumberFormat="1" applyFont="1" applyFill="1" applyBorder="1" applyAlignment="1">
      <alignment horizontal="left" vertical="center" wrapText="1"/>
    </xf>
    <xf numFmtId="10" fontId="2" fillId="0" borderId="0" xfId="5" applyNumberFormat="1" applyFont="1" applyFill="1" applyBorder="1" applyAlignment="1"/>
    <xf numFmtId="0" fontId="10" fillId="0" borderId="0" xfId="2" applyFont="1" applyFill="1"/>
    <xf numFmtId="49" fontId="7" fillId="0" borderId="20" xfId="2" applyNumberFormat="1" applyFont="1" applyFill="1" applyBorder="1" applyAlignment="1">
      <alignment horizontal="left" vertical="center" wrapText="1"/>
    </xf>
    <xf numFmtId="10" fontId="3" fillId="0" borderId="0" xfId="5" applyNumberFormat="1" applyFont="1" applyFill="1" applyBorder="1"/>
    <xf numFmtId="0" fontId="8" fillId="0" borderId="0" xfId="2" applyFont="1" applyFill="1"/>
    <xf numFmtId="10" fontId="3" fillId="0" borderId="0" xfId="5" applyNumberFormat="1" applyFont="1" applyFill="1" applyBorder="1" applyAlignment="1"/>
    <xf numFmtId="10" fontId="3" fillId="0" borderId="0" xfId="2" applyNumberFormat="1" applyFont="1" applyFill="1" applyBorder="1" applyAlignment="1">
      <alignment horizontal="right" vertical="center"/>
    </xf>
    <xf numFmtId="0" fontId="8" fillId="0" borderId="0" xfId="2" applyFont="1" applyFill="1" applyAlignment="1">
      <alignment vertical="center"/>
    </xf>
    <xf numFmtId="10" fontId="3" fillId="0" borderId="0" xfId="5" applyNumberFormat="1" applyFont="1" applyFill="1" applyBorder="1" applyAlignment="1">
      <alignment vertical="center"/>
    </xf>
    <xf numFmtId="0" fontId="7" fillId="0" borderId="20" xfId="2" applyNumberFormat="1" applyFont="1" applyFill="1" applyBorder="1" applyAlignment="1">
      <alignment horizontal="left" vertical="center"/>
    </xf>
    <xf numFmtId="0" fontId="9" fillId="0" borderId="20" xfId="2" applyNumberFormat="1" applyFont="1" applyFill="1" applyBorder="1" applyAlignment="1">
      <alignment horizontal="left" vertical="center"/>
    </xf>
    <xf numFmtId="167" fontId="7" fillId="0" borderId="20" xfId="2" applyNumberFormat="1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vertical="center" wrapText="1"/>
    </xf>
    <xf numFmtId="0" fontId="9" fillId="0" borderId="19" xfId="2" applyNumberFormat="1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vertical="center" wrapText="1"/>
    </xf>
    <xf numFmtId="167" fontId="9" fillId="0" borderId="20" xfId="2" applyNumberFormat="1" applyFont="1" applyFill="1" applyBorder="1" applyAlignment="1">
      <alignment horizontal="center" vertical="center"/>
    </xf>
    <xf numFmtId="167" fontId="9" fillId="0" borderId="20" xfId="2" applyNumberFormat="1" applyFont="1" applyFill="1" applyBorder="1" applyAlignment="1">
      <alignment horizontal="left" vertical="center"/>
    </xf>
    <xf numFmtId="0" fontId="7" fillId="0" borderId="19" xfId="2" applyNumberFormat="1" applyFont="1" applyFill="1" applyBorder="1" applyAlignment="1">
      <alignment horizontal="center" vertical="center"/>
    </xf>
    <xf numFmtId="167" fontId="7" fillId="0" borderId="20" xfId="2" applyNumberFormat="1" applyFont="1" applyFill="1" applyBorder="1" applyAlignment="1">
      <alignment horizontal="left" vertical="center"/>
    </xf>
    <xf numFmtId="0" fontId="9" fillId="0" borderId="20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left" vertical="center" wrapText="1"/>
    </xf>
    <xf numFmtId="0" fontId="7" fillId="0" borderId="20" xfId="2" applyFont="1" applyFill="1" applyBorder="1" applyAlignment="1">
      <alignment horizontal="left" vertical="center" wrapText="1"/>
    </xf>
    <xf numFmtId="10" fontId="2" fillId="0" borderId="0" xfId="5" applyNumberFormat="1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10" fontId="3" fillId="0" borderId="0" xfId="5" applyNumberFormat="1" applyFont="1" applyFill="1" applyBorder="1" applyAlignment="1">
      <alignment horizontal="right"/>
    </xf>
    <xf numFmtId="0" fontId="8" fillId="0" borderId="0" xfId="2" applyFont="1" applyFill="1" applyAlignment="1">
      <alignment horizontal="right"/>
    </xf>
    <xf numFmtId="1" fontId="7" fillId="0" borderId="24" xfId="2" applyNumberFormat="1" applyFont="1" applyFill="1" applyBorder="1" applyAlignment="1">
      <alignment horizontal="center" vertical="center"/>
    </xf>
    <xf numFmtId="0" fontId="7" fillId="0" borderId="25" xfId="2" applyNumberFormat="1" applyFont="1" applyFill="1" applyBorder="1" applyAlignment="1">
      <alignment horizontal="center" vertical="center"/>
    </xf>
    <xf numFmtId="1" fontId="7" fillId="0" borderId="25" xfId="2" applyNumberFormat="1" applyFont="1" applyFill="1" applyBorder="1" applyAlignment="1">
      <alignment horizontal="center" vertical="center"/>
    </xf>
    <xf numFmtId="0" fontId="7" fillId="0" borderId="25" xfId="2" applyFont="1" applyFill="1" applyBorder="1" applyAlignment="1">
      <alignment horizontal="center" vertical="center"/>
    </xf>
    <xf numFmtId="167" fontId="7" fillId="0" borderId="25" xfId="2" applyNumberFormat="1" applyFont="1" applyFill="1" applyBorder="1" applyAlignment="1">
      <alignment horizontal="center" vertical="center"/>
    </xf>
    <xf numFmtId="167" fontId="7" fillId="0" borderId="25" xfId="2" applyNumberFormat="1" applyFont="1" applyFill="1" applyBorder="1" applyAlignment="1">
      <alignment horizontal="left" vertical="center"/>
    </xf>
    <xf numFmtId="0" fontId="7" fillId="0" borderId="25" xfId="2" applyFont="1" applyFill="1" applyBorder="1" applyAlignment="1">
      <alignment vertical="center" wrapText="1"/>
    </xf>
    <xf numFmtId="0" fontId="2" fillId="0" borderId="0" xfId="2" applyFont="1" applyFill="1"/>
    <xf numFmtId="165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center" vertical="center" wrapText="1"/>
    </xf>
    <xf numFmtId="0" fontId="6" fillId="0" borderId="0" xfId="2" applyFont="1" applyFill="1"/>
    <xf numFmtId="0" fontId="8" fillId="0" borderId="0" xfId="2" applyFont="1" applyFill="1" applyAlignment="1">
      <alignment horizontal="center"/>
    </xf>
    <xf numFmtId="49" fontId="7" fillId="0" borderId="25" xfId="2" applyNumberFormat="1" applyFont="1" applyFill="1" applyBorder="1" applyAlignment="1">
      <alignment horizontal="center" vertical="center"/>
    </xf>
    <xf numFmtId="49" fontId="7" fillId="0" borderId="25" xfId="2" applyNumberFormat="1" applyFont="1" applyFill="1" applyBorder="1" applyAlignment="1">
      <alignment horizontal="left" vertical="center"/>
    </xf>
    <xf numFmtId="49" fontId="7" fillId="0" borderId="25" xfId="2" applyNumberFormat="1" applyFont="1" applyFill="1" applyBorder="1" applyAlignment="1">
      <alignment horizontal="left" vertical="center" wrapText="1"/>
    </xf>
    <xf numFmtId="0" fontId="10" fillId="0" borderId="0" xfId="2" applyFont="1" applyFill="1" applyAlignment="1">
      <alignment horizontal="right" vertical="center"/>
    </xf>
    <xf numFmtId="49" fontId="6" fillId="0" borderId="4" xfId="2" applyNumberFormat="1" applyFont="1" applyFill="1" applyBorder="1" applyAlignment="1">
      <alignment horizontal="center" vertical="center"/>
    </xf>
    <xf numFmtId="1" fontId="6" fillId="0" borderId="0" xfId="2" applyNumberFormat="1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wrapText="1"/>
    </xf>
    <xf numFmtId="0" fontId="12" fillId="0" borderId="0" xfId="2" applyFont="1" applyFill="1" applyBorder="1"/>
    <xf numFmtId="0" fontId="12" fillId="0" borderId="0" xfId="2" applyFont="1" applyFill="1"/>
    <xf numFmtId="0" fontId="12" fillId="0" borderId="0" xfId="2" applyFont="1" applyFill="1" applyAlignment="1">
      <alignment horizontal="center" vertical="center"/>
    </xf>
    <xf numFmtId="0" fontId="12" fillId="0" borderId="0" xfId="2" applyFont="1" applyFill="1" applyAlignment="1">
      <alignment wrapText="1"/>
    </xf>
    <xf numFmtId="9" fontId="3" fillId="0" borderId="7" xfId="2" applyNumberFormat="1" applyFont="1" applyFill="1" applyBorder="1" applyAlignment="1">
      <alignment vertical="center"/>
    </xf>
    <xf numFmtId="9" fontId="3" fillId="0" borderId="8" xfId="2" applyNumberFormat="1" applyFont="1" applyFill="1" applyBorder="1" applyAlignment="1">
      <alignment vertical="center"/>
    </xf>
    <xf numFmtId="9" fontId="3" fillId="0" borderId="0" xfId="4" applyNumberFormat="1" applyFont="1" applyFill="1" applyBorder="1" applyAlignment="1">
      <alignment horizontal="right"/>
    </xf>
    <xf numFmtId="9" fontId="3" fillId="0" borderId="8" xfId="2" applyNumberFormat="1" applyFont="1" applyFill="1" applyBorder="1" applyAlignment="1">
      <alignment horizontal="right"/>
    </xf>
    <xf numFmtId="9" fontId="7" fillId="0" borderId="28" xfId="5" applyNumberFormat="1" applyFont="1" applyFill="1" applyBorder="1" applyAlignment="1">
      <alignment horizontal="right" vertical="center"/>
    </xf>
    <xf numFmtId="9" fontId="7" fillId="0" borderId="29" xfId="5" applyNumberFormat="1" applyFont="1" applyFill="1" applyBorder="1" applyAlignment="1">
      <alignment horizontal="right" vertical="center"/>
    </xf>
    <xf numFmtId="9" fontId="7" fillId="0" borderId="25" xfId="5" applyNumberFormat="1" applyFont="1" applyFill="1" applyBorder="1" applyAlignment="1">
      <alignment horizontal="right" vertical="center"/>
    </xf>
    <xf numFmtId="9" fontId="7" fillId="0" borderId="26" xfId="5" applyNumberFormat="1" applyFont="1" applyFill="1" applyBorder="1" applyAlignment="1">
      <alignment horizontal="right" vertical="center"/>
    </xf>
    <xf numFmtId="9" fontId="7" fillId="0" borderId="20" xfId="5" applyNumberFormat="1" applyFont="1" applyFill="1" applyBorder="1" applyAlignment="1">
      <alignment horizontal="right" vertical="center"/>
    </xf>
    <xf numFmtId="9" fontId="7" fillId="0" borderId="17" xfId="5" applyNumberFormat="1" applyFont="1" applyFill="1" applyBorder="1" applyAlignment="1">
      <alignment horizontal="right" vertical="center"/>
    </xf>
    <xf numFmtId="9" fontId="7" fillId="0" borderId="23" xfId="5" applyNumberFormat="1" applyFont="1" applyFill="1" applyBorder="1" applyAlignment="1">
      <alignment horizontal="right" vertical="center"/>
    </xf>
    <xf numFmtId="9" fontId="7" fillId="0" borderId="18" xfId="5" applyNumberFormat="1" applyFont="1" applyFill="1" applyBorder="1" applyAlignment="1">
      <alignment horizontal="right" vertical="center"/>
    </xf>
    <xf numFmtId="9" fontId="12" fillId="0" borderId="0" xfId="2" applyNumberFormat="1" applyFont="1" applyFill="1" applyBorder="1"/>
    <xf numFmtId="9" fontId="12" fillId="0" borderId="0" xfId="2" applyNumberFormat="1" applyFont="1" applyFill="1"/>
    <xf numFmtId="9" fontId="13" fillId="0" borderId="0" xfId="2" applyNumberFormat="1" applyFont="1" applyFill="1"/>
    <xf numFmtId="38" fontId="8" fillId="0" borderId="0" xfId="2" applyNumberFormat="1" applyFont="1" applyFill="1"/>
    <xf numFmtId="49" fontId="5" fillId="0" borderId="15" xfId="2" applyNumberFormat="1" applyFont="1" applyFill="1" applyBorder="1" applyAlignment="1">
      <alignment horizontal="center" vertical="center"/>
    </xf>
    <xf numFmtId="1" fontId="7" fillId="0" borderId="20" xfId="2" quotePrefix="1" applyNumberFormat="1" applyFont="1" applyFill="1" applyBorder="1" applyAlignment="1">
      <alignment horizontal="center" vertical="center"/>
    </xf>
    <xf numFmtId="49" fontId="7" fillId="0" borderId="20" xfId="2" quotePrefix="1" applyNumberFormat="1" applyFont="1" applyFill="1" applyBorder="1" applyAlignment="1">
      <alignment horizontal="center" vertical="center"/>
    </xf>
    <xf numFmtId="0" fontId="7" fillId="0" borderId="20" xfId="2" quotePrefix="1" applyNumberFormat="1" applyFont="1" applyFill="1" applyBorder="1" applyAlignment="1">
      <alignment horizontal="center" vertical="center"/>
    </xf>
    <xf numFmtId="1" fontId="15" fillId="0" borderId="19" xfId="2" applyNumberFormat="1" applyFont="1" applyFill="1" applyBorder="1" applyAlignment="1">
      <alignment horizontal="center" vertical="center"/>
    </xf>
    <xf numFmtId="1" fontId="15" fillId="0" borderId="20" xfId="2" quotePrefix="1" applyNumberFormat="1" applyFont="1" applyFill="1" applyBorder="1" applyAlignment="1">
      <alignment horizontal="center" vertical="center"/>
    </xf>
    <xf numFmtId="49" fontId="15" fillId="0" borderId="20" xfId="2" applyNumberFormat="1" applyFont="1" applyFill="1" applyBorder="1" applyAlignment="1">
      <alignment horizontal="center" vertical="center"/>
    </xf>
    <xf numFmtId="1" fontId="9" fillId="0" borderId="20" xfId="2" quotePrefix="1" applyNumberFormat="1" applyFont="1" applyFill="1" applyBorder="1" applyAlignment="1">
      <alignment horizontal="center" vertical="center"/>
    </xf>
    <xf numFmtId="49" fontId="9" fillId="0" borderId="20" xfId="2" quotePrefix="1" applyNumberFormat="1" applyFont="1" applyFill="1" applyBorder="1" applyAlignment="1">
      <alignment horizontal="center" vertical="center"/>
    </xf>
    <xf numFmtId="0" fontId="9" fillId="0" borderId="20" xfId="2" quotePrefix="1" applyNumberFormat="1" applyFont="1" applyFill="1" applyBorder="1" applyAlignment="1">
      <alignment horizontal="center" vertical="center"/>
    </xf>
    <xf numFmtId="0" fontId="9" fillId="0" borderId="20" xfId="2" quotePrefix="1" applyFont="1" applyFill="1" applyBorder="1" applyAlignment="1">
      <alignment horizontal="center" vertical="center"/>
    </xf>
    <xf numFmtId="0" fontId="7" fillId="0" borderId="20" xfId="2" quotePrefix="1" applyFont="1" applyFill="1" applyBorder="1" applyAlignment="1">
      <alignment horizontal="center" vertical="center"/>
    </xf>
    <xf numFmtId="168" fontId="3" fillId="0" borderId="7" xfId="2" applyNumberFormat="1" applyFont="1" applyFill="1" applyBorder="1" applyAlignment="1">
      <alignment vertical="center"/>
    </xf>
    <xf numFmtId="168" fontId="3" fillId="0" borderId="7" xfId="2" applyNumberFormat="1" applyFont="1" applyFill="1" applyBorder="1"/>
    <xf numFmtId="168" fontId="2" fillId="0" borderId="7" xfId="2" applyNumberFormat="1" applyFont="1" applyFill="1" applyBorder="1"/>
    <xf numFmtId="168" fontId="3" fillId="0" borderId="7" xfId="2" applyNumberFormat="1" applyFont="1" applyFill="1" applyBorder="1" applyAlignment="1"/>
    <xf numFmtId="168" fontId="7" fillId="0" borderId="28" xfId="2" applyNumberFormat="1" applyFont="1" applyFill="1" applyBorder="1" applyAlignment="1">
      <alignment horizontal="right" vertical="center"/>
    </xf>
    <xf numFmtId="168" fontId="7" fillId="0" borderId="25" xfId="2" applyNumberFormat="1" applyFont="1" applyFill="1" applyBorder="1" applyAlignment="1">
      <alignment horizontal="right" vertical="center"/>
    </xf>
    <xf numFmtId="168" fontId="7" fillId="0" borderId="20" xfId="2" applyNumberFormat="1" applyFont="1" applyFill="1" applyBorder="1" applyAlignment="1">
      <alignment horizontal="right" vertical="center"/>
    </xf>
    <xf numFmtId="168" fontId="9" fillId="0" borderId="20" xfId="2" applyNumberFormat="1" applyFont="1" applyFill="1" applyBorder="1" applyAlignment="1">
      <alignment horizontal="right" vertical="center"/>
    </xf>
    <xf numFmtId="168" fontId="7" fillId="0" borderId="23" xfId="2" applyNumberFormat="1" applyFont="1" applyFill="1" applyBorder="1" applyAlignment="1">
      <alignment horizontal="right" vertical="center"/>
    </xf>
    <xf numFmtId="168" fontId="11" fillId="0" borderId="0" xfId="1" applyNumberFormat="1" applyFont="1" applyFill="1" applyBorder="1" applyAlignment="1"/>
    <xf numFmtId="168" fontId="14" fillId="0" borderId="30" xfId="0" applyNumberFormat="1" applyFont="1" applyFill="1" applyBorder="1" applyAlignment="1">
      <alignment horizontal="right" vertical="center" wrapText="1" readingOrder="1"/>
    </xf>
    <xf numFmtId="168" fontId="11" fillId="0" borderId="0" xfId="5" applyNumberFormat="1" applyFont="1" applyFill="1" applyBorder="1"/>
    <xf numFmtId="168" fontId="11" fillId="0" borderId="0" xfId="1" applyNumberFormat="1" applyFont="1" applyFill="1" applyBorder="1"/>
    <xf numFmtId="168" fontId="4" fillId="0" borderId="0" xfId="2" applyNumberFormat="1" applyFont="1" applyFill="1"/>
    <xf numFmtId="168" fontId="6" fillId="0" borderId="0" xfId="2" applyNumberFormat="1" applyFont="1" applyFill="1"/>
    <xf numFmtId="168" fontId="12" fillId="0" borderId="0" xfId="2" applyNumberFormat="1" applyFont="1" applyFill="1"/>
    <xf numFmtId="168" fontId="3" fillId="0" borderId="0" xfId="3" applyNumberFormat="1" applyFont="1" applyFill="1" applyBorder="1" applyAlignment="1">
      <alignment horizontal="left"/>
    </xf>
    <xf numFmtId="168" fontId="16" fillId="0" borderId="20" xfId="2" applyNumberFormat="1" applyFont="1" applyFill="1" applyBorder="1" applyAlignment="1">
      <alignment horizontal="right" vertical="center"/>
    </xf>
    <xf numFmtId="168" fontId="15" fillId="0" borderId="20" xfId="2" applyNumberFormat="1" applyFont="1" applyFill="1" applyBorder="1" applyAlignment="1">
      <alignment horizontal="right" vertical="center"/>
    </xf>
    <xf numFmtId="9" fontId="12" fillId="0" borderId="2" xfId="2" applyNumberFormat="1" applyFont="1" applyFill="1" applyBorder="1"/>
    <xf numFmtId="9" fontId="9" fillId="0" borderId="20" xfId="5" applyNumberFormat="1" applyFont="1" applyFill="1" applyBorder="1" applyAlignment="1">
      <alignment horizontal="right" vertical="center"/>
    </xf>
    <xf numFmtId="9" fontId="9" fillId="0" borderId="17" xfId="5" applyNumberFormat="1" applyFont="1" applyFill="1" applyBorder="1" applyAlignment="1">
      <alignment horizontal="right" vertical="center"/>
    </xf>
    <xf numFmtId="169" fontId="4" fillId="0" borderId="0" xfId="2" applyNumberFormat="1" applyFont="1" applyFill="1"/>
    <xf numFmtId="164" fontId="3" fillId="0" borderId="1" xfId="2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4" xfId="2" applyNumberFormat="1" applyFont="1" applyFill="1" applyBorder="1" applyAlignment="1">
      <alignment horizontal="center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" fontId="3" fillId="0" borderId="9" xfId="2" applyNumberFormat="1" applyFont="1" applyFill="1" applyBorder="1" applyAlignment="1">
      <alignment horizontal="center" vertical="center"/>
    </xf>
    <xf numFmtId="1" fontId="3" fillId="0" borderId="10" xfId="2" applyNumberFormat="1" applyFont="1" applyFill="1" applyBorder="1" applyAlignment="1">
      <alignment horizontal="center" vertical="center"/>
    </xf>
    <xf numFmtId="1" fontId="3" fillId="0" borderId="11" xfId="2" applyNumberFormat="1" applyFont="1" applyFill="1" applyBorder="1" applyAlignment="1">
      <alignment horizontal="center" vertical="center"/>
    </xf>
    <xf numFmtId="168" fontId="3" fillId="0" borderId="12" xfId="2" applyNumberFormat="1" applyFont="1" applyFill="1" applyBorder="1" applyAlignment="1">
      <alignment horizontal="center" vertical="center" wrapText="1"/>
    </xf>
    <xf numFmtId="168" fontId="3" fillId="0" borderId="15" xfId="2" applyNumberFormat="1" applyFont="1" applyFill="1" applyBorder="1" applyAlignment="1">
      <alignment horizontal="center" vertical="center" wrapText="1"/>
    </xf>
    <xf numFmtId="168" fontId="3" fillId="0" borderId="13" xfId="2" applyNumberFormat="1" applyFont="1" applyFill="1" applyBorder="1" applyAlignment="1">
      <alignment horizontal="center" vertical="center" wrapText="1"/>
    </xf>
    <xf numFmtId="168" fontId="3" fillId="0" borderId="16" xfId="2" applyNumberFormat="1" applyFont="1" applyFill="1" applyBorder="1" applyAlignment="1">
      <alignment horizontal="center" vertical="center" wrapText="1"/>
    </xf>
    <xf numFmtId="9" fontId="3" fillId="0" borderId="13" xfId="2" applyNumberFormat="1" applyFont="1" applyFill="1" applyBorder="1" applyAlignment="1">
      <alignment horizontal="center" vertical="center" wrapText="1"/>
    </xf>
    <xf numFmtId="9" fontId="3" fillId="0" borderId="16" xfId="2" applyNumberFormat="1" applyFont="1" applyFill="1" applyBorder="1" applyAlignment="1">
      <alignment horizontal="center" vertical="center" wrapText="1"/>
    </xf>
    <xf numFmtId="49" fontId="7" fillId="0" borderId="27" xfId="2" applyNumberFormat="1" applyFont="1" applyFill="1" applyBorder="1" applyAlignment="1">
      <alignment horizontal="left" vertical="center" wrapText="1"/>
    </xf>
    <xf numFmtId="49" fontId="7" fillId="0" borderId="28" xfId="2" applyNumberFormat="1" applyFont="1" applyFill="1" applyBorder="1" applyAlignment="1">
      <alignment horizontal="left" vertical="center" wrapText="1"/>
    </xf>
    <xf numFmtId="0" fontId="7" fillId="0" borderId="27" xfId="2" applyFont="1" applyFill="1" applyBorder="1" applyAlignment="1">
      <alignment horizontal="left" vertical="center" wrapText="1"/>
    </xf>
    <xf numFmtId="0" fontId="7" fillId="0" borderId="28" xfId="2" applyFont="1" applyFill="1" applyBorder="1" applyAlignment="1">
      <alignment horizontal="left" vertical="center" wrapText="1"/>
    </xf>
    <xf numFmtId="0" fontId="7" fillId="0" borderId="22" xfId="2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/>
    </xf>
    <xf numFmtId="9" fontId="3" fillId="0" borderId="14" xfId="2" applyNumberFormat="1" applyFont="1" applyFill="1" applyBorder="1" applyAlignment="1">
      <alignment horizontal="center" vertical="center" wrapText="1"/>
    </xf>
    <xf numFmtId="9" fontId="3" fillId="0" borderId="17" xfId="2" applyNumberFormat="1" applyFont="1" applyFill="1" applyBorder="1" applyAlignment="1">
      <alignment horizontal="center" vertical="center" wrapText="1"/>
    </xf>
    <xf numFmtId="9" fontId="3" fillId="0" borderId="21" xfId="2" applyNumberFormat="1" applyFont="1" applyFill="1" applyBorder="1" applyAlignment="1">
      <alignment horizontal="center" vertical="center" wrapText="1"/>
    </xf>
    <xf numFmtId="49" fontId="3" fillId="0" borderId="12" xfId="2" applyNumberFormat="1" applyFont="1" applyFill="1" applyBorder="1" applyAlignment="1">
      <alignment horizontal="center" vertical="center" wrapText="1"/>
    </xf>
    <xf numFmtId="49" fontId="3" fillId="0" borderId="15" xfId="2" applyNumberFormat="1" applyFont="1" applyFill="1" applyBorder="1" applyAlignment="1">
      <alignment horizontal="center" vertical="center" wrapText="1"/>
    </xf>
    <xf numFmtId="49" fontId="5" fillId="0" borderId="15" xfId="2" applyNumberFormat="1" applyFont="1" applyFill="1" applyBorder="1" applyAlignment="1">
      <alignment horizontal="center" vertical="center"/>
    </xf>
    <xf numFmtId="1" fontId="5" fillId="0" borderId="15" xfId="2" applyNumberFormat="1" applyFont="1" applyFill="1" applyBorder="1" applyAlignment="1">
      <alignment horizontal="center" vertical="center"/>
    </xf>
    <xf numFmtId="49" fontId="5" fillId="0" borderId="4" xfId="2" applyNumberFormat="1" applyFont="1" applyFill="1" applyBorder="1" applyAlignment="1">
      <alignment horizontal="center" vertical="center"/>
    </xf>
  </cellXfs>
  <cellStyles count="7">
    <cellStyle name="Millares" xfId="1" builtinId="3"/>
    <cellStyle name="Millares [0]" xfId="6" builtinId="6"/>
    <cellStyle name="Millares_INFORME RESERVA FONDO ROTATORIO 2005" xfId="4" xr:uid="{00000000-0005-0000-0000-000002000000}"/>
    <cellStyle name="Normal" xfId="0" builtinId="0"/>
    <cellStyle name="Normal 2" xfId="2" xr:uid="{00000000-0005-0000-0000-000004000000}"/>
    <cellStyle name="Normal_INFORME RESERVA FONDO ROTATORIO 2005" xfId="3" xr:uid="{00000000-0005-0000-0000-000005000000}"/>
    <cellStyle name="Percent 2" xfId="5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F1740B2-BFA5-4386-929E-49357D7F3490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B1AAAE1-79C1-4915-8AA2-9B03996BCB34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B8DB148C-87F1-43FF-AE95-6A9E66FEA1D1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2D41C1C1-B91F-4949-9163-077CD37CFBB8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9C7D0F40-4E25-4028-8A02-99B4FD805F79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32062C28-2D26-4478-8C95-9615BE9CC9D9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C4446F90-AF82-4142-94E3-7F49EE3770CA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B417B84B-96C1-4C22-9344-E7637516586D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6670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F8F31267-B07E-4282-8647-394510BD2FEC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71096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5258FC57-E4C2-4C45-BC01-EF07A48C92E4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66700"/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886A9666-5B82-4DC4-A26A-6B50A5A7158B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71096"/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65D497BC-391A-4E6F-B988-BEF3119DA7BD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66700"/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D1BEC98F-24D0-448E-8636-C7DE22ECF157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71096"/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9B8C857D-6D7D-420A-A1D7-AE3C8F95A693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66700"/>
    <xdr:sp macro="" textlink="">
      <xdr:nvSpPr>
        <xdr:cNvPr id="16" name="Text Box 11">
          <a:extLst>
            <a:ext uri="{FF2B5EF4-FFF2-40B4-BE49-F238E27FC236}">
              <a16:creationId xmlns:a16="http://schemas.microsoft.com/office/drawing/2014/main" id="{CACC220C-EF00-4F79-907D-83966EA69D94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71096"/>
    <xdr:sp macro="" textlink="">
      <xdr:nvSpPr>
        <xdr:cNvPr id="17" name="Text Box 12">
          <a:extLst>
            <a:ext uri="{FF2B5EF4-FFF2-40B4-BE49-F238E27FC236}">
              <a16:creationId xmlns:a16="http://schemas.microsoft.com/office/drawing/2014/main" id="{E81AA5AC-E7C6-4DF4-BE9F-683F71B2917C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19ABDB8C-B3EA-4C1B-AB72-AE4F003B19BF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91F6D977-E5C8-4471-9EA9-8525FBD960A6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7E9A0753-AC63-422A-99E5-62601ADCD079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1" name="Text Box 6">
          <a:extLst>
            <a:ext uri="{FF2B5EF4-FFF2-40B4-BE49-F238E27FC236}">
              <a16:creationId xmlns:a16="http://schemas.microsoft.com/office/drawing/2014/main" id="{21406C53-1349-405C-974D-988A14DDAE9D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58188D9C-7558-42D4-A532-308988DFCB74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2C234EBC-B895-4D87-AD08-010EA4124E63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4" name="Text Box 11">
          <a:extLst>
            <a:ext uri="{FF2B5EF4-FFF2-40B4-BE49-F238E27FC236}">
              <a16:creationId xmlns:a16="http://schemas.microsoft.com/office/drawing/2014/main" id="{A7B64FF9-103D-433A-998F-4808C02C5C3C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FA94C25E-1A5A-40B0-840A-2086C05205A5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7DB27029-78AA-4BDB-83C7-B836BD4C9EED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A49D3E0D-7AAC-41F1-A871-0FAB2EDB7EFA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90A99D45-3E40-4F24-9375-BE7991DAFC38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55CF58D0-3180-4CC5-9577-3C72BDC3DC6A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4E929FF-EE03-48CA-BED1-33E24F0893C2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A5DD9EDB-AC16-43C7-9309-1109F8FE0EA1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81953E89-5EAA-43F8-9B70-8CE1052186D9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6A041DCF-2435-4E8D-BBB8-013BD8C8652C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2854BE5B-0DF9-4333-B41B-2852B454C578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D5DCC298-9991-47B6-AF9A-B1CE1FAF5251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30F3C789-7C68-46B4-B917-E375B37184F8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7920095B-5FF0-4BAF-A469-6FA873509399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FE5C5877-4AA6-42CA-8847-230E7B45BF9C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36C10B37-37BA-44F8-A6D0-F19C187286E3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32BA0B95-DE82-434F-A40F-E8564844D9F6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id="{7C3C4C06-0398-44D8-82C6-1DFC83D7E5D5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62F562C9-5B39-45A6-A56B-73704D376472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7F5850B4-B79C-44B4-8DD5-1FC0A599070E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D3C73347-7ACF-4521-A17B-493D199BB9CA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21D170C1-C324-4BD0-99E5-40857070BF03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5E7891B5-0664-4551-A8B9-960B4C285BB5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52AF723C-8FEE-4D88-A3F1-0372F499711B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220756</xdr:colOff>
      <xdr:row>35</xdr:row>
      <xdr:rowOff>0</xdr:rowOff>
    </xdr:from>
    <xdr:ext cx="171450" cy="266700"/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FEDBD2C5-E1B7-41EC-A2CC-9F15394D77F2}"/>
            </a:ext>
          </a:extLst>
        </xdr:cNvPr>
        <xdr:cNvSpPr txBox="1">
          <a:spLocks noChangeArrowheads="1"/>
        </xdr:cNvSpPr>
      </xdr:nvSpPr>
      <xdr:spPr bwMode="auto">
        <a:xfrm>
          <a:off x="4501403" y="11855824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S131"/>
  <sheetViews>
    <sheetView tabSelected="1" zoomScaleNormal="100" workbookViewId="0">
      <pane xSplit="10" ySplit="9" topLeftCell="K10" activePane="bottomRight" state="frozen"/>
      <selection pane="topRight" activeCell="I1" sqref="I1"/>
      <selection pane="bottomLeft" activeCell="A10" sqref="A10"/>
      <selection pane="bottomRight" activeCell="K10" sqref="K10"/>
    </sheetView>
  </sheetViews>
  <sheetFormatPr baseColWidth="10" defaultColWidth="11.42578125" defaultRowHeight="15" x14ac:dyDescent="0.2"/>
  <cols>
    <col min="1" max="1" width="7" style="75" customWidth="1"/>
    <col min="2" max="2" width="6.7109375" style="75" customWidth="1"/>
    <col min="3" max="3" width="6.28515625" style="75" customWidth="1"/>
    <col min="4" max="4" width="7" style="75" customWidth="1"/>
    <col min="5" max="5" width="6.28515625" style="75" customWidth="1"/>
    <col min="6" max="6" width="9.42578125" style="75" bestFit="1" customWidth="1"/>
    <col min="7" max="7" width="7.5703125" style="75" customWidth="1"/>
    <col min="8" max="8" width="7.140625" style="75" customWidth="1"/>
    <col min="9" max="9" width="27" style="75" customWidth="1"/>
    <col min="10" max="10" width="25.5703125" style="76" customWidth="1"/>
    <col min="11" max="11" width="22.85546875" style="120" bestFit="1" customWidth="1"/>
    <col min="12" max="12" width="18.7109375" style="120" bestFit="1" customWidth="1"/>
    <col min="13" max="13" width="22" style="120" customWidth="1"/>
    <col min="14" max="14" width="19.140625" style="120" customWidth="1"/>
    <col min="15" max="15" width="21.5703125" style="120" customWidth="1"/>
    <col min="16" max="16" width="15" style="90" customWidth="1"/>
    <col min="17" max="17" width="12.7109375" style="90" customWidth="1"/>
    <col min="18" max="18" width="12.7109375" style="74" customWidth="1"/>
    <col min="19" max="19" width="15.140625" style="74" bestFit="1" customWidth="1"/>
    <col min="20" max="16384" width="11.42578125" style="74"/>
  </cols>
  <sheetData>
    <row r="1" spans="1:18" s="60" customFormat="1" ht="15" customHeight="1" x14ac:dyDescent="0.2">
      <c r="A1" s="128" t="s">
        <v>188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30"/>
    </row>
    <row r="2" spans="1:18" s="60" customFormat="1" ht="15" customHeight="1" x14ac:dyDescent="0.2">
      <c r="A2" s="131" t="s">
        <v>194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3"/>
    </row>
    <row r="3" spans="1:18" s="60" customFormat="1" ht="15" customHeight="1" x14ac:dyDescent="0.2">
      <c r="A3" s="134" t="s">
        <v>264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6"/>
    </row>
    <row r="4" spans="1:18" s="60" customFormat="1" ht="15.75" customHeight="1" thickBot="1" x14ac:dyDescent="0.25">
      <c r="A4" s="1"/>
      <c r="B4" s="2"/>
      <c r="C4" s="2"/>
      <c r="D4" s="2"/>
      <c r="E4" s="2"/>
      <c r="F4" s="2"/>
      <c r="G4" s="2"/>
      <c r="H4" s="2"/>
      <c r="I4" s="2"/>
      <c r="J4" s="3"/>
      <c r="K4" s="105"/>
      <c r="L4" s="105"/>
      <c r="M4" s="105"/>
      <c r="N4" s="105"/>
      <c r="O4" s="105"/>
      <c r="P4" s="77"/>
      <c r="Q4" s="78"/>
    </row>
    <row r="5" spans="1:18" s="60" customFormat="1" ht="13.5" thickBot="1" x14ac:dyDescent="0.25">
      <c r="A5" s="1"/>
      <c r="B5" s="2"/>
      <c r="C5" s="2"/>
      <c r="D5" s="2"/>
      <c r="E5" s="2"/>
      <c r="F5" s="2"/>
      <c r="G5" s="2"/>
      <c r="H5" s="2"/>
      <c r="I5" s="2"/>
      <c r="J5" s="4"/>
      <c r="K5" s="106"/>
      <c r="L5" s="106"/>
      <c r="M5" s="107"/>
      <c r="N5" s="108"/>
      <c r="O5" s="121"/>
      <c r="P5" s="79"/>
      <c r="Q5" s="80"/>
      <c r="R5" s="61"/>
    </row>
    <row r="6" spans="1:18" s="60" customFormat="1" ht="16.149999999999999" customHeight="1" thickBot="1" x14ac:dyDescent="0.25">
      <c r="A6" s="137" t="s">
        <v>9</v>
      </c>
      <c r="B6" s="138"/>
      <c r="C6" s="138"/>
      <c r="D6" s="138"/>
      <c r="E6" s="138"/>
      <c r="F6" s="138"/>
      <c r="G6" s="138"/>
      <c r="H6" s="138"/>
      <c r="I6" s="138"/>
      <c r="J6" s="139"/>
      <c r="K6" s="140" t="s">
        <v>10</v>
      </c>
      <c r="L6" s="140" t="s">
        <v>11</v>
      </c>
      <c r="M6" s="140" t="s">
        <v>12</v>
      </c>
      <c r="N6" s="140" t="s">
        <v>13</v>
      </c>
      <c r="O6" s="142" t="s">
        <v>14</v>
      </c>
      <c r="P6" s="144" t="s">
        <v>15</v>
      </c>
      <c r="Q6" s="152" t="s">
        <v>16</v>
      </c>
      <c r="R6" s="62"/>
    </row>
    <row r="7" spans="1:18" s="63" customFormat="1" x14ac:dyDescent="0.2">
      <c r="A7" s="5" t="s">
        <v>38</v>
      </c>
      <c r="B7" s="6" t="s">
        <v>1</v>
      </c>
      <c r="C7" s="5" t="s">
        <v>2</v>
      </c>
      <c r="D7" s="7" t="s">
        <v>3</v>
      </c>
      <c r="E7" s="8" t="s">
        <v>159</v>
      </c>
      <c r="F7" s="8" t="s">
        <v>39</v>
      </c>
      <c r="G7" s="8" t="s">
        <v>40</v>
      </c>
      <c r="H7" s="9" t="s">
        <v>17</v>
      </c>
      <c r="I7" s="9"/>
      <c r="J7" s="155" t="s">
        <v>4</v>
      </c>
      <c r="K7" s="141"/>
      <c r="L7" s="141"/>
      <c r="M7" s="141"/>
      <c r="N7" s="141"/>
      <c r="O7" s="143"/>
      <c r="P7" s="145"/>
      <c r="Q7" s="153"/>
      <c r="R7" s="62"/>
    </row>
    <row r="8" spans="1:18" s="63" customFormat="1" x14ac:dyDescent="0.2">
      <c r="A8" s="157"/>
      <c r="B8" s="158"/>
      <c r="C8" s="157"/>
      <c r="D8" s="159"/>
      <c r="E8" s="10"/>
      <c r="F8" s="93"/>
      <c r="G8" s="93"/>
      <c r="H8" s="11" t="s">
        <v>18</v>
      </c>
      <c r="I8" s="11"/>
      <c r="J8" s="156"/>
      <c r="K8" s="141"/>
      <c r="L8" s="141"/>
      <c r="M8" s="141"/>
      <c r="N8" s="141"/>
      <c r="O8" s="143"/>
      <c r="P8" s="145"/>
      <c r="Q8" s="153"/>
      <c r="R8" s="62"/>
    </row>
    <row r="9" spans="1:18" s="63" customFormat="1" ht="15.75" thickBot="1" x14ac:dyDescent="0.25">
      <c r="A9" s="157"/>
      <c r="B9" s="158"/>
      <c r="C9" s="157"/>
      <c r="D9" s="159"/>
      <c r="E9" s="10"/>
      <c r="F9" s="93"/>
      <c r="G9" s="93"/>
      <c r="H9" s="11" t="s">
        <v>8</v>
      </c>
      <c r="I9" s="11"/>
      <c r="J9" s="156"/>
      <c r="K9" s="141"/>
      <c r="L9" s="141"/>
      <c r="M9" s="141"/>
      <c r="N9" s="141"/>
      <c r="O9" s="143"/>
      <c r="P9" s="145"/>
      <c r="Q9" s="154"/>
      <c r="R9" s="62"/>
    </row>
    <row r="10" spans="1:18" s="64" customFormat="1" ht="30" customHeight="1" thickBot="1" x14ac:dyDescent="0.25">
      <c r="A10" s="146" t="s">
        <v>19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09">
        <f>K11+K36+K64+K65+K76+K86</f>
        <v>888821445000</v>
      </c>
      <c r="L10" s="109">
        <f>L11+L36+L64+L65+L76+L86</f>
        <v>849845831095.38</v>
      </c>
      <c r="M10" s="109">
        <f>M11+M36+M64+M65+M76+M86</f>
        <v>817568764319.05005</v>
      </c>
      <c r="N10" s="109">
        <f>N11+N36+N64+N65+N76+N86</f>
        <v>786925711015.34998</v>
      </c>
      <c r="O10" s="109">
        <f>O11+O36+O64+O65+O76+O86</f>
        <v>786810744515.34998</v>
      </c>
      <c r="P10" s="81">
        <f>+M10/K10</f>
        <v>0.91983465173823531</v>
      </c>
      <c r="Q10" s="82">
        <f>+N10/K10</f>
        <v>0.88535860092276464</v>
      </c>
      <c r="R10" s="30"/>
    </row>
    <row r="11" spans="1:18" s="29" customFormat="1" ht="30" customHeight="1" x14ac:dyDescent="0.2">
      <c r="A11" s="53" t="s">
        <v>26</v>
      </c>
      <c r="B11" s="55"/>
      <c r="C11" s="55"/>
      <c r="D11" s="65"/>
      <c r="E11" s="65"/>
      <c r="F11" s="65"/>
      <c r="G11" s="65"/>
      <c r="H11" s="65"/>
      <c r="I11" s="66" t="s">
        <v>27</v>
      </c>
      <c r="J11" s="67" t="s">
        <v>6</v>
      </c>
      <c r="K11" s="110">
        <f>K12+K20+K28+K35</f>
        <v>26339587000</v>
      </c>
      <c r="L11" s="110">
        <f t="shared" ref="L11:O11" si="0">L12+L20+L28+L35</f>
        <v>19364149803.550003</v>
      </c>
      <c r="M11" s="110">
        <f t="shared" si="0"/>
        <v>6287632157</v>
      </c>
      <c r="N11" s="110">
        <f t="shared" si="0"/>
        <v>6287632157</v>
      </c>
      <c r="O11" s="110">
        <f t="shared" si="0"/>
        <v>6286961557</v>
      </c>
      <c r="P11" s="83">
        <f t="shared" ref="P11:P40" si="1">+M11/K11</f>
        <v>0.23871415132667037</v>
      </c>
      <c r="Q11" s="84">
        <f t="shared" ref="Q11:Q40" si="2">+N11/K11</f>
        <v>0.23871415132667037</v>
      </c>
      <c r="R11" s="30"/>
    </row>
    <row r="12" spans="1:18" s="29" customFormat="1" ht="30" customHeight="1" x14ac:dyDescent="0.2">
      <c r="A12" s="18" t="s">
        <v>26</v>
      </c>
      <c r="B12" s="94" t="s">
        <v>28</v>
      </c>
      <c r="C12" s="94" t="s">
        <v>28</v>
      </c>
      <c r="D12" s="95" t="s">
        <v>28</v>
      </c>
      <c r="E12" s="21" t="s">
        <v>29</v>
      </c>
      <c r="F12" s="21"/>
      <c r="G12" s="21"/>
      <c r="H12" s="21"/>
      <c r="I12" s="22" t="s">
        <v>30</v>
      </c>
      <c r="J12" s="23" t="s">
        <v>31</v>
      </c>
      <c r="K12" s="111">
        <f>SUM(K13:K19)</f>
        <v>16138857000</v>
      </c>
      <c r="L12" s="111">
        <f t="shared" ref="L12:O12" si="3">SUM(L13:L19)</f>
        <v>12598043497</v>
      </c>
      <c r="M12" s="111">
        <f t="shared" si="3"/>
        <v>4159988296</v>
      </c>
      <c r="N12" s="111">
        <f t="shared" si="3"/>
        <v>4159988296</v>
      </c>
      <c r="O12" s="111">
        <f t="shared" si="3"/>
        <v>4159988296</v>
      </c>
      <c r="P12" s="85">
        <f t="shared" si="1"/>
        <v>0.25776226259393709</v>
      </c>
      <c r="Q12" s="86">
        <f t="shared" si="2"/>
        <v>0.25776226259393709</v>
      </c>
      <c r="R12" s="30"/>
    </row>
    <row r="13" spans="1:18" s="26" customFormat="1" ht="30" customHeight="1" x14ac:dyDescent="0.2">
      <c r="A13" s="12" t="s">
        <v>26</v>
      </c>
      <c r="B13" s="13" t="s">
        <v>28</v>
      </c>
      <c r="C13" s="13" t="s">
        <v>28</v>
      </c>
      <c r="D13" s="14" t="s">
        <v>28</v>
      </c>
      <c r="E13" s="14" t="s">
        <v>29</v>
      </c>
      <c r="F13" s="14" t="s">
        <v>29</v>
      </c>
      <c r="G13" s="14"/>
      <c r="H13" s="15" t="s">
        <v>5</v>
      </c>
      <c r="I13" s="16" t="s">
        <v>48</v>
      </c>
      <c r="J13" s="17" t="s">
        <v>41</v>
      </c>
      <c r="K13" s="112">
        <v>10362054167</v>
      </c>
      <c r="L13" s="112">
        <v>9411068151</v>
      </c>
      <c r="M13" s="112">
        <v>3687654134</v>
      </c>
      <c r="N13" s="112">
        <v>3687654134</v>
      </c>
      <c r="O13" s="112">
        <v>3687654134</v>
      </c>
      <c r="P13" s="85">
        <f t="shared" si="1"/>
        <v>0.35588060770267543</v>
      </c>
      <c r="Q13" s="86">
        <f t="shared" si="2"/>
        <v>0.35588060770267543</v>
      </c>
      <c r="R13" s="25"/>
    </row>
    <row r="14" spans="1:18" s="26" customFormat="1" ht="30" customHeight="1" x14ac:dyDescent="0.2">
      <c r="A14" s="12" t="s">
        <v>26</v>
      </c>
      <c r="B14" s="13" t="s">
        <v>28</v>
      </c>
      <c r="C14" s="13" t="s">
        <v>28</v>
      </c>
      <c r="D14" s="14" t="s">
        <v>28</v>
      </c>
      <c r="E14" s="14" t="s">
        <v>29</v>
      </c>
      <c r="F14" s="14" t="s">
        <v>32</v>
      </c>
      <c r="G14" s="14"/>
      <c r="H14" s="15" t="s">
        <v>5</v>
      </c>
      <c r="I14" s="16" t="s">
        <v>49</v>
      </c>
      <c r="J14" s="17" t="s">
        <v>42</v>
      </c>
      <c r="K14" s="112">
        <v>2919233071</v>
      </c>
      <c r="L14" s="112">
        <v>661452885</v>
      </c>
      <c r="M14" s="112">
        <v>201452135</v>
      </c>
      <c r="N14" s="112">
        <v>201452135</v>
      </c>
      <c r="O14" s="112">
        <v>201452135</v>
      </c>
      <c r="P14" s="85">
        <f t="shared" si="1"/>
        <v>6.9008582083167277E-2</v>
      </c>
      <c r="Q14" s="86">
        <f t="shared" si="2"/>
        <v>6.9008582083167277E-2</v>
      </c>
      <c r="R14" s="25"/>
    </row>
    <row r="15" spans="1:18" s="26" customFormat="1" ht="30" customHeight="1" x14ac:dyDescent="0.2">
      <c r="A15" s="12" t="s">
        <v>26</v>
      </c>
      <c r="B15" s="13" t="s">
        <v>28</v>
      </c>
      <c r="C15" s="13" t="s">
        <v>28</v>
      </c>
      <c r="D15" s="14" t="s">
        <v>28</v>
      </c>
      <c r="E15" s="14" t="s">
        <v>29</v>
      </c>
      <c r="F15" s="14" t="s">
        <v>33</v>
      </c>
      <c r="G15" s="14"/>
      <c r="H15" s="15" t="s">
        <v>5</v>
      </c>
      <c r="I15" s="16" t="s">
        <v>50</v>
      </c>
      <c r="J15" s="17" t="s">
        <v>43</v>
      </c>
      <c r="K15" s="112">
        <v>569527422</v>
      </c>
      <c r="L15" s="112">
        <v>512980037</v>
      </c>
      <c r="M15" s="112">
        <v>24829137</v>
      </c>
      <c r="N15" s="112">
        <v>24829137</v>
      </c>
      <c r="O15" s="112">
        <v>24829137</v>
      </c>
      <c r="P15" s="85">
        <f t="shared" ref="P15:P27" si="4">+M15/K15</f>
        <v>4.3596034257328525E-2</v>
      </c>
      <c r="Q15" s="86">
        <f t="shared" ref="Q15:Q27" si="5">+N15/K15</f>
        <v>4.3596034257328525E-2</v>
      </c>
      <c r="R15" s="25"/>
    </row>
    <row r="16" spans="1:18" s="26" customFormat="1" ht="30" customHeight="1" x14ac:dyDescent="0.2">
      <c r="A16" s="12" t="s">
        <v>26</v>
      </c>
      <c r="B16" s="13" t="s">
        <v>28</v>
      </c>
      <c r="C16" s="13" t="s">
        <v>28</v>
      </c>
      <c r="D16" s="14" t="s">
        <v>28</v>
      </c>
      <c r="E16" s="14" t="s">
        <v>29</v>
      </c>
      <c r="F16" s="14" t="s">
        <v>34</v>
      </c>
      <c r="G16" s="14"/>
      <c r="H16" s="15" t="s">
        <v>5</v>
      </c>
      <c r="I16" s="16" t="s">
        <v>51</v>
      </c>
      <c r="J16" s="17" t="s">
        <v>44</v>
      </c>
      <c r="K16" s="112">
        <v>387370878</v>
      </c>
      <c r="L16" s="112">
        <v>380431094</v>
      </c>
      <c r="M16" s="112">
        <v>140476625</v>
      </c>
      <c r="N16" s="112">
        <v>140476625</v>
      </c>
      <c r="O16" s="112">
        <v>140476625</v>
      </c>
      <c r="P16" s="85">
        <f t="shared" si="4"/>
        <v>0.36264116116648293</v>
      </c>
      <c r="Q16" s="86">
        <f t="shared" si="5"/>
        <v>0.36264116116648293</v>
      </c>
      <c r="R16" s="25"/>
    </row>
    <row r="17" spans="1:18" s="26" customFormat="1" ht="41.25" customHeight="1" x14ac:dyDescent="0.2">
      <c r="A17" s="12" t="s">
        <v>26</v>
      </c>
      <c r="B17" s="13" t="s">
        <v>28</v>
      </c>
      <c r="C17" s="13" t="s">
        <v>28</v>
      </c>
      <c r="D17" s="14" t="s">
        <v>28</v>
      </c>
      <c r="E17" s="14" t="s">
        <v>29</v>
      </c>
      <c r="F17" s="14" t="s">
        <v>35</v>
      </c>
      <c r="G17" s="14"/>
      <c r="H17" s="15" t="s">
        <v>5</v>
      </c>
      <c r="I17" s="16" t="s">
        <v>52</v>
      </c>
      <c r="J17" s="17" t="s">
        <v>45</v>
      </c>
      <c r="K17" s="112">
        <v>71460126</v>
      </c>
      <c r="L17" s="112">
        <v>55832626</v>
      </c>
      <c r="M17" s="112">
        <v>17296545</v>
      </c>
      <c r="N17" s="112">
        <v>17296545</v>
      </c>
      <c r="O17" s="112">
        <v>17296545</v>
      </c>
      <c r="P17" s="85">
        <f t="shared" si="4"/>
        <v>0.24204470336366327</v>
      </c>
      <c r="Q17" s="86">
        <f t="shared" si="5"/>
        <v>0.24204470336366327</v>
      </c>
      <c r="R17" s="25"/>
    </row>
    <row r="18" spans="1:18" s="26" customFormat="1" ht="30" customHeight="1" x14ac:dyDescent="0.2">
      <c r="A18" s="12" t="s">
        <v>26</v>
      </c>
      <c r="B18" s="13" t="s">
        <v>28</v>
      </c>
      <c r="C18" s="13" t="s">
        <v>28</v>
      </c>
      <c r="D18" s="14" t="s">
        <v>28</v>
      </c>
      <c r="E18" s="14" t="s">
        <v>29</v>
      </c>
      <c r="F18" s="14" t="s">
        <v>36</v>
      </c>
      <c r="G18" s="14"/>
      <c r="H18" s="15" t="s">
        <v>5</v>
      </c>
      <c r="I18" s="16" t="s">
        <v>53</v>
      </c>
      <c r="J18" s="17" t="s">
        <v>46</v>
      </c>
      <c r="K18" s="112">
        <v>1235953606</v>
      </c>
      <c r="L18" s="112">
        <v>1125966123</v>
      </c>
      <c r="M18" s="112">
        <v>12519758</v>
      </c>
      <c r="N18" s="112">
        <v>12519758</v>
      </c>
      <c r="O18" s="112">
        <v>12519758</v>
      </c>
      <c r="P18" s="85">
        <f t="shared" si="4"/>
        <v>1.0129634267194331E-2</v>
      </c>
      <c r="Q18" s="86">
        <f t="shared" si="5"/>
        <v>1.0129634267194331E-2</v>
      </c>
      <c r="R18" s="25"/>
    </row>
    <row r="19" spans="1:18" s="26" customFormat="1" ht="30" customHeight="1" x14ac:dyDescent="0.2">
      <c r="A19" s="12" t="s">
        <v>26</v>
      </c>
      <c r="B19" s="13" t="s">
        <v>28</v>
      </c>
      <c r="C19" s="13" t="s">
        <v>28</v>
      </c>
      <c r="D19" s="14" t="s">
        <v>28</v>
      </c>
      <c r="E19" s="14" t="s">
        <v>29</v>
      </c>
      <c r="F19" s="14" t="s">
        <v>37</v>
      </c>
      <c r="G19" s="14"/>
      <c r="H19" s="15" t="s">
        <v>5</v>
      </c>
      <c r="I19" s="16" t="s">
        <v>54</v>
      </c>
      <c r="J19" s="17" t="s">
        <v>47</v>
      </c>
      <c r="K19" s="112">
        <v>593257730</v>
      </c>
      <c r="L19" s="112">
        <v>450312581</v>
      </c>
      <c r="M19" s="112">
        <v>75759962</v>
      </c>
      <c r="N19" s="112">
        <v>75759962</v>
      </c>
      <c r="O19" s="112">
        <v>75759962</v>
      </c>
      <c r="P19" s="85">
        <f t="shared" si="4"/>
        <v>0.12770160112368026</v>
      </c>
      <c r="Q19" s="86">
        <f t="shared" si="5"/>
        <v>0.12770160112368026</v>
      </c>
      <c r="R19" s="25"/>
    </row>
    <row r="20" spans="1:18" s="29" customFormat="1" ht="30" customHeight="1" x14ac:dyDescent="0.2">
      <c r="A20" s="18" t="s">
        <v>26</v>
      </c>
      <c r="B20" s="94" t="s">
        <v>28</v>
      </c>
      <c r="C20" s="94" t="s">
        <v>28</v>
      </c>
      <c r="D20" s="96" t="s">
        <v>55</v>
      </c>
      <c r="E20" s="21"/>
      <c r="F20" s="21"/>
      <c r="G20" s="21"/>
      <c r="H20" s="21"/>
      <c r="I20" s="22" t="s">
        <v>56</v>
      </c>
      <c r="J20" s="23" t="s">
        <v>57</v>
      </c>
      <c r="K20" s="111">
        <f>SUM(K21:K27)</f>
        <v>6119847000</v>
      </c>
      <c r="L20" s="111">
        <f t="shared" ref="L20:O20" si="6">SUM(L21:L27)</f>
        <v>4998920385.5500011</v>
      </c>
      <c r="M20" s="111">
        <f t="shared" si="6"/>
        <v>1663280052</v>
      </c>
      <c r="N20" s="111">
        <f t="shared" si="6"/>
        <v>1663280052</v>
      </c>
      <c r="O20" s="122">
        <f t="shared" si="6"/>
        <v>1662609452</v>
      </c>
      <c r="P20" s="85">
        <f t="shared" si="4"/>
        <v>0.27178458088903201</v>
      </c>
      <c r="Q20" s="86">
        <f t="shared" si="5"/>
        <v>0.27178458088903201</v>
      </c>
      <c r="R20" s="25"/>
    </row>
    <row r="21" spans="1:18" s="26" customFormat="1" ht="30" customHeight="1" x14ac:dyDescent="0.2">
      <c r="A21" s="12" t="s">
        <v>26</v>
      </c>
      <c r="B21" s="13" t="s">
        <v>28</v>
      </c>
      <c r="C21" s="13" t="s">
        <v>28</v>
      </c>
      <c r="D21" s="14" t="s">
        <v>55</v>
      </c>
      <c r="E21" s="14" t="s">
        <v>29</v>
      </c>
      <c r="F21" s="14"/>
      <c r="G21" s="14"/>
      <c r="H21" s="15" t="s">
        <v>5</v>
      </c>
      <c r="I21" s="16" t="s">
        <v>61</v>
      </c>
      <c r="J21" s="17" t="s">
        <v>68</v>
      </c>
      <c r="K21" s="112">
        <v>1811655595</v>
      </c>
      <c r="L21" s="112">
        <v>1505981771.4300001</v>
      </c>
      <c r="M21" s="112">
        <v>493794533</v>
      </c>
      <c r="N21" s="112">
        <v>493794533</v>
      </c>
      <c r="O21" s="112">
        <v>493794533</v>
      </c>
      <c r="P21" s="85">
        <f t="shared" si="4"/>
        <v>0.27256534540164629</v>
      </c>
      <c r="Q21" s="86">
        <f t="shared" si="5"/>
        <v>0.27256534540164629</v>
      </c>
      <c r="R21" s="25"/>
    </row>
    <row r="22" spans="1:18" s="26" customFormat="1" ht="30" customHeight="1" x14ac:dyDescent="0.2">
      <c r="A22" s="12" t="s">
        <v>26</v>
      </c>
      <c r="B22" s="13" t="s">
        <v>28</v>
      </c>
      <c r="C22" s="13" t="s">
        <v>28</v>
      </c>
      <c r="D22" s="14" t="s">
        <v>55</v>
      </c>
      <c r="E22" s="14" t="s">
        <v>58</v>
      </c>
      <c r="F22" s="14"/>
      <c r="G22" s="14"/>
      <c r="H22" s="15" t="s">
        <v>5</v>
      </c>
      <c r="I22" s="16" t="s">
        <v>62</v>
      </c>
      <c r="J22" s="17" t="s">
        <v>69</v>
      </c>
      <c r="K22" s="112">
        <v>1283256046</v>
      </c>
      <c r="L22" s="112">
        <v>1083823461.4300001</v>
      </c>
      <c r="M22" s="112">
        <v>355419798</v>
      </c>
      <c r="N22" s="112">
        <v>355419798</v>
      </c>
      <c r="O22" s="112">
        <v>355419798</v>
      </c>
      <c r="P22" s="85">
        <f t="shared" si="4"/>
        <v>0.27696717199024207</v>
      </c>
      <c r="Q22" s="86">
        <f t="shared" si="5"/>
        <v>0.27696717199024207</v>
      </c>
      <c r="R22" s="25"/>
    </row>
    <row r="23" spans="1:18" s="26" customFormat="1" ht="30" customHeight="1" x14ac:dyDescent="0.2">
      <c r="A23" s="12" t="s">
        <v>26</v>
      </c>
      <c r="B23" s="13" t="s">
        <v>28</v>
      </c>
      <c r="C23" s="13" t="s">
        <v>28</v>
      </c>
      <c r="D23" s="14" t="s">
        <v>55</v>
      </c>
      <c r="E23" s="14" t="s">
        <v>32</v>
      </c>
      <c r="F23" s="14"/>
      <c r="G23" s="14"/>
      <c r="H23" s="15" t="s">
        <v>5</v>
      </c>
      <c r="I23" s="16" t="s">
        <v>63</v>
      </c>
      <c r="J23" s="17" t="s">
        <v>197</v>
      </c>
      <c r="K23" s="112">
        <v>1471188088</v>
      </c>
      <c r="L23" s="112">
        <v>1264641823</v>
      </c>
      <c r="M23" s="112">
        <v>386878793</v>
      </c>
      <c r="N23" s="112">
        <v>386878793</v>
      </c>
      <c r="O23" s="112">
        <v>386878793</v>
      </c>
      <c r="P23" s="85">
        <f t="shared" si="4"/>
        <v>0.26297031369112062</v>
      </c>
      <c r="Q23" s="86">
        <f t="shared" si="5"/>
        <v>0.26297031369112062</v>
      </c>
      <c r="R23" s="25"/>
    </row>
    <row r="24" spans="1:18" s="26" customFormat="1" ht="30" customHeight="1" x14ac:dyDescent="0.2">
      <c r="A24" s="12" t="s">
        <v>26</v>
      </c>
      <c r="B24" s="13" t="s">
        <v>28</v>
      </c>
      <c r="C24" s="13" t="s">
        <v>28</v>
      </c>
      <c r="D24" s="14" t="s">
        <v>55</v>
      </c>
      <c r="E24" s="14" t="s">
        <v>59</v>
      </c>
      <c r="F24" s="14"/>
      <c r="G24" s="14"/>
      <c r="H24" s="15" t="s">
        <v>5</v>
      </c>
      <c r="I24" s="16" t="s">
        <v>64</v>
      </c>
      <c r="J24" s="17" t="s">
        <v>70</v>
      </c>
      <c r="K24" s="112">
        <v>654990198</v>
      </c>
      <c r="L24" s="112">
        <v>470308855.82999998</v>
      </c>
      <c r="M24" s="112">
        <v>167881550</v>
      </c>
      <c r="N24" s="112">
        <v>167881550</v>
      </c>
      <c r="O24" s="112">
        <v>167881550</v>
      </c>
      <c r="P24" s="85">
        <f t="shared" si="4"/>
        <v>0.2563115455965953</v>
      </c>
      <c r="Q24" s="86">
        <f t="shared" si="5"/>
        <v>0.2563115455965953</v>
      </c>
      <c r="R24" s="25"/>
    </row>
    <row r="25" spans="1:18" s="26" customFormat="1" ht="36" x14ac:dyDescent="0.2">
      <c r="A25" s="12" t="s">
        <v>26</v>
      </c>
      <c r="B25" s="13" t="s">
        <v>28</v>
      </c>
      <c r="C25" s="13" t="s">
        <v>28</v>
      </c>
      <c r="D25" s="14" t="s">
        <v>55</v>
      </c>
      <c r="E25" s="14" t="s">
        <v>60</v>
      </c>
      <c r="F25" s="14"/>
      <c r="G25" s="14"/>
      <c r="H25" s="15" t="s">
        <v>5</v>
      </c>
      <c r="I25" s="16" t="s">
        <v>65</v>
      </c>
      <c r="J25" s="17" t="s">
        <v>71</v>
      </c>
      <c r="K25" s="112">
        <v>80019326</v>
      </c>
      <c r="L25" s="112">
        <v>80019326</v>
      </c>
      <c r="M25" s="112">
        <v>49236278</v>
      </c>
      <c r="N25" s="112">
        <v>49236278</v>
      </c>
      <c r="O25" s="112">
        <v>48565678</v>
      </c>
      <c r="P25" s="85">
        <f t="shared" si="4"/>
        <v>0.615304832735032</v>
      </c>
      <c r="Q25" s="86">
        <f t="shared" si="5"/>
        <v>0.615304832735032</v>
      </c>
      <c r="R25" s="25"/>
    </row>
    <row r="26" spans="1:18" s="26" customFormat="1" ht="30" customHeight="1" x14ac:dyDescent="0.2">
      <c r="A26" s="12" t="s">
        <v>26</v>
      </c>
      <c r="B26" s="13" t="s">
        <v>28</v>
      </c>
      <c r="C26" s="13" t="s">
        <v>28</v>
      </c>
      <c r="D26" s="14" t="s">
        <v>55</v>
      </c>
      <c r="E26" s="14" t="s">
        <v>33</v>
      </c>
      <c r="F26" s="14"/>
      <c r="G26" s="14"/>
      <c r="H26" s="15" t="s">
        <v>5</v>
      </c>
      <c r="I26" s="16" t="s">
        <v>66</v>
      </c>
      <c r="J26" s="17" t="s">
        <v>72</v>
      </c>
      <c r="K26" s="112">
        <v>491242648</v>
      </c>
      <c r="L26" s="112">
        <v>345798269.43000001</v>
      </c>
      <c r="M26" s="112">
        <v>125985450</v>
      </c>
      <c r="N26" s="112">
        <v>125985450</v>
      </c>
      <c r="O26" s="112">
        <v>125985450</v>
      </c>
      <c r="P26" s="85">
        <f t="shared" si="4"/>
        <v>0.25646276949472024</v>
      </c>
      <c r="Q26" s="86">
        <f t="shared" si="5"/>
        <v>0.25646276949472024</v>
      </c>
      <c r="R26" s="25"/>
    </row>
    <row r="27" spans="1:18" s="26" customFormat="1" ht="30" customHeight="1" x14ac:dyDescent="0.2">
      <c r="A27" s="12" t="s">
        <v>26</v>
      </c>
      <c r="B27" s="13" t="s">
        <v>28</v>
      </c>
      <c r="C27" s="13" t="s">
        <v>28</v>
      </c>
      <c r="D27" s="14" t="s">
        <v>55</v>
      </c>
      <c r="E27" s="14" t="s">
        <v>34</v>
      </c>
      <c r="F27" s="14"/>
      <c r="G27" s="14"/>
      <c r="H27" s="15" t="s">
        <v>5</v>
      </c>
      <c r="I27" s="16" t="s">
        <v>67</v>
      </c>
      <c r="J27" s="17" t="s">
        <v>73</v>
      </c>
      <c r="K27" s="112">
        <v>327495099</v>
      </c>
      <c r="L27" s="112">
        <v>248346878.43000001</v>
      </c>
      <c r="M27" s="112">
        <v>84083650</v>
      </c>
      <c r="N27" s="112">
        <v>84083650</v>
      </c>
      <c r="O27" s="112">
        <v>84083650</v>
      </c>
      <c r="P27" s="85">
        <f t="shared" si="4"/>
        <v>0.25674781166725186</v>
      </c>
      <c r="Q27" s="86">
        <f t="shared" si="5"/>
        <v>0.25674781166725186</v>
      </c>
      <c r="R27" s="25"/>
    </row>
    <row r="28" spans="1:18" s="29" customFormat="1" ht="36" x14ac:dyDescent="0.2">
      <c r="A28" s="18" t="s">
        <v>26</v>
      </c>
      <c r="B28" s="94" t="s">
        <v>28</v>
      </c>
      <c r="C28" s="94" t="s">
        <v>28</v>
      </c>
      <c r="D28" s="96" t="s">
        <v>74</v>
      </c>
      <c r="E28" s="21"/>
      <c r="F28" s="21"/>
      <c r="G28" s="21"/>
      <c r="H28" s="21"/>
      <c r="I28" s="22" t="s">
        <v>75</v>
      </c>
      <c r="J28" s="27" t="s">
        <v>76</v>
      </c>
      <c r="K28" s="111">
        <f>SUM(K29:K34)</f>
        <v>3224732000</v>
      </c>
      <c r="L28" s="111">
        <f>SUM(L29:L34)</f>
        <v>1767185921</v>
      </c>
      <c r="M28" s="111">
        <f>SUM(M29:M34)</f>
        <v>464363809</v>
      </c>
      <c r="N28" s="111">
        <f>SUM(N29:N34)</f>
        <v>464363809</v>
      </c>
      <c r="O28" s="111">
        <f>SUM(O29:O34)</f>
        <v>464363809</v>
      </c>
      <c r="P28" s="85">
        <f t="shared" si="1"/>
        <v>0.14400074455799738</v>
      </c>
      <c r="Q28" s="86">
        <f t="shared" si="2"/>
        <v>0.14400074455799738</v>
      </c>
      <c r="R28" s="28"/>
    </row>
    <row r="29" spans="1:18" s="26" customFormat="1" ht="30" customHeight="1" x14ac:dyDescent="0.2">
      <c r="A29" s="12" t="s">
        <v>26</v>
      </c>
      <c r="B29" s="13" t="s">
        <v>28</v>
      </c>
      <c r="C29" s="13" t="s">
        <v>28</v>
      </c>
      <c r="D29" s="14" t="s">
        <v>74</v>
      </c>
      <c r="E29" s="14" t="s">
        <v>29</v>
      </c>
      <c r="F29" s="14" t="s">
        <v>29</v>
      </c>
      <c r="G29" s="14"/>
      <c r="H29" s="15" t="s">
        <v>5</v>
      </c>
      <c r="I29" s="16" t="s">
        <v>79</v>
      </c>
      <c r="J29" s="24" t="s">
        <v>85</v>
      </c>
      <c r="K29" s="112">
        <v>658240610</v>
      </c>
      <c r="L29" s="112">
        <v>572496418</v>
      </c>
      <c r="M29" s="112">
        <v>44054957</v>
      </c>
      <c r="N29" s="112">
        <v>44054957</v>
      </c>
      <c r="O29" s="112">
        <v>44054957</v>
      </c>
      <c r="P29" s="85">
        <f t="shared" si="1"/>
        <v>6.6928348586696898E-2</v>
      </c>
      <c r="Q29" s="86">
        <f t="shared" si="2"/>
        <v>6.6928348586696898E-2</v>
      </c>
      <c r="R29" s="25"/>
    </row>
    <row r="30" spans="1:18" s="26" customFormat="1" ht="30" customHeight="1" x14ac:dyDescent="0.2">
      <c r="A30" s="12" t="s">
        <v>26</v>
      </c>
      <c r="B30" s="13" t="s">
        <v>28</v>
      </c>
      <c r="C30" s="13" t="s">
        <v>28</v>
      </c>
      <c r="D30" s="14" t="s">
        <v>74</v>
      </c>
      <c r="E30" s="14" t="s">
        <v>29</v>
      </c>
      <c r="F30" s="14" t="s">
        <v>58</v>
      </c>
      <c r="G30" s="14"/>
      <c r="H30" s="15" t="s">
        <v>5</v>
      </c>
      <c r="I30" s="16" t="s">
        <v>80</v>
      </c>
      <c r="J30" s="24" t="s">
        <v>86</v>
      </c>
      <c r="K30" s="112">
        <v>437159283</v>
      </c>
      <c r="L30" s="112">
        <v>86865956</v>
      </c>
      <c r="M30" s="112">
        <v>65569175</v>
      </c>
      <c r="N30" s="112">
        <v>65569175</v>
      </c>
      <c r="O30" s="112">
        <v>65569175</v>
      </c>
      <c r="P30" s="85">
        <f t="shared" si="1"/>
        <v>0.14998920885319506</v>
      </c>
      <c r="Q30" s="86">
        <f t="shared" si="2"/>
        <v>0.14998920885319506</v>
      </c>
      <c r="R30" s="25"/>
    </row>
    <row r="31" spans="1:18" s="26" customFormat="1" ht="30" customHeight="1" x14ac:dyDescent="0.2">
      <c r="A31" s="12" t="s">
        <v>26</v>
      </c>
      <c r="B31" s="13" t="s">
        <v>28</v>
      </c>
      <c r="C31" s="13" t="s">
        <v>28</v>
      </c>
      <c r="D31" s="14" t="s">
        <v>74</v>
      </c>
      <c r="E31" s="14" t="s">
        <v>29</v>
      </c>
      <c r="F31" s="14" t="s">
        <v>32</v>
      </c>
      <c r="G31" s="14"/>
      <c r="H31" s="15" t="s">
        <v>5</v>
      </c>
      <c r="I31" s="16" t="s">
        <v>81</v>
      </c>
      <c r="J31" s="24" t="s">
        <v>87</v>
      </c>
      <c r="K31" s="112">
        <v>43549502</v>
      </c>
      <c r="L31" s="112">
        <v>43549502</v>
      </c>
      <c r="M31" s="112">
        <v>9171657</v>
      </c>
      <c r="N31" s="112">
        <v>9171657</v>
      </c>
      <c r="O31" s="112">
        <v>9171657</v>
      </c>
      <c r="P31" s="85">
        <f t="shared" si="1"/>
        <v>0.21060302825047231</v>
      </c>
      <c r="Q31" s="86">
        <f t="shared" si="2"/>
        <v>0.21060302825047231</v>
      </c>
      <c r="R31" s="25"/>
    </row>
    <row r="32" spans="1:18" s="26" customFormat="1" ht="30" customHeight="1" x14ac:dyDescent="0.2">
      <c r="A32" s="12" t="s">
        <v>26</v>
      </c>
      <c r="B32" s="13" t="s">
        <v>28</v>
      </c>
      <c r="C32" s="13" t="s">
        <v>28</v>
      </c>
      <c r="D32" s="14" t="s">
        <v>74</v>
      </c>
      <c r="E32" s="14" t="s">
        <v>58</v>
      </c>
      <c r="F32" s="14"/>
      <c r="G32" s="14"/>
      <c r="H32" s="15" t="s">
        <v>5</v>
      </c>
      <c r="I32" s="16" t="s">
        <v>82</v>
      </c>
      <c r="J32" s="24" t="s">
        <v>88</v>
      </c>
      <c r="K32" s="112">
        <v>1864264780</v>
      </c>
      <c r="L32" s="112">
        <v>985201178</v>
      </c>
      <c r="M32" s="112">
        <v>320950842</v>
      </c>
      <c r="N32" s="112">
        <v>320950842</v>
      </c>
      <c r="O32" s="112">
        <v>320950842</v>
      </c>
      <c r="P32" s="85">
        <f t="shared" si="1"/>
        <v>0.17215947296928497</v>
      </c>
      <c r="Q32" s="86">
        <f t="shared" si="2"/>
        <v>0.17215947296928497</v>
      </c>
      <c r="R32" s="25"/>
    </row>
    <row r="33" spans="1:19" s="26" customFormat="1" ht="30" customHeight="1" x14ac:dyDescent="0.2">
      <c r="A33" s="12" t="s">
        <v>26</v>
      </c>
      <c r="B33" s="13" t="s">
        <v>28</v>
      </c>
      <c r="C33" s="13" t="s">
        <v>28</v>
      </c>
      <c r="D33" s="14" t="s">
        <v>74</v>
      </c>
      <c r="E33" s="14" t="s">
        <v>77</v>
      </c>
      <c r="F33" s="14"/>
      <c r="G33" s="14"/>
      <c r="H33" s="15" t="s">
        <v>5</v>
      </c>
      <c r="I33" s="16" t="s">
        <v>83</v>
      </c>
      <c r="J33" s="24" t="s">
        <v>89</v>
      </c>
      <c r="K33" s="112">
        <v>175492138</v>
      </c>
      <c r="L33" s="112">
        <v>33047180</v>
      </c>
      <c r="M33" s="112">
        <v>13695326</v>
      </c>
      <c r="N33" s="112">
        <v>13695326</v>
      </c>
      <c r="O33" s="112">
        <v>13695326</v>
      </c>
      <c r="P33" s="85">
        <f t="shared" si="1"/>
        <v>7.8039541577640356E-2</v>
      </c>
      <c r="Q33" s="86">
        <f t="shared" si="2"/>
        <v>7.8039541577640356E-2</v>
      </c>
      <c r="R33" s="25"/>
    </row>
    <row r="34" spans="1:19" s="26" customFormat="1" ht="30" customHeight="1" x14ac:dyDescent="0.2">
      <c r="A34" s="12" t="s">
        <v>26</v>
      </c>
      <c r="B34" s="13" t="s">
        <v>28</v>
      </c>
      <c r="C34" s="13" t="s">
        <v>28</v>
      </c>
      <c r="D34" s="14" t="s">
        <v>74</v>
      </c>
      <c r="E34" s="14" t="s">
        <v>78</v>
      </c>
      <c r="F34" s="14"/>
      <c r="G34" s="14"/>
      <c r="H34" s="15" t="s">
        <v>5</v>
      </c>
      <c r="I34" s="16" t="s">
        <v>84</v>
      </c>
      <c r="J34" s="24" t="s">
        <v>90</v>
      </c>
      <c r="K34" s="112">
        <v>46025687</v>
      </c>
      <c r="L34" s="112">
        <v>46025687</v>
      </c>
      <c r="M34" s="112">
        <v>10921852</v>
      </c>
      <c r="N34" s="112">
        <v>10921852</v>
      </c>
      <c r="O34" s="112">
        <v>10921852</v>
      </c>
      <c r="P34" s="85">
        <f t="shared" si="1"/>
        <v>0.23729905433024823</v>
      </c>
      <c r="Q34" s="86">
        <f t="shared" si="2"/>
        <v>0.23729905433024823</v>
      </c>
      <c r="R34" s="25"/>
    </row>
    <row r="35" spans="1:19" s="32" customFormat="1" ht="41.25" customHeight="1" x14ac:dyDescent="0.25">
      <c r="A35" s="18" t="s">
        <v>26</v>
      </c>
      <c r="B35" s="94" t="s">
        <v>28</v>
      </c>
      <c r="C35" s="94" t="s">
        <v>28</v>
      </c>
      <c r="D35" s="96" t="s">
        <v>91</v>
      </c>
      <c r="E35" s="21"/>
      <c r="F35" s="21"/>
      <c r="G35" s="21"/>
      <c r="H35" s="15" t="s">
        <v>5</v>
      </c>
      <c r="I35" s="22" t="s">
        <v>92</v>
      </c>
      <c r="J35" s="27" t="s">
        <v>93</v>
      </c>
      <c r="K35" s="111">
        <v>856151000</v>
      </c>
      <c r="L35" s="111">
        <v>0</v>
      </c>
      <c r="M35" s="111">
        <v>0</v>
      </c>
      <c r="N35" s="111">
        <v>0</v>
      </c>
      <c r="O35" s="111">
        <v>0</v>
      </c>
      <c r="P35" s="85">
        <v>0</v>
      </c>
      <c r="Q35" s="86">
        <v>0</v>
      </c>
      <c r="R35" s="31"/>
    </row>
    <row r="36" spans="1:19" s="29" customFormat="1" ht="30" customHeight="1" x14ac:dyDescent="0.2">
      <c r="A36" s="18" t="s">
        <v>26</v>
      </c>
      <c r="B36" s="94" t="s">
        <v>55</v>
      </c>
      <c r="C36" s="19"/>
      <c r="D36" s="21"/>
      <c r="E36" s="21"/>
      <c r="F36" s="21"/>
      <c r="G36" s="21"/>
      <c r="H36" s="15" t="s">
        <v>5</v>
      </c>
      <c r="I36" s="34" t="s">
        <v>94</v>
      </c>
      <c r="J36" s="23" t="s">
        <v>95</v>
      </c>
      <c r="K36" s="111">
        <f>K37+K40+K46</f>
        <v>10197193000</v>
      </c>
      <c r="L36" s="111">
        <f>L37+L40+L46</f>
        <v>8256753694.0400009</v>
      </c>
      <c r="M36" s="111">
        <f>M37+M40+M46</f>
        <v>5605172926.3800001</v>
      </c>
      <c r="N36" s="111">
        <f>N37+N40+N46</f>
        <v>1281371325.48</v>
      </c>
      <c r="O36" s="111">
        <f>O37+O40+O46</f>
        <v>1233309205.48</v>
      </c>
      <c r="P36" s="85">
        <f t="shared" ref="P36:P38" si="7">+M36/K36</f>
        <v>0.54967802672559007</v>
      </c>
      <c r="Q36" s="86">
        <f t="shared" ref="Q36:Q38" si="8">+N36/K36</f>
        <v>0.12565922067769042</v>
      </c>
      <c r="R36" s="28"/>
    </row>
    <row r="37" spans="1:19" s="29" customFormat="1" ht="30" customHeight="1" x14ac:dyDescent="0.2">
      <c r="A37" s="18" t="s">
        <v>26</v>
      </c>
      <c r="B37" s="94" t="s">
        <v>55</v>
      </c>
      <c r="C37" s="94" t="s">
        <v>28</v>
      </c>
      <c r="D37" s="21"/>
      <c r="E37" s="21"/>
      <c r="F37" s="21"/>
      <c r="G37" s="21"/>
      <c r="H37" s="15" t="s">
        <v>5</v>
      </c>
      <c r="I37" s="34" t="s">
        <v>96</v>
      </c>
      <c r="J37" s="23" t="s">
        <v>97</v>
      </c>
      <c r="K37" s="111">
        <f>SUM(K38:K39)</f>
        <v>757518025</v>
      </c>
      <c r="L37" s="111">
        <f t="shared" ref="L37:N37" si="9">SUM(L38:L39)</f>
        <v>706832708</v>
      </c>
      <c r="M37" s="111">
        <f t="shared" si="9"/>
        <v>800000</v>
      </c>
      <c r="N37" s="111">
        <f t="shared" si="9"/>
        <v>800000</v>
      </c>
      <c r="O37" s="111">
        <f>SUM(O38:O39)</f>
        <v>800000</v>
      </c>
      <c r="P37" s="85">
        <f t="shared" si="7"/>
        <v>1.0560804807251947E-3</v>
      </c>
      <c r="Q37" s="86">
        <f t="shared" si="8"/>
        <v>1.0560804807251947E-3</v>
      </c>
      <c r="R37" s="28"/>
    </row>
    <row r="38" spans="1:19" s="29" customFormat="1" ht="41.25" customHeight="1" x14ac:dyDescent="0.2">
      <c r="A38" s="97" t="s">
        <v>26</v>
      </c>
      <c r="B38" s="98" t="s">
        <v>55</v>
      </c>
      <c r="C38" s="98" t="s">
        <v>28</v>
      </c>
      <c r="D38" s="99" t="s">
        <v>28</v>
      </c>
      <c r="E38" s="99" t="s">
        <v>32</v>
      </c>
      <c r="F38" s="15" t="s">
        <v>35</v>
      </c>
      <c r="G38" s="21"/>
      <c r="H38" s="15" t="s">
        <v>5</v>
      </c>
      <c r="I38" s="35" t="s">
        <v>195</v>
      </c>
      <c r="J38" s="17" t="s">
        <v>196</v>
      </c>
      <c r="K38" s="112">
        <v>706987223</v>
      </c>
      <c r="L38" s="112">
        <v>706800000</v>
      </c>
      <c r="M38" s="112">
        <v>800000</v>
      </c>
      <c r="N38" s="112">
        <v>800000</v>
      </c>
      <c r="O38" s="112">
        <v>800000</v>
      </c>
      <c r="P38" s="85">
        <f t="shared" si="7"/>
        <v>1.1315621753464136E-3</v>
      </c>
      <c r="Q38" s="86">
        <f t="shared" si="8"/>
        <v>1.1315621753464136E-3</v>
      </c>
      <c r="R38" s="28"/>
    </row>
    <row r="39" spans="1:19" s="26" customFormat="1" ht="30" customHeight="1" x14ac:dyDescent="0.2">
      <c r="A39" s="12" t="s">
        <v>26</v>
      </c>
      <c r="B39" s="13" t="s">
        <v>55</v>
      </c>
      <c r="C39" s="13" t="s">
        <v>28</v>
      </c>
      <c r="D39" s="14" t="s">
        <v>28</v>
      </c>
      <c r="E39" s="14" t="s">
        <v>59</v>
      </c>
      <c r="F39" s="15" t="s">
        <v>36</v>
      </c>
      <c r="G39" s="14"/>
      <c r="H39" s="15" t="s">
        <v>5</v>
      </c>
      <c r="I39" s="35" t="s">
        <v>198</v>
      </c>
      <c r="J39" s="17" t="s">
        <v>199</v>
      </c>
      <c r="K39" s="112">
        <v>50530802</v>
      </c>
      <c r="L39" s="112">
        <v>32708</v>
      </c>
      <c r="M39" s="112" t="s">
        <v>25</v>
      </c>
      <c r="N39" s="112" t="s">
        <v>25</v>
      </c>
      <c r="O39" s="112" t="s">
        <v>25</v>
      </c>
      <c r="P39" s="85" t="s">
        <v>25</v>
      </c>
      <c r="Q39" s="86"/>
      <c r="R39" s="25"/>
      <c r="S39" s="92"/>
    </row>
    <row r="40" spans="1:19" s="29" customFormat="1" ht="30" customHeight="1" x14ac:dyDescent="0.2">
      <c r="A40" s="18" t="s">
        <v>26</v>
      </c>
      <c r="B40" s="94" t="s">
        <v>55</v>
      </c>
      <c r="C40" s="94" t="s">
        <v>55</v>
      </c>
      <c r="D40" s="20" t="s">
        <v>28</v>
      </c>
      <c r="E40" s="21"/>
      <c r="F40" s="21"/>
      <c r="G40" s="21"/>
      <c r="H40" s="15" t="s">
        <v>5</v>
      </c>
      <c r="I40" s="34" t="s">
        <v>258</v>
      </c>
      <c r="J40" s="23" t="s">
        <v>191</v>
      </c>
      <c r="K40" s="111">
        <f>SUM(K41:K45)</f>
        <v>173408008</v>
      </c>
      <c r="L40" s="111">
        <f>SUM(L41:L45)</f>
        <v>136282663.5</v>
      </c>
      <c r="M40" s="111">
        <f>SUM(M41:M45)</f>
        <v>135116008.28</v>
      </c>
      <c r="N40" s="111">
        <f>SUM(N41:N45)</f>
        <v>13582142.279999999</v>
      </c>
      <c r="O40" s="111">
        <f>SUM(O41:O45)</f>
        <v>13582142.279999999</v>
      </c>
      <c r="P40" s="85">
        <f t="shared" si="1"/>
        <v>0.77917974976103754</v>
      </c>
      <c r="Q40" s="86">
        <f t="shared" si="2"/>
        <v>7.8324769638089611E-2</v>
      </c>
      <c r="R40" s="28"/>
      <c r="S40" s="92"/>
    </row>
    <row r="41" spans="1:19" s="29" customFormat="1" ht="63.75" customHeight="1" x14ac:dyDescent="0.2">
      <c r="A41" s="18" t="s">
        <v>26</v>
      </c>
      <c r="B41" s="100" t="s">
        <v>55</v>
      </c>
      <c r="C41" s="100" t="s">
        <v>55</v>
      </c>
      <c r="D41" s="15" t="s">
        <v>28</v>
      </c>
      <c r="E41" s="15" t="s">
        <v>58</v>
      </c>
      <c r="F41" s="15" t="s">
        <v>35</v>
      </c>
      <c r="G41" s="21"/>
      <c r="H41" s="15" t="s">
        <v>5</v>
      </c>
      <c r="I41" s="35" t="s">
        <v>200</v>
      </c>
      <c r="J41" s="17" t="s">
        <v>201</v>
      </c>
      <c r="K41" s="112">
        <v>22230765</v>
      </c>
      <c r="L41" s="112" t="s">
        <v>25</v>
      </c>
      <c r="M41" s="112" t="s">
        <v>25</v>
      </c>
      <c r="N41" s="112" t="s">
        <v>25</v>
      </c>
      <c r="O41" s="112" t="s">
        <v>25</v>
      </c>
      <c r="P41" s="85">
        <f t="shared" ref="P41:P42" si="10">+M41/K41</f>
        <v>0</v>
      </c>
      <c r="Q41" s="86">
        <f t="shared" ref="Q41:Q45" si="11">+N41/K41</f>
        <v>0</v>
      </c>
      <c r="R41" s="28"/>
      <c r="S41" s="92"/>
    </row>
    <row r="42" spans="1:19" s="29" customFormat="1" ht="51" customHeight="1" x14ac:dyDescent="0.2">
      <c r="A42" s="18" t="s">
        <v>26</v>
      </c>
      <c r="B42" s="100" t="s">
        <v>55</v>
      </c>
      <c r="C42" s="100" t="s">
        <v>55</v>
      </c>
      <c r="D42" s="15" t="s">
        <v>28</v>
      </c>
      <c r="E42" s="15" t="s">
        <v>32</v>
      </c>
      <c r="F42" s="15" t="s">
        <v>58</v>
      </c>
      <c r="G42" s="21"/>
      <c r="H42" s="15" t="s">
        <v>5</v>
      </c>
      <c r="I42" s="35" t="s">
        <v>202</v>
      </c>
      <c r="J42" s="17" t="s">
        <v>204</v>
      </c>
      <c r="K42" s="112">
        <v>80184055</v>
      </c>
      <c r="L42" s="112">
        <v>76466809.219999999</v>
      </c>
      <c r="M42" s="112">
        <v>75985362</v>
      </c>
      <c r="N42" s="112">
        <v>2304800</v>
      </c>
      <c r="O42" s="112">
        <v>2304800</v>
      </c>
      <c r="P42" s="85">
        <f t="shared" si="10"/>
        <v>0.94763680883936341</v>
      </c>
      <c r="Q42" s="86">
        <f t="shared" si="11"/>
        <v>2.8743869339109877E-2</v>
      </c>
      <c r="R42" s="28"/>
      <c r="S42" s="92"/>
    </row>
    <row r="43" spans="1:19" s="29" customFormat="1" ht="51" customHeight="1" x14ac:dyDescent="0.2">
      <c r="A43" s="18" t="s">
        <v>26</v>
      </c>
      <c r="B43" s="100" t="s">
        <v>55</v>
      </c>
      <c r="C43" s="100" t="s">
        <v>55</v>
      </c>
      <c r="D43" s="15" t="s">
        <v>28</v>
      </c>
      <c r="E43" s="15" t="s">
        <v>32</v>
      </c>
      <c r="F43" s="15" t="s">
        <v>32</v>
      </c>
      <c r="G43" s="21"/>
      <c r="H43" s="15" t="s">
        <v>5</v>
      </c>
      <c r="I43" s="35" t="s">
        <v>203</v>
      </c>
      <c r="J43" s="17" t="s">
        <v>205</v>
      </c>
      <c r="K43" s="112">
        <v>51275895</v>
      </c>
      <c r="L43" s="112">
        <v>51195083.280000001</v>
      </c>
      <c r="M43" s="112">
        <v>51195083.280000001</v>
      </c>
      <c r="N43" s="112">
        <v>9656571.2799999993</v>
      </c>
      <c r="O43" s="112">
        <v>9656571.2799999993</v>
      </c>
      <c r="P43" s="85"/>
      <c r="Q43" s="86"/>
      <c r="R43" s="28"/>
      <c r="S43" s="92"/>
    </row>
    <row r="44" spans="1:19" s="29" customFormat="1" ht="51" customHeight="1" x14ac:dyDescent="0.2">
      <c r="A44" s="18" t="s">
        <v>26</v>
      </c>
      <c r="B44" s="100" t="s">
        <v>55</v>
      </c>
      <c r="C44" s="100" t="s">
        <v>55</v>
      </c>
      <c r="D44" s="15" t="s">
        <v>28</v>
      </c>
      <c r="E44" s="15" t="s">
        <v>59</v>
      </c>
      <c r="F44" s="15" t="s">
        <v>58</v>
      </c>
      <c r="G44" s="21"/>
      <c r="H44" s="15" t="s">
        <v>5</v>
      </c>
      <c r="I44" s="35" t="s">
        <v>206</v>
      </c>
      <c r="J44" s="17" t="s">
        <v>208</v>
      </c>
      <c r="K44" s="112">
        <v>12717293</v>
      </c>
      <c r="L44" s="112">
        <v>1620771</v>
      </c>
      <c r="M44" s="112">
        <v>1620771</v>
      </c>
      <c r="N44" s="112">
        <v>1620771</v>
      </c>
      <c r="O44" s="112">
        <v>1620771</v>
      </c>
      <c r="P44" s="85"/>
      <c r="Q44" s="86"/>
      <c r="R44" s="28"/>
      <c r="S44" s="92"/>
    </row>
    <row r="45" spans="1:19" s="26" customFormat="1" ht="38.25" customHeight="1" x14ac:dyDescent="0.2">
      <c r="A45" s="12" t="s">
        <v>26</v>
      </c>
      <c r="B45" s="13" t="s">
        <v>55</v>
      </c>
      <c r="C45" s="13" t="s">
        <v>55</v>
      </c>
      <c r="D45" s="14" t="s">
        <v>28</v>
      </c>
      <c r="E45" s="14" t="s">
        <v>59</v>
      </c>
      <c r="F45" s="14" t="s">
        <v>34</v>
      </c>
      <c r="G45" s="14"/>
      <c r="H45" s="15" t="s">
        <v>5</v>
      </c>
      <c r="I45" s="35" t="s">
        <v>207</v>
      </c>
      <c r="J45" s="17" t="s">
        <v>209</v>
      </c>
      <c r="K45" s="112">
        <v>7000000</v>
      </c>
      <c r="L45" s="112">
        <v>7000000</v>
      </c>
      <c r="M45" s="112">
        <v>6314792</v>
      </c>
      <c r="N45" s="112" t="s">
        <v>25</v>
      </c>
      <c r="O45" s="112" t="s">
        <v>25</v>
      </c>
      <c r="P45" s="85"/>
      <c r="Q45" s="86">
        <f t="shared" si="11"/>
        <v>0</v>
      </c>
      <c r="R45" s="25"/>
      <c r="S45" s="92"/>
    </row>
    <row r="46" spans="1:19" s="26" customFormat="1" ht="30" customHeight="1" x14ac:dyDescent="0.2">
      <c r="A46" s="18" t="s">
        <v>26</v>
      </c>
      <c r="B46" s="94" t="s">
        <v>55</v>
      </c>
      <c r="C46" s="94" t="s">
        <v>55</v>
      </c>
      <c r="D46" s="95" t="s">
        <v>55</v>
      </c>
      <c r="E46" s="21"/>
      <c r="F46" s="21"/>
      <c r="G46" s="21"/>
      <c r="H46" s="15" t="s">
        <v>5</v>
      </c>
      <c r="I46" s="34" t="s">
        <v>98</v>
      </c>
      <c r="J46" s="23" t="s">
        <v>99</v>
      </c>
      <c r="K46" s="111">
        <f>SUM(K47:K63)</f>
        <v>9266266967</v>
      </c>
      <c r="L46" s="111">
        <f t="shared" ref="L46:O46" si="12">SUM(L47:L63)</f>
        <v>7413638322.5400009</v>
      </c>
      <c r="M46" s="111">
        <f t="shared" si="12"/>
        <v>5469256918.1000004</v>
      </c>
      <c r="N46" s="111">
        <f t="shared" si="12"/>
        <v>1266989183.2</v>
      </c>
      <c r="O46" s="111">
        <f t="shared" si="12"/>
        <v>1218927063.2</v>
      </c>
      <c r="P46" s="85">
        <f t="shared" ref="P46:P63" si="13">+M46/K46</f>
        <v>0.59023303964559737</v>
      </c>
      <c r="Q46" s="86">
        <f t="shared" ref="Q46:Q63" si="14">+N46/K46</f>
        <v>0.1367313490656091</v>
      </c>
      <c r="R46" s="25"/>
      <c r="S46" s="92"/>
    </row>
    <row r="47" spans="1:19" s="26" customFormat="1" ht="32.25" customHeight="1" x14ac:dyDescent="0.2">
      <c r="A47" s="12" t="s">
        <v>26</v>
      </c>
      <c r="B47" s="13" t="s">
        <v>55</v>
      </c>
      <c r="C47" s="13" t="s">
        <v>55</v>
      </c>
      <c r="D47" s="14" t="s">
        <v>55</v>
      </c>
      <c r="E47" s="14" t="s">
        <v>60</v>
      </c>
      <c r="F47" s="102" t="s">
        <v>59</v>
      </c>
      <c r="G47" s="14"/>
      <c r="H47" s="15" t="s">
        <v>5</v>
      </c>
      <c r="I47" s="35" t="s">
        <v>210</v>
      </c>
      <c r="J47" s="17" t="s">
        <v>211</v>
      </c>
      <c r="K47" s="112">
        <v>309272252</v>
      </c>
      <c r="L47" s="112">
        <v>283050377.22000003</v>
      </c>
      <c r="M47" s="112">
        <v>78046545</v>
      </c>
      <c r="N47" s="112">
        <v>2218215</v>
      </c>
      <c r="O47" s="112">
        <v>2218215</v>
      </c>
      <c r="P47" s="85">
        <f t="shared" si="13"/>
        <v>0.25235547157977817</v>
      </c>
      <c r="Q47" s="86">
        <f t="shared" si="14"/>
        <v>7.1723699286155166E-3</v>
      </c>
      <c r="R47" s="25"/>
      <c r="S47" s="92"/>
    </row>
    <row r="48" spans="1:19" s="26" customFormat="1" ht="36" x14ac:dyDescent="0.2">
      <c r="A48" s="12" t="s">
        <v>26</v>
      </c>
      <c r="B48" s="13" t="s">
        <v>55</v>
      </c>
      <c r="C48" s="13" t="s">
        <v>55</v>
      </c>
      <c r="D48" s="14" t="s">
        <v>55</v>
      </c>
      <c r="E48" s="14" t="s">
        <v>33</v>
      </c>
      <c r="F48" s="14" t="s">
        <v>32</v>
      </c>
      <c r="G48" s="14"/>
      <c r="H48" s="15" t="s">
        <v>5</v>
      </c>
      <c r="I48" s="35" t="s">
        <v>212</v>
      </c>
      <c r="J48" s="17" t="s">
        <v>216</v>
      </c>
      <c r="K48" s="112">
        <v>198608581</v>
      </c>
      <c r="L48" s="112">
        <v>158109976</v>
      </c>
      <c r="M48" s="112">
        <v>112207468</v>
      </c>
      <c r="N48" s="112">
        <v>15780181</v>
      </c>
      <c r="O48" s="112">
        <v>15780181</v>
      </c>
      <c r="P48" s="85">
        <f t="shared" si="13"/>
        <v>0.56496787517957248</v>
      </c>
      <c r="Q48" s="86">
        <f t="shared" si="14"/>
        <v>7.9453671742410761E-2</v>
      </c>
      <c r="R48" s="25"/>
      <c r="S48" s="92"/>
    </row>
    <row r="49" spans="1:19" s="26" customFormat="1" ht="36" x14ac:dyDescent="0.2">
      <c r="A49" s="12" t="s">
        <v>26</v>
      </c>
      <c r="B49" s="13" t="s">
        <v>55</v>
      </c>
      <c r="C49" s="13" t="s">
        <v>55</v>
      </c>
      <c r="D49" s="14" t="s">
        <v>55</v>
      </c>
      <c r="E49" s="14" t="s">
        <v>33</v>
      </c>
      <c r="F49" s="14" t="s">
        <v>59</v>
      </c>
      <c r="G49" s="14"/>
      <c r="H49" s="15" t="s">
        <v>5</v>
      </c>
      <c r="I49" s="35" t="s">
        <v>213</v>
      </c>
      <c r="J49" s="17" t="s">
        <v>217</v>
      </c>
      <c r="K49" s="112">
        <v>74500000</v>
      </c>
      <c r="L49" s="112">
        <v>74500000</v>
      </c>
      <c r="M49" s="112">
        <v>5591430</v>
      </c>
      <c r="N49" s="112">
        <v>5591430</v>
      </c>
      <c r="O49" s="112">
        <v>5591430</v>
      </c>
      <c r="P49" s="85">
        <f t="shared" ref="P49:P52" si="15">+M49/K49</f>
        <v>7.5052751677852345E-2</v>
      </c>
      <c r="Q49" s="86">
        <f t="shared" ref="Q49:Q52" si="16">+N49/K49</f>
        <v>7.5052751677852345E-2</v>
      </c>
      <c r="R49" s="25"/>
      <c r="S49" s="92"/>
    </row>
    <row r="50" spans="1:19" s="26" customFormat="1" ht="24" x14ac:dyDescent="0.2">
      <c r="A50" s="12" t="s">
        <v>26</v>
      </c>
      <c r="B50" s="13" t="s">
        <v>55</v>
      </c>
      <c r="C50" s="13" t="s">
        <v>55</v>
      </c>
      <c r="D50" s="14" t="s">
        <v>55</v>
      </c>
      <c r="E50" s="14" t="s">
        <v>33</v>
      </c>
      <c r="F50" s="14" t="s">
        <v>34</v>
      </c>
      <c r="G50" s="14"/>
      <c r="H50" s="15"/>
      <c r="I50" s="35" t="s">
        <v>259</v>
      </c>
      <c r="J50" s="17" t="s">
        <v>260</v>
      </c>
      <c r="K50" s="112">
        <v>5000000</v>
      </c>
      <c r="L50" s="112">
        <v>5000000</v>
      </c>
      <c r="M50" s="112" t="s">
        <v>25</v>
      </c>
      <c r="N50" s="112" t="s">
        <v>25</v>
      </c>
      <c r="O50" s="112" t="s">
        <v>25</v>
      </c>
      <c r="P50" s="85">
        <f t="shared" si="15"/>
        <v>0</v>
      </c>
      <c r="Q50" s="86">
        <f t="shared" si="16"/>
        <v>0</v>
      </c>
      <c r="R50" s="25"/>
      <c r="S50" s="92"/>
    </row>
    <row r="51" spans="1:19" s="26" customFormat="1" ht="24" x14ac:dyDescent="0.2">
      <c r="A51" s="12" t="s">
        <v>26</v>
      </c>
      <c r="B51" s="13" t="s">
        <v>55</v>
      </c>
      <c r="C51" s="13" t="s">
        <v>55</v>
      </c>
      <c r="D51" s="14" t="s">
        <v>55</v>
      </c>
      <c r="E51" s="14" t="s">
        <v>33</v>
      </c>
      <c r="F51" s="14" t="s">
        <v>35</v>
      </c>
      <c r="G51" s="14"/>
      <c r="H51" s="15" t="s">
        <v>5</v>
      </c>
      <c r="I51" s="35" t="s">
        <v>214</v>
      </c>
      <c r="J51" s="17" t="s">
        <v>218</v>
      </c>
      <c r="K51" s="112">
        <v>38431863</v>
      </c>
      <c r="L51" s="112">
        <v>38431863</v>
      </c>
      <c r="M51" s="112">
        <v>38384148</v>
      </c>
      <c r="N51" s="112" t="s">
        <v>25</v>
      </c>
      <c r="O51" s="112" t="s">
        <v>25</v>
      </c>
      <c r="P51" s="85">
        <f t="shared" si="15"/>
        <v>0.9987584520687951</v>
      </c>
      <c r="Q51" s="86">
        <f t="shared" si="16"/>
        <v>0</v>
      </c>
      <c r="R51" s="25"/>
      <c r="S51" s="92"/>
    </row>
    <row r="52" spans="1:19" s="26" customFormat="1" ht="48" x14ac:dyDescent="0.2">
      <c r="A52" s="12" t="s">
        <v>26</v>
      </c>
      <c r="B52" s="13" t="s">
        <v>55</v>
      </c>
      <c r="C52" s="13" t="s">
        <v>55</v>
      </c>
      <c r="D52" s="14" t="s">
        <v>55</v>
      </c>
      <c r="E52" s="14" t="s">
        <v>33</v>
      </c>
      <c r="F52" s="14" t="s">
        <v>36</v>
      </c>
      <c r="G52" s="14"/>
      <c r="H52" s="15" t="s">
        <v>5</v>
      </c>
      <c r="I52" s="35" t="s">
        <v>215</v>
      </c>
      <c r="J52" s="17" t="s">
        <v>219</v>
      </c>
      <c r="K52" s="112">
        <v>343009020</v>
      </c>
      <c r="L52" s="112">
        <v>340700000</v>
      </c>
      <c r="M52" s="112">
        <v>340644804</v>
      </c>
      <c r="N52" s="112">
        <v>86361814</v>
      </c>
      <c r="O52" s="112">
        <v>86361814</v>
      </c>
      <c r="P52" s="85">
        <f t="shared" si="15"/>
        <v>0.99310742323919066</v>
      </c>
      <c r="Q52" s="86">
        <f t="shared" si="16"/>
        <v>0.25177709320880248</v>
      </c>
      <c r="R52" s="25"/>
      <c r="S52" s="92"/>
    </row>
    <row r="53" spans="1:19" s="26" customFormat="1" ht="24" x14ac:dyDescent="0.2">
      <c r="A53" s="12" t="s">
        <v>26</v>
      </c>
      <c r="B53" s="13" t="s">
        <v>55</v>
      </c>
      <c r="C53" s="13" t="s">
        <v>55</v>
      </c>
      <c r="D53" s="14" t="s">
        <v>55</v>
      </c>
      <c r="E53" s="14" t="s">
        <v>34</v>
      </c>
      <c r="F53" s="14" t="s">
        <v>29</v>
      </c>
      <c r="G53" s="14"/>
      <c r="H53" s="15" t="s">
        <v>5</v>
      </c>
      <c r="I53" s="35" t="s">
        <v>220</v>
      </c>
      <c r="J53" s="17" t="s">
        <v>222</v>
      </c>
      <c r="K53" s="112">
        <v>1228389585</v>
      </c>
      <c r="L53" s="112">
        <v>866080341</v>
      </c>
      <c r="M53" s="112">
        <v>271662328</v>
      </c>
      <c r="N53" s="112">
        <v>271662328</v>
      </c>
      <c r="O53" s="112">
        <v>271662328</v>
      </c>
      <c r="P53" s="85">
        <f t="shared" si="13"/>
        <v>0.2211532329134816</v>
      </c>
      <c r="Q53" s="86">
        <f t="shared" si="14"/>
        <v>0.2211532329134816</v>
      </c>
      <c r="R53" s="25"/>
      <c r="S53" s="92"/>
    </row>
    <row r="54" spans="1:19" s="26" customFormat="1" ht="14.25" x14ac:dyDescent="0.2">
      <c r="A54" s="12" t="s">
        <v>26</v>
      </c>
      <c r="B54" s="13" t="s">
        <v>55</v>
      </c>
      <c r="C54" s="13" t="s">
        <v>55</v>
      </c>
      <c r="D54" s="14" t="s">
        <v>55</v>
      </c>
      <c r="E54" s="14" t="s">
        <v>34</v>
      </c>
      <c r="F54" s="14" t="s">
        <v>58</v>
      </c>
      <c r="G54" s="14"/>
      <c r="H54" s="15" t="s">
        <v>5</v>
      </c>
      <c r="I54" s="35" t="s">
        <v>221</v>
      </c>
      <c r="J54" s="17" t="s">
        <v>223</v>
      </c>
      <c r="K54" s="112">
        <v>464466819</v>
      </c>
      <c r="L54" s="112">
        <v>464466819</v>
      </c>
      <c r="M54" s="112">
        <v>464466819</v>
      </c>
      <c r="N54" s="112">
        <v>156739061</v>
      </c>
      <c r="O54" s="112">
        <v>156739061</v>
      </c>
      <c r="P54" s="85"/>
      <c r="Q54" s="86"/>
      <c r="R54" s="25"/>
      <c r="S54" s="92"/>
    </row>
    <row r="55" spans="1:19" s="26" customFormat="1" ht="24" x14ac:dyDescent="0.2">
      <c r="A55" s="12" t="s">
        <v>26</v>
      </c>
      <c r="B55" s="13" t="s">
        <v>55</v>
      </c>
      <c r="C55" s="13" t="s">
        <v>55</v>
      </c>
      <c r="D55" s="14" t="s">
        <v>55</v>
      </c>
      <c r="E55" s="14" t="s">
        <v>35</v>
      </c>
      <c r="F55" s="14" t="s">
        <v>58</v>
      </c>
      <c r="G55" s="14"/>
      <c r="H55" s="15" t="s">
        <v>5</v>
      </c>
      <c r="I55" s="35" t="s">
        <v>224</v>
      </c>
      <c r="J55" s="17" t="s">
        <v>229</v>
      </c>
      <c r="K55" s="112">
        <v>1629259854</v>
      </c>
      <c r="L55" s="112">
        <v>1621537112</v>
      </c>
      <c r="M55" s="112">
        <v>1572125165</v>
      </c>
      <c r="N55" s="112">
        <v>416436082</v>
      </c>
      <c r="O55" s="112">
        <v>377036082</v>
      </c>
      <c r="P55" s="85">
        <f t="shared" si="13"/>
        <v>0.96493212003000717</v>
      </c>
      <c r="Q55" s="86">
        <f t="shared" si="14"/>
        <v>0.25559832029102464</v>
      </c>
      <c r="R55" s="25"/>
      <c r="S55" s="92"/>
    </row>
    <row r="56" spans="1:19" s="26" customFormat="1" ht="36" x14ac:dyDescent="0.2">
      <c r="A56" s="12" t="s">
        <v>26</v>
      </c>
      <c r="B56" s="13" t="s">
        <v>55</v>
      </c>
      <c r="C56" s="13" t="s">
        <v>55</v>
      </c>
      <c r="D56" s="14" t="s">
        <v>55</v>
      </c>
      <c r="E56" s="14" t="s">
        <v>35</v>
      </c>
      <c r="F56" s="14" t="s">
        <v>32</v>
      </c>
      <c r="G56" s="14"/>
      <c r="H56" s="15" t="s">
        <v>5</v>
      </c>
      <c r="I56" s="35" t="s">
        <v>225</v>
      </c>
      <c r="J56" s="17" t="s">
        <v>230</v>
      </c>
      <c r="K56" s="112">
        <v>1451556657</v>
      </c>
      <c r="L56" s="112">
        <v>954709529.22000003</v>
      </c>
      <c r="M56" s="112">
        <v>542954507</v>
      </c>
      <c r="N56" s="112">
        <v>180245069</v>
      </c>
      <c r="O56" s="112">
        <v>171582949</v>
      </c>
      <c r="P56" s="85">
        <f t="shared" ref="P56:P59" si="17">+M56/K56</f>
        <v>0.37404982050245938</v>
      </c>
      <c r="Q56" s="86">
        <f t="shared" ref="Q56:Q59" si="18">+N56/K56</f>
        <v>0.12417363671668243</v>
      </c>
      <c r="R56" s="25"/>
      <c r="S56" s="92"/>
    </row>
    <row r="57" spans="1:19" s="26" customFormat="1" ht="60" x14ac:dyDescent="0.2">
      <c r="A57" s="12" t="s">
        <v>26</v>
      </c>
      <c r="B57" s="13" t="s">
        <v>55</v>
      </c>
      <c r="C57" s="13" t="s">
        <v>55</v>
      </c>
      <c r="D57" s="14" t="s">
        <v>55</v>
      </c>
      <c r="E57" s="14" t="s">
        <v>35</v>
      </c>
      <c r="F57" s="14" t="s">
        <v>59</v>
      </c>
      <c r="G57" s="14"/>
      <c r="H57" s="15" t="s">
        <v>5</v>
      </c>
      <c r="I57" s="35" t="s">
        <v>226</v>
      </c>
      <c r="J57" s="17" t="s">
        <v>231</v>
      </c>
      <c r="K57" s="112">
        <v>1045085267</v>
      </c>
      <c r="L57" s="112">
        <v>1044685267</v>
      </c>
      <c r="M57" s="112">
        <v>1044685267</v>
      </c>
      <c r="N57" s="112">
        <v>2497248</v>
      </c>
      <c r="O57" s="112">
        <v>2497248</v>
      </c>
      <c r="P57" s="85">
        <f t="shared" si="17"/>
        <v>0.99961725611045282</v>
      </c>
      <c r="Q57" s="86">
        <f t="shared" si="18"/>
        <v>2.3895160317095924E-3</v>
      </c>
      <c r="R57" s="25"/>
      <c r="S57" s="92"/>
    </row>
    <row r="58" spans="1:19" s="26" customFormat="1" ht="14.25" x14ac:dyDescent="0.2">
      <c r="A58" s="12" t="s">
        <v>26</v>
      </c>
      <c r="B58" s="13" t="s">
        <v>55</v>
      </c>
      <c r="C58" s="13" t="s">
        <v>55</v>
      </c>
      <c r="D58" s="14" t="s">
        <v>55</v>
      </c>
      <c r="E58" s="14" t="s">
        <v>35</v>
      </c>
      <c r="F58" s="14" t="s">
        <v>60</v>
      </c>
      <c r="G58" s="14"/>
      <c r="H58" s="15" t="s">
        <v>5</v>
      </c>
      <c r="I58" s="35" t="s">
        <v>227</v>
      </c>
      <c r="J58" s="17" t="s">
        <v>232</v>
      </c>
      <c r="K58" s="112">
        <v>928000000</v>
      </c>
      <c r="L58" s="112">
        <v>920122642.10000002</v>
      </c>
      <c r="M58" s="112">
        <v>903686642.10000002</v>
      </c>
      <c r="N58" s="112">
        <v>98486274.200000003</v>
      </c>
      <c r="O58" s="112">
        <v>98486274.200000003</v>
      </c>
      <c r="P58" s="85">
        <f t="shared" si="17"/>
        <v>0.97380026088362071</v>
      </c>
      <c r="Q58" s="86">
        <f t="shared" si="18"/>
        <v>0.10612745064655173</v>
      </c>
      <c r="R58" s="25"/>
      <c r="S58" s="92"/>
    </row>
    <row r="59" spans="1:19" s="26" customFormat="1" ht="72" x14ac:dyDescent="0.2">
      <c r="A59" s="12" t="s">
        <v>26</v>
      </c>
      <c r="B59" s="13" t="s">
        <v>55</v>
      </c>
      <c r="C59" s="13" t="s">
        <v>55</v>
      </c>
      <c r="D59" s="14" t="s">
        <v>55</v>
      </c>
      <c r="E59" s="14" t="s">
        <v>35</v>
      </c>
      <c r="F59" s="14" t="s">
        <v>34</v>
      </c>
      <c r="G59" s="14"/>
      <c r="H59" s="15" t="s">
        <v>5</v>
      </c>
      <c r="I59" s="35" t="s">
        <v>228</v>
      </c>
      <c r="J59" s="17" t="s">
        <v>233</v>
      </c>
      <c r="K59" s="112">
        <v>79000000</v>
      </c>
      <c r="L59" s="112">
        <v>68320814</v>
      </c>
      <c r="M59" s="112">
        <v>48320814</v>
      </c>
      <c r="N59" s="112">
        <v>5064349</v>
      </c>
      <c r="O59" s="112">
        <v>5064349</v>
      </c>
      <c r="P59" s="85">
        <f t="shared" si="17"/>
        <v>0.61165587341772154</v>
      </c>
      <c r="Q59" s="86">
        <f t="shared" si="18"/>
        <v>6.4105683544303793E-2</v>
      </c>
      <c r="R59" s="25"/>
      <c r="S59" s="92"/>
    </row>
    <row r="60" spans="1:19" s="26" customFormat="1" ht="14.25" x14ac:dyDescent="0.2">
      <c r="A60" s="12" t="s">
        <v>26</v>
      </c>
      <c r="B60" s="13" t="s">
        <v>55</v>
      </c>
      <c r="C60" s="13" t="s">
        <v>55</v>
      </c>
      <c r="D60" s="14" t="s">
        <v>55</v>
      </c>
      <c r="E60" s="14" t="s">
        <v>36</v>
      </c>
      <c r="F60" s="14" t="s">
        <v>58</v>
      </c>
      <c r="G60" s="14"/>
      <c r="H60" s="15" t="s">
        <v>5</v>
      </c>
      <c r="I60" s="35" t="s">
        <v>234</v>
      </c>
      <c r="J60" s="17" t="s">
        <v>236</v>
      </c>
      <c r="K60" s="112">
        <v>528241670</v>
      </c>
      <c r="L60" s="112">
        <v>250000000</v>
      </c>
      <c r="M60" s="112" t="s">
        <v>25</v>
      </c>
      <c r="N60" s="112" t="s">
        <v>25</v>
      </c>
      <c r="O60" s="112" t="s">
        <v>25</v>
      </c>
      <c r="P60" s="85">
        <f t="shared" ref="P60:P62" si="19">+M60/K60</f>
        <v>0</v>
      </c>
      <c r="Q60" s="86">
        <f t="shared" ref="Q60:Q62" si="20">+N60/K60</f>
        <v>0</v>
      </c>
      <c r="R60" s="25"/>
      <c r="S60" s="92"/>
    </row>
    <row r="61" spans="1:19" s="26" customFormat="1" ht="96" x14ac:dyDescent="0.2">
      <c r="A61" s="12" t="s">
        <v>26</v>
      </c>
      <c r="B61" s="13" t="s">
        <v>55</v>
      </c>
      <c r="C61" s="13" t="s">
        <v>55</v>
      </c>
      <c r="D61" s="14" t="s">
        <v>55</v>
      </c>
      <c r="E61" s="14" t="s">
        <v>36</v>
      </c>
      <c r="F61" s="14" t="s">
        <v>59</v>
      </c>
      <c r="G61" s="14"/>
      <c r="H61" s="15" t="s">
        <v>5</v>
      </c>
      <c r="I61" s="35" t="s">
        <v>235</v>
      </c>
      <c r="J61" s="17" t="s">
        <v>237</v>
      </c>
      <c r="K61" s="112">
        <v>23923582</v>
      </c>
      <c r="L61" s="112">
        <v>23923582</v>
      </c>
      <c r="M61" s="112">
        <v>23923582</v>
      </c>
      <c r="N61" s="112">
        <v>3349733</v>
      </c>
      <c r="O61" s="112">
        <v>3349733</v>
      </c>
      <c r="P61" s="85">
        <f t="shared" si="19"/>
        <v>1</v>
      </c>
      <c r="Q61" s="86">
        <f t="shared" si="20"/>
        <v>0.14001803743268881</v>
      </c>
      <c r="R61" s="25"/>
      <c r="S61" s="92"/>
    </row>
    <row r="62" spans="1:19" s="26" customFormat="1" ht="36" x14ac:dyDescent="0.2">
      <c r="A62" s="12" t="s">
        <v>26</v>
      </c>
      <c r="B62" s="13" t="s">
        <v>55</v>
      </c>
      <c r="C62" s="13" t="s">
        <v>55</v>
      </c>
      <c r="D62" s="14" t="s">
        <v>55</v>
      </c>
      <c r="E62" s="14" t="s">
        <v>36</v>
      </c>
      <c r="F62" s="14" t="s">
        <v>33</v>
      </c>
      <c r="G62" s="14"/>
      <c r="H62" s="15"/>
      <c r="I62" s="35" t="s">
        <v>261</v>
      </c>
      <c r="J62" s="17" t="s">
        <v>262</v>
      </c>
      <c r="K62" s="112">
        <v>460000000</v>
      </c>
      <c r="L62" s="112" t="s">
        <v>25</v>
      </c>
      <c r="M62" s="112" t="s">
        <v>25</v>
      </c>
      <c r="N62" s="112" t="s">
        <v>25</v>
      </c>
      <c r="O62" s="112" t="s">
        <v>25</v>
      </c>
      <c r="P62" s="85">
        <f t="shared" si="19"/>
        <v>0</v>
      </c>
      <c r="Q62" s="86">
        <f t="shared" si="20"/>
        <v>0</v>
      </c>
      <c r="R62" s="25"/>
      <c r="S62" s="92"/>
    </row>
    <row r="63" spans="1:19" s="26" customFormat="1" ht="36" x14ac:dyDescent="0.2">
      <c r="A63" s="12" t="s">
        <v>26</v>
      </c>
      <c r="B63" s="13" t="s">
        <v>55</v>
      </c>
      <c r="C63" s="13" t="s">
        <v>55</v>
      </c>
      <c r="D63" s="14" t="s">
        <v>55</v>
      </c>
      <c r="E63" s="14" t="s">
        <v>37</v>
      </c>
      <c r="F63" s="14"/>
      <c r="G63" s="14"/>
      <c r="H63" s="15" t="s">
        <v>5</v>
      </c>
      <c r="I63" s="35" t="s">
        <v>101</v>
      </c>
      <c r="J63" s="17" t="s">
        <v>100</v>
      </c>
      <c r="K63" s="112">
        <v>459521817</v>
      </c>
      <c r="L63" s="112">
        <v>300000000</v>
      </c>
      <c r="M63" s="112">
        <v>22557399</v>
      </c>
      <c r="N63" s="112">
        <v>22557399</v>
      </c>
      <c r="O63" s="112">
        <v>22557399</v>
      </c>
      <c r="P63" s="85">
        <f t="shared" si="13"/>
        <v>4.9088853163200302E-2</v>
      </c>
      <c r="Q63" s="86">
        <f t="shared" si="14"/>
        <v>4.9088853163200302E-2</v>
      </c>
      <c r="R63" s="25"/>
      <c r="S63" s="92"/>
    </row>
    <row r="64" spans="1:19" s="29" customFormat="1" ht="30" customHeight="1" x14ac:dyDescent="0.2">
      <c r="A64" s="18" t="s">
        <v>26</v>
      </c>
      <c r="B64" s="94" t="s">
        <v>74</v>
      </c>
      <c r="C64" s="19"/>
      <c r="D64" s="21"/>
      <c r="E64" s="21"/>
      <c r="F64" s="21"/>
      <c r="G64" s="21"/>
      <c r="H64" s="20">
        <v>20</v>
      </c>
      <c r="I64" s="34" t="s">
        <v>189</v>
      </c>
      <c r="J64" s="23" t="s">
        <v>7</v>
      </c>
      <c r="K64" s="111">
        <f>K66+K69+K72</f>
        <v>4805826000</v>
      </c>
      <c r="L64" s="111">
        <f t="shared" ref="L64:O64" si="21">L66+L69+L72</f>
        <v>262469615.30000001</v>
      </c>
      <c r="M64" s="111">
        <f t="shared" si="21"/>
        <v>24187188</v>
      </c>
      <c r="N64" s="111">
        <f t="shared" si="21"/>
        <v>24187188</v>
      </c>
      <c r="O64" s="111">
        <f t="shared" si="21"/>
        <v>24187188</v>
      </c>
      <c r="P64" s="85">
        <f t="shared" ref="P64:P99" si="22">+M64/K64</f>
        <v>5.0328888311811535E-3</v>
      </c>
      <c r="Q64" s="86">
        <f t="shared" ref="Q64:Q99" si="23">+N64/K64</f>
        <v>5.0328888311811535E-3</v>
      </c>
      <c r="R64" s="28"/>
    </row>
    <row r="65" spans="1:18" s="29" customFormat="1" ht="30" customHeight="1" x14ac:dyDescent="0.2">
      <c r="A65" s="18" t="s">
        <v>26</v>
      </c>
      <c r="B65" s="94">
        <v>3</v>
      </c>
      <c r="C65" s="19"/>
      <c r="D65" s="21"/>
      <c r="E65" s="21"/>
      <c r="F65" s="21"/>
      <c r="G65" s="21"/>
      <c r="H65" s="20">
        <v>21</v>
      </c>
      <c r="I65" s="34" t="s">
        <v>189</v>
      </c>
      <c r="J65" s="23" t="s">
        <v>7</v>
      </c>
      <c r="K65" s="111">
        <f>K67</f>
        <v>773575800000</v>
      </c>
      <c r="L65" s="111">
        <f t="shared" ref="L65:O65" si="24">L67</f>
        <v>773575800000</v>
      </c>
      <c r="M65" s="111">
        <f t="shared" si="24"/>
        <v>773575800000</v>
      </c>
      <c r="N65" s="111">
        <f t="shared" si="24"/>
        <v>773575800000</v>
      </c>
      <c r="O65" s="111">
        <f t="shared" si="24"/>
        <v>773575800000</v>
      </c>
      <c r="P65" s="85">
        <f t="shared" ref="P65" si="25">+M65/K65</f>
        <v>1</v>
      </c>
      <c r="Q65" s="86">
        <f t="shared" ref="Q65" si="26">+N65/K65</f>
        <v>1</v>
      </c>
      <c r="R65" s="28"/>
    </row>
    <row r="66" spans="1:18" s="29" customFormat="1" ht="30" customHeight="1" x14ac:dyDescent="0.2">
      <c r="A66" s="18" t="s">
        <v>26</v>
      </c>
      <c r="B66" s="94" t="s">
        <v>74</v>
      </c>
      <c r="C66" s="94" t="s">
        <v>74</v>
      </c>
      <c r="D66" s="95" t="s">
        <v>28</v>
      </c>
      <c r="E66" s="21" t="s">
        <v>127</v>
      </c>
      <c r="F66" s="21"/>
      <c r="G66" s="21"/>
      <c r="H66" s="20">
        <v>20</v>
      </c>
      <c r="I66" s="34" t="s">
        <v>128</v>
      </c>
      <c r="J66" s="23" t="s">
        <v>129</v>
      </c>
      <c r="K66" s="111">
        <v>473112000</v>
      </c>
      <c r="L66" s="111">
        <v>0</v>
      </c>
      <c r="M66" s="111">
        <v>0</v>
      </c>
      <c r="N66" s="111">
        <v>0</v>
      </c>
      <c r="O66" s="111">
        <v>0</v>
      </c>
      <c r="P66" s="85">
        <f t="shared" ref="P66" si="27">+M66/K66</f>
        <v>0</v>
      </c>
      <c r="Q66" s="86">
        <f t="shared" ref="Q66" si="28">+N66/K66</f>
        <v>0</v>
      </c>
      <c r="R66" s="28"/>
    </row>
    <row r="67" spans="1:18" s="29" customFormat="1" ht="30" customHeight="1" x14ac:dyDescent="0.2">
      <c r="A67" s="18" t="s">
        <v>26</v>
      </c>
      <c r="B67" s="94" t="s">
        <v>74</v>
      </c>
      <c r="C67" s="94" t="s">
        <v>74</v>
      </c>
      <c r="D67" s="95" t="s">
        <v>91</v>
      </c>
      <c r="E67" s="21"/>
      <c r="F67" s="21"/>
      <c r="G67" s="21"/>
      <c r="H67" s="20">
        <v>21</v>
      </c>
      <c r="I67" s="34" t="s">
        <v>104</v>
      </c>
      <c r="J67" s="23" t="s">
        <v>105</v>
      </c>
      <c r="K67" s="111">
        <f>SUM(K68)</f>
        <v>773575800000</v>
      </c>
      <c r="L67" s="111">
        <f t="shared" ref="L67:O67" si="29">SUM(L68)</f>
        <v>773575800000</v>
      </c>
      <c r="M67" s="111">
        <f t="shared" si="29"/>
        <v>773575800000</v>
      </c>
      <c r="N67" s="111">
        <f t="shared" si="29"/>
        <v>773575800000</v>
      </c>
      <c r="O67" s="111">
        <f t="shared" si="29"/>
        <v>773575800000</v>
      </c>
      <c r="P67" s="85">
        <f t="shared" si="22"/>
        <v>1</v>
      </c>
      <c r="Q67" s="86">
        <f t="shared" si="23"/>
        <v>1</v>
      </c>
      <c r="R67" s="28"/>
    </row>
    <row r="68" spans="1:18" s="29" customFormat="1" ht="45" customHeight="1" x14ac:dyDescent="0.2">
      <c r="A68" s="12" t="s">
        <v>26</v>
      </c>
      <c r="B68" s="100" t="s">
        <v>74</v>
      </c>
      <c r="C68" s="100" t="s">
        <v>74</v>
      </c>
      <c r="D68" s="101" t="s">
        <v>91</v>
      </c>
      <c r="E68" s="15" t="s">
        <v>106</v>
      </c>
      <c r="F68" s="21"/>
      <c r="G68" s="21"/>
      <c r="H68" s="36">
        <v>21</v>
      </c>
      <c r="I68" s="35" t="s">
        <v>107</v>
      </c>
      <c r="J68" s="17" t="s">
        <v>108</v>
      </c>
      <c r="K68" s="112">
        <v>773575800000</v>
      </c>
      <c r="L68" s="112">
        <v>773575800000</v>
      </c>
      <c r="M68" s="112">
        <v>773575800000</v>
      </c>
      <c r="N68" s="112">
        <v>773575800000</v>
      </c>
      <c r="O68" s="112">
        <v>773575800000</v>
      </c>
      <c r="P68" s="85">
        <f t="shared" si="22"/>
        <v>1</v>
      </c>
      <c r="Q68" s="86">
        <f t="shared" si="23"/>
        <v>1</v>
      </c>
      <c r="R68" s="28"/>
    </row>
    <row r="69" spans="1:18" s="29" customFormat="1" ht="54.75" customHeight="1" x14ac:dyDescent="0.2">
      <c r="A69" s="18" t="s">
        <v>26</v>
      </c>
      <c r="B69" s="94" t="s">
        <v>74</v>
      </c>
      <c r="C69" s="94" t="s">
        <v>91</v>
      </c>
      <c r="D69" s="95" t="s">
        <v>55</v>
      </c>
      <c r="E69" s="21" t="s">
        <v>109</v>
      </c>
      <c r="F69" s="21"/>
      <c r="G69" s="21"/>
      <c r="H69" s="20">
        <v>20</v>
      </c>
      <c r="I69" s="34" t="s">
        <v>110</v>
      </c>
      <c r="J69" s="23" t="s">
        <v>111</v>
      </c>
      <c r="K69" s="111">
        <f>SUM(K70:K71)</f>
        <v>94050000</v>
      </c>
      <c r="L69" s="111">
        <f t="shared" ref="L69:O69" si="30">SUM(L70:L71)</f>
        <v>71705218</v>
      </c>
      <c r="M69" s="111">
        <f t="shared" si="30"/>
        <v>24187188</v>
      </c>
      <c r="N69" s="111">
        <f t="shared" si="30"/>
        <v>24187188</v>
      </c>
      <c r="O69" s="111">
        <f t="shared" si="30"/>
        <v>24187188</v>
      </c>
      <c r="P69" s="85">
        <f t="shared" si="22"/>
        <v>0.25717371610845297</v>
      </c>
      <c r="Q69" s="86">
        <f t="shared" si="23"/>
        <v>0.25717371610845297</v>
      </c>
      <c r="R69" s="28"/>
    </row>
    <row r="70" spans="1:18" s="29" customFormat="1" ht="30" customHeight="1" x14ac:dyDescent="0.2">
      <c r="A70" s="12" t="s">
        <v>26</v>
      </c>
      <c r="B70" s="13">
        <v>3</v>
      </c>
      <c r="C70" s="13" t="s">
        <v>91</v>
      </c>
      <c r="D70" s="40" t="s">
        <v>55</v>
      </c>
      <c r="E70" s="40" t="s">
        <v>112</v>
      </c>
      <c r="F70" s="40" t="s">
        <v>29</v>
      </c>
      <c r="G70" s="40"/>
      <c r="H70" s="36">
        <v>20</v>
      </c>
      <c r="I70" s="35" t="s">
        <v>113</v>
      </c>
      <c r="J70" s="41" t="s">
        <v>115</v>
      </c>
      <c r="K70" s="112">
        <v>49360436</v>
      </c>
      <c r="L70" s="112">
        <v>49360436</v>
      </c>
      <c r="M70" s="112">
        <v>22917129</v>
      </c>
      <c r="N70" s="112">
        <v>22917129</v>
      </c>
      <c r="O70" s="112">
        <v>22917129</v>
      </c>
      <c r="P70" s="85">
        <f t="shared" ref="P70:P71" si="31">+M70/K70</f>
        <v>0.4642813325230758</v>
      </c>
      <c r="Q70" s="86">
        <f t="shared" ref="Q70:Q71" si="32">+N70/K70</f>
        <v>0.4642813325230758</v>
      </c>
      <c r="R70" s="28"/>
    </row>
    <row r="71" spans="1:18" s="29" customFormat="1" ht="36" x14ac:dyDescent="0.2">
      <c r="A71" s="12" t="s">
        <v>26</v>
      </c>
      <c r="B71" s="13" t="s">
        <v>74</v>
      </c>
      <c r="C71" s="13" t="s">
        <v>91</v>
      </c>
      <c r="D71" s="40" t="s">
        <v>55</v>
      </c>
      <c r="E71" s="40" t="s">
        <v>112</v>
      </c>
      <c r="F71" s="40" t="s">
        <v>58</v>
      </c>
      <c r="G71" s="40"/>
      <c r="H71" s="36">
        <v>20</v>
      </c>
      <c r="I71" s="35" t="s">
        <v>114</v>
      </c>
      <c r="J71" s="41" t="s">
        <v>116</v>
      </c>
      <c r="K71" s="112">
        <v>44689564</v>
      </c>
      <c r="L71" s="112">
        <v>22344782</v>
      </c>
      <c r="M71" s="112">
        <v>1270059</v>
      </c>
      <c r="N71" s="112">
        <v>1270059</v>
      </c>
      <c r="O71" s="112">
        <v>1270059</v>
      </c>
      <c r="P71" s="85">
        <f t="shared" si="31"/>
        <v>2.8419588072060849E-2</v>
      </c>
      <c r="Q71" s="86">
        <f t="shared" si="32"/>
        <v>2.8419588072060849E-2</v>
      </c>
      <c r="R71" s="28"/>
    </row>
    <row r="72" spans="1:18" s="26" customFormat="1" ht="30" customHeight="1" x14ac:dyDescent="0.2">
      <c r="A72" s="44" t="s">
        <v>26</v>
      </c>
      <c r="B72" s="96" t="s">
        <v>74</v>
      </c>
      <c r="C72" s="20">
        <v>10</v>
      </c>
      <c r="D72" s="96" t="s">
        <v>28</v>
      </c>
      <c r="E72" s="37" t="s">
        <v>0</v>
      </c>
      <c r="F72" s="37"/>
      <c r="G72" s="37"/>
      <c r="H72" s="20">
        <v>20</v>
      </c>
      <c r="I72" s="34" t="s">
        <v>117</v>
      </c>
      <c r="J72" s="38" t="s">
        <v>118</v>
      </c>
      <c r="K72" s="111">
        <f>SUM(K73:K75)</f>
        <v>4238664000</v>
      </c>
      <c r="L72" s="111">
        <f t="shared" ref="L72:O72" si="33">SUM(L73:L75)</f>
        <v>190764397.30000001</v>
      </c>
      <c r="M72" s="111">
        <f t="shared" si="33"/>
        <v>0</v>
      </c>
      <c r="N72" s="111">
        <f t="shared" si="33"/>
        <v>0</v>
      </c>
      <c r="O72" s="111">
        <f t="shared" si="33"/>
        <v>0</v>
      </c>
      <c r="P72" s="85">
        <f t="shared" si="22"/>
        <v>0</v>
      </c>
      <c r="Q72" s="86">
        <f t="shared" si="23"/>
        <v>0</v>
      </c>
      <c r="R72" s="25"/>
    </row>
    <row r="73" spans="1:18" s="26" customFormat="1" ht="30" customHeight="1" x14ac:dyDescent="0.2">
      <c r="A73" s="39" t="s">
        <v>26</v>
      </c>
      <c r="B73" s="14" t="s">
        <v>74</v>
      </c>
      <c r="C73" s="14">
        <v>10</v>
      </c>
      <c r="D73" s="40" t="s">
        <v>28</v>
      </c>
      <c r="E73" s="103" t="s">
        <v>29</v>
      </c>
      <c r="F73" s="40"/>
      <c r="G73" s="40"/>
      <c r="H73" s="42">
        <v>20</v>
      </c>
      <c r="I73" s="43" t="s">
        <v>119</v>
      </c>
      <c r="J73" s="41" t="s">
        <v>121</v>
      </c>
      <c r="K73" s="112">
        <v>1700000000</v>
      </c>
      <c r="L73" s="112">
        <v>1148869.3</v>
      </c>
      <c r="M73" s="112" t="s">
        <v>25</v>
      </c>
      <c r="N73" s="112" t="s">
        <v>25</v>
      </c>
      <c r="O73" s="112" t="s">
        <v>25</v>
      </c>
      <c r="P73" s="85">
        <f t="shared" ref="P73" si="34">+M73/K73</f>
        <v>0</v>
      </c>
      <c r="Q73" s="86">
        <f t="shared" ref="Q73" si="35">+N73/K73</f>
        <v>0</v>
      </c>
      <c r="R73" s="25"/>
    </row>
    <row r="74" spans="1:18" s="29" customFormat="1" ht="30" customHeight="1" x14ac:dyDescent="0.2">
      <c r="A74" s="39" t="s">
        <v>26</v>
      </c>
      <c r="B74" s="14" t="s">
        <v>74</v>
      </c>
      <c r="C74" s="13" t="s">
        <v>122</v>
      </c>
      <c r="D74" s="15" t="s">
        <v>28</v>
      </c>
      <c r="E74" s="15" t="s">
        <v>58</v>
      </c>
      <c r="F74" s="15"/>
      <c r="G74" s="15"/>
      <c r="H74" s="42">
        <v>20</v>
      </c>
      <c r="I74" s="43" t="s">
        <v>123</v>
      </c>
      <c r="J74" s="17" t="s">
        <v>125</v>
      </c>
      <c r="K74" s="112">
        <v>838664000</v>
      </c>
      <c r="L74" s="112">
        <v>189352000</v>
      </c>
      <c r="M74" s="112" t="s">
        <v>25</v>
      </c>
      <c r="N74" s="112" t="s">
        <v>25</v>
      </c>
      <c r="O74" s="112" t="s">
        <v>25</v>
      </c>
      <c r="P74" s="85">
        <v>0</v>
      </c>
      <c r="Q74" s="86">
        <v>0</v>
      </c>
      <c r="R74" s="28"/>
    </row>
    <row r="75" spans="1:18" s="29" customFormat="1" ht="30" customHeight="1" x14ac:dyDescent="0.2">
      <c r="A75" s="12" t="s">
        <v>26</v>
      </c>
      <c r="B75" s="13" t="s">
        <v>74</v>
      </c>
      <c r="C75" s="13" t="s">
        <v>122</v>
      </c>
      <c r="D75" s="14" t="s">
        <v>28</v>
      </c>
      <c r="E75" s="15" t="s">
        <v>32</v>
      </c>
      <c r="F75" s="15"/>
      <c r="G75" s="15"/>
      <c r="H75" s="42">
        <v>20</v>
      </c>
      <c r="I75" s="43" t="s">
        <v>124</v>
      </c>
      <c r="J75" s="17" t="s">
        <v>126</v>
      </c>
      <c r="K75" s="112">
        <v>1700000000</v>
      </c>
      <c r="L75" s="112">
        <v>263528</v>
      </c>
      <c r="M75" s="112" t="s">
        <v>25</v>
      </c>
      <c r="N75" s="112" t="s">
        <v>25</v>
      </c>
      <c r="O75" s="112" t="s">
        <v>25</v>
      </c>
      <c r="P75" s="85">
        <v>0</v>
      </c>
      <c r="Q75" s="86">
        <v>0</v>
      </c>
      <c r="R75" s="25"/>
    </row>
    <row r="76" spans="1:18" s="29" customFormat="1" ht="42" customHeight="1" x14ac:dyDescent="0.2">
      <c r="A76" s="18" t="s">
        <v>26</v>
      </c>
      <c r="B76" s="19">
        <v>5</v>
      </c>
      <c r="C76" s="19"/>
      <c r="D76" s="37"/>
      <c r="E76" s="37"/>
      <c r="F76" s="37"/>
      <c r="G76" s="37"/>
      <c r="H76" s="36">
        <v>20</v>
      </c>
      <c r="I76" s="48" t="s">
        <v>20</v>
      </c>
      <c r="J76" s="38" t="s">
        <v>21</v>
      </c>
      <c r="K76" s="111">
        <f>+K79+K77</f>
        <v>70463012000</v>
      </c>
      <c r="L76" s="111">
        <f>+L79+L77</f>
        <v>48058952262</v>
      </c>
      <c r="M76" s="111">
        <f>+M79+M77</f>
        <v>31761657047.669998</v>
      </c>
      <c r="N76" s="111">
        <f>+N79+N77</f>
        <v>5442405344.8699999</v>
      </c>
      <c r="O76" s="111">
        <f>+O79+O77</f>
        <v>5376171564.8699999</v>
      </c>
      <c r="P76" s="85">
        <f t="shared" si="22"/>
        <v>0.4507564486126423</v>
      </c>
      <c r="Q76" s="86">
        <f t="shared" si="23"/>
        <v>7.7237761917841374E-2</v>
      </c>
      <c r="R76" s="28"/>
    </row>
    <row r="77" spans="1:18" s="29" customFormat="1" ht="42" customHeight="1" x14ac:dyDescent="0.2">
      <c r="A77" s="44" t="s">
        <v>26</v>
      </c>
      <c r="B77" s="96" t="s">
        <v>130</v>
      </c>
      <c r="C77" s="94" t="s">
        <v>28</v>
      </c>
      <c r="D77" s="104">
        <v>1</v>
      </c>
      <c r="E77" s="104"/>
      <c r="F77" s="37"/>
      <c r="G77" s="37"/>
      <c r="H77" s="36">
        <v>20</v>
      </c>
      <c r="I77" s="48" t="s">
        <v>190</v>
      </c>
      <c r="J77" s="38" t="s">
        <v>191</v>
      </c>
      <c r="K77" s="111">
        <f>SUM(K78)</f>
        <v>3674010000</v>
      </c>
      <c r="L77" s="111">
        <f t="shared" ref="L77:O77" si="36">SUM(L78)</f>
        <v>2725007159</v>
      </c>
      <c r="M77" s="111">
        <f t="shared" si="36"/>
        <v>1065890781.67</v>
      </c>
      <c r="N77" s="111">
        <f t="shared" si="36"/>
        <v>1041678</v>
      </c>
      <c r="O77" s="111">
        <f t="shared" si="36"/>
        <v>1041678</v>
      </c>
      <c r="P77" s="85">
        <f t="shared" ref="P77:P78" si="37">+M77/K77</f>
        <v>0.29011646175976658</v>
      </c>
      <c r="Q77" s="86">
        <f t="shared" ref="Q77:Q78" si="38">+N77/K77</f>
        <v>2.8352617439800107E-4</v>
      </c>
      <c r="R77" s="28"/>
    </row>
    <row r="78" spans="1:18" s="29" customFormat="1" ht="42" customHeight="1" x14ac:dyDescent="0.2">
      <c r="A78" s="39" t="s">
        <v>26</v>
      </c>
      <c r="B78" s="102" t="s">
        <v>130</v>
      </c>
      <c r="C78" s="100" t="s">
        <v>28</v>
      </c>
      <c r="D78" s="103" t="s">
        <v>55</v>
      </c>
      <c r="E78" s="103" t="s">
        <v>35</v>
      </c>
      <c r="F78" s="40" t="s">
        <v>34</v>
      </c>
      <c r="G78" s="40"/>
      <c r="H78" s="42">
        <v>20</v>
      </c>
      <c r="I78" s="47" t="s">
        <v>238</v>
      </c>
      <c r="J78" s="17" t="s">
        <v>209</v>
      </c>
      <c r="K78" s="112">
        <v>3674010000</v>
      </c>
      <c r="L78" s="112">
        <v>2725007159</v>
      </c>
      <c r="M78" s="112">
        <v>1065890781.67</v>
      </c>
      <c r="N78" s="112">
        <v>1041678</v>
      </c>
      <c r="O78" s="112">
        <v>1041678</v>
      </c>
      <c r="P78" s="85">
        <f t="shared" si="37"/>
        <v>0.29011646175976658</v>
      </c>
      <c r="Q78" s="86">
        <f t="shared" si="38"/>
        <v>2.8352617439800107E-4</v>
      </c>
      <c r="R78" s="28"/>
    </row>
    <row r="79" spans="1:18" s="29" customFormat="1" ht="30" customHeight="1" x14ac:dyDescent="0.2">
      <c r="A79" s="44" t="s">
        <v>26</v>
      </c>
      <c r="B79" s="96" t="s">
        <v>130</v>
      </c>
      <c r="C79" s="94" t="s">
        <v>28</v>
      </c>
      <c r="D79" s="104" t="s">
        <v>55</v>
      </c>
      <c r="E79" s="104"/>
      <c r="F79" s="37"/>
      <c r="G79" s="37"/>
      <c r="H79" s="36">
        <v>20</v>
      </c>
      <c r="I79" s="48" t="s">
        <v>132</v>
      </c>
      <c r="J79" s="38" t="s">
        <v>133</v>
      </c>
      <c r="K79" s="111">
        <f>SUM(K80:K85)</f>
        <v>66789002000</v>
      </c>
      <c r="L79" s="111">
        <f t="shared" ref="L79:O79" si="39">SUM(L80:L85)</f>
        <v>45333945103</v>
      </c>
      <c r="M79" s="111">
        <f t="shared" si="39"/>
        <v>30695766266</v>
      </c>
      <c r="N79" s="111">
        <f t="shared" si="39"/>
        <v>5441363666.8699999</v>
      </c>
      <c r="O79" s="111">
        <f t="shared" si="39"/>
        <v>5375129886.8699999</v>
      </c>
      <c r="P79" s="85">
        <f t="shared" si="22"/>
        <v>0.4595931268145016</v>
      </c>
      <c r="Q79" s="86">
        <f t="shared" si="23"/>
        <v>8.1470953359506701E-2</v>
      </c>
      <c r="R79" s="28"/>
    </row>
    <row r="80" spans="1:18" s="29" customFormat="1" ht="30" customHeight="1" x14ac:dyDescent="0.2">
      <c r="A80" s="44" t="s">
        <v>26</v>
      </c>
      <c r="B80" s="102" t="s">
        <v>130</v>
      </c>
      <c r="C80" s="100" t="s">
        <v>28</v>
      </c>
      <c r="D80" s="103" t="s">
        <v>55</v>
      </c>
      <c r="E80" s="103" t="s">
        <v>34</v>
      </c>
      <c r="F80" s="40" t="s">
        <v>29</v>
      </c>
      <c r="G80" s="37"/>
      <c r="H80" s="42"/>
      <c r="I80" s="47" t="s">
        <v>263</v>
      </c>
      <c r="J80" s="41" t="s">
        <v>222</v>
      </c>
      <c r="K80" s="112">
        <v>408000000</v>
      </c>
      <c r="L80" s="112">
        <v>408000000</v>
      </c>
      <c r="M80" s="112" t="s">
        <v>25</v>
      </c>
      <c r="N80" s="112" t="s">
        <v>25</v>
      </c>
      <c r="O80" s="112" t="s">
        <v>25</v>
      </c>
      <c r="P80" s="125">
        <f t="shared" ref="P80:P85" si="40">+M80/K80</f>
        <v>0</v>
      </c>
      <c r="Q80" s="126">
        <f t="shared" ref="Q80:Q85" si="41">+N80/K80</f>
        <v>0</v>
      </c>
      <c r="R80" s="28"/>
    </row>
    <row r="81" spans="1:18" s="29" customFormat="1" ht="30" customHeight="1" x14ac:dyDescent="0.2">
      <c r="A81" s="44" t="s">
        <v>26</v>
      </c>
      <c r="B81" s="102" t="s">
        <v>130</v>
      </c>
      <c r="C81" s="100" t="s">
        <v>28</v>
      </c>
      <c r="D81" s="103" t="s">
        <v>55</v>
      </c>
      <c r="E81" s="103" t="s">
        <v>35</v>
      </c>
      <c r="F81" s="40" t="s">
        <v>58</v>
      </c>
      <c r="G81" s="37"/>
      <c r="H81" s="42">
        <v>20</v>
      </c>
      <c r="I81" s="47" t="s">
        <v>239</v>
      </c>
      <c r="J81" s="41" t="s">
        <v>229</v>
      </c>
      <c r="K81" s="112">
        <v>12100605074</v>
      </c>
      <c r="L81" s="112">
        <v>10788745701</v>
      </c>
      <c r="M81" s="112">
        <v>8576447680</v>
      </c>
      <c r="N81" s="112">
        <v>1713906496</v>
      </c>
      <c r="O81" s="112">
        <v>1699145061</v>
      </c>
      <c r="P81" s="125">
        <f t="shared" ref="P81" si="42">+M81/K81</f>
        <v>0.70876188649671812</v>
      </c>
      <c r="Q81" s="126">
        <f t="shared" ref="Q81" si="43">+N81/K81</f>
        <v>0.14163808218835189</v>
      </c>
      <c r="R81" s="28"/>
    </row>
    <row r="82" spans="1:18" s="29" customFormat="1" ht="36" x14ac:dyDescent="0.2">
      <c r="A82" s="44" t="s">
        <v>26</v>
      </c>
      <c r="B82" s="102" t="s">
        <v>130</v>
      </c>
      <c r="C82" s="100" t="s">
        <v>28</v>
      </c>
      <c r="D82" s="103" t="s">
        <v>55</v>
      </c>
      <c r="E82" s="103" t="s">
        <v>35</v>
      </c>
      <c r="F82" s="40" t="s">
        <v>32</v>
      </c>
      <c r="G82" s="37"/>
      <c r="H82" s="42">
        <v>20</v>
      </c>
      <c r="I82" s="47" t="s">
        <v>240</v>
      </c>
      <c r="J82" s="41" t="s">
        <v>230</v>
      </c>
      <c r="K82" s="112">
        <f>46410737823+2700000000</f>
        <v>49110737823</v>
      </c>
      <c r="L82" s="112">
        <f>30695918298+2700000000</f>
        <v>33395918298</v>
      </c>
      <c r="M82" s="112">
        <v>22084235482</v>
      </c>
      <c r="N82" s="112">
        <v>3724494070.8699999</v>
      </c>
      <c r="O82" s="112">
        <v>3673021725.8699999</v>
      </c>
      <c r="P82" s="125">
        <f t="shared" si="40"/>
        <v>0.4496824210133798</v>
      </c>
      <c r="Q82" s="126">
        <f t="shared" si="41"/>
        <v>7.5838691006709133E-2</v>
      </c>
      <c r="R82" s="28"/>
    </row>
    <row r="83" spans="1:18" s="29" customFormat="1" ht="60" x14ac:dyDescent="0.2">
      <c r="A83" s="44" t="s">
        <v>26</v>
      </c>
      <c r="B83" s="102" t="s">
        <v>130</v>
      </c>
      <c r="C83" s="100" t="s">
        <v>28</v>
      </c>
      <c r="D83" s="103" t="s">
        <v>55</v>
      </c>
      <c r="E83" s="103" t="s">
        <v>35</v>
      </c>
      <c r="F83" s="40" t="s">
        <v>59</v>
      </c>
      <c r="G83" s="37"/>
      <c r="H83" s="42">
        <v>20</v>
      </c>
      <c r="I83" s="47" t="s">
        <v>241</v>
      </c>
      <c r="J83" s="41" t="s">
        <v>231</v>
      </c>
      <c r="K83" s="112">
        <v>36000000</v>
      </c>
      <c r="L83" s="112">
        <v>35083104</v>
      </c>
      <c r="M83" s="112">
        <v>35083104</v>
      </c>
      <c r="N83" s="112">
        <v>2963100</v>
      </c>
      <c r="O83" s="112">
        <v>2963100</v>
      </c>
      <c r="P83" s="125">
        <f t="shared" si="40"/>
        <v>0.97453066666666666</v>
      </c>
      <c r="Q83" s="126">
        <f t="shared" si="41"/>
        <v>8.2308333333333331E-2</v>
      </c>
      <c r="R83" s="28"/>
    </row>
    <row r="84" spans="1:18" s="29" customFormat="1" ht="30" customHeight="1" x14ac:dyDescent="0.2">
      <c r="A84" s="44" t="s">
        <v>26</v>
      </c>
      <c r="B84" s="102" t="s">
        <v>130</v>
      </c>
      <c r="C84" s="100" t="s">
        <v>28</v>
      </c>
      <c r="D84" s="103" t="s">
        <v>55</v>
      </c>
      <c r="E84" s="103" t="s">
        <v>35</v>
      </c>
      <c r="F84" s="40" t="s">
        <v>60</v>
      </c>
      <c r="G84" s="37"/>
      <c r="H84" s="42">
        <v>20</v>
      </c>
      <c r="I84" s="47" t="s">
        <v>242</v>
      </c>
      <c r="J84" s="41" t="s">
        <v>232</v>
      </c>
      <c r="K84" s="112">
        <v>476198000</v>
      </c>
      <c r="L84" s="112">
        <v>476198000</v>
      </c>
      <c r="M84" s="112" t="s">
        <v>25</v>
      </c>
      <c r="N84" s="112" t="s">
        <v>25</v>
      </c>
      <c r="O84" s="112" t="s">
        <v>25</v>
      </c>
      <c r="P84" s="125">
        <f t="shared" si="40"/>
        <v>0</v>
      </c>
      <c r="Q84" s="126">
        <f t="shared" si="41"/>
        <v>0</v>
      </c>
      <c r="R84" s="28"/>
    </row>
    <row r="85" spans="1:18" s="29" customFormat="1" ht="72" x14ac:dyDescent="0.2">
      <c r="A85" s="39" t="s">
        <v>26</v>
      </c>
      <c r="B85" s="102" t="s">
        <v>130</v>
      </c>
      <c r="C85" s="100" t="s">
        <v>28</v>
      </c>
      <c r="D85" s="103" t="s">
        <v>55</v>
      </c>
      <c r="E85" s="103" t="s">
        <v>35</v>
      </c>
      <c r="F85" s="40" t="s">
        <v>34</v>
      </c>
      <c r="G85" s="40"/>
      <c r="H85" s="42">
        <v>20</v>
      </c>
      <c r="I85" s="47" t="s">
        <v>243</v>
      </c>
      <c r="J85" s="41" t="s">
        <v>233</v>
      </c>
      <c r="K85" s="112">
        <v>4657461103</v>
      </c>
      <c r="L85" s="112">
        <v>230000000</v>
      </c>
      <c r="M85" s="112" t="s">
        <v>25</v>
      </c>
      <c r="N85" s="112" t="s">
        <v>25</v>
      </c>
      <c r="O85" s="112" t="s">
        <v>25</v>
      </c>
      <c r="P85" s="125">
        <f t="shared" si="40"/>
        <v>0</v>
      </c>
      <c r="Q85" s="126">
        <f t="shared" si="41"/>
        <v>0</v>
      </c>
      <c r="R85" s="28"/>
    </row>
    <row r="86" spans="1:18" s="29" customFormat="1" ht="36" x14ac:dyDescent="0.2">
      <c r="A86" s="44" t="s">
        <v>26</v>
      </c>
      <c r="B86" s="96" t="s">
        <v>131</v>
      </c>
      <c r="C86" s="94"/>
      <c r="D86" s="104"/>
      <c r="E86" s="104"/>
      <c r="F86" s="37"/>
      <c r="G86" s="37"/>
      <c r="H86" s="36"/>
      <c r="I86" s="48" t="s">
        <v>134</v>
      </c>
      <c r="J86" s="38" t="s">
        <v>135</v>
      </c>
      <c r="K86" s="111">
        <f>K87+K92</f>
        <v>3440027000</v>
      </c>
      <c r="L86" s="111">
        <f t="shared" ref="L86:O86" si="44">L87+L92</f>
        <v>327705720.49000001</v>
      </c>
      <c r="M86" s="111">
        <f t="shared" si="44"/>
        <v>314315000</v>
      </c>
      <c r="N86" s="111">
        <f t="shared" si="44"/>
        <v>314315000</v>
      </c>
      <c r="O86" s="111">
        <f t="shared" si="44"/>
        <v>314315000</v>
      </c>
      <c r="P86" s="85">
        <f t="shared" ref="P86:P93" si="45">+M86/K86</f>
        <v>9.1369922387237082E-2</v>
      </c>
      <c r="Q86" s="86">
        <f t="shared" ref="Q86:Q93" si="46">+N86/K86</f>
        <v>9.1369922387237082E-2</v>
      </c>
      <c r="R86" s="28"/>
    </row>
    <row r="87" spans="1:18" s="29" customFormat="1" ht="14.25" x14ac:dyDescent="0.2">
      <c r="A87" s="39" t="s">
        <v>26</v>
      </c>
      <c r="B87" s="96" t="s">
        <v>131</v>
      </c>
      <c r="C87" s="94" t="s">
        <v>28</v>
      </c>
      <c r="D87" s="104" t="s">
        <v>55</v>
      </c>
      <c r="E87" s="104"/>
      <c r="F87" s="37"/>
      <c r="G87" s="37"/>
      <c r="H87" s="36"/>
      <c r="I87" s="48" t="s">
        <v>136</v>
      </c>
      <c r="J87" s="38" t="s">
        <v>137</v>
      </c>
      <c r="K87" s="111">
        <f>SUM(K88:K91)</f>
        <v>940027000</v>
      </c>
      <c r="L87" s="111">
        <f t="shared" ref="L87:O87" si="47">SUM(L88:L91)</f>
        <v>327705720.49000001</v>
      </c>
      <c r="M87" s="111">
        <f t="shared" si="47"/>
        <v>314315000</v>
      </c>
      <c r="N87" s="111">
        <f t="shared" si="47"/>
        <v>314315000</v>
      </c>
      <c r="O87" s="111">
        <f t="shared" si="47"/>
        <v>314315000</v>
      </c>
      <c r="P87" s="85">
        <f t="shared" si="45"/>
        <v>0.33436805538564318</v>
      </c>
      <c r="Q87" s="86">
        <f t="shared" si="46"/>
        <v>0.33436805538564318</v>
      </c>
      <c r="R87" s="28"/>
    </row>
    <row r="88" spans="1:18" s="29" customFormat="1" ht="30" customHeight="1" x14ac:dyDescent="0.2">
      <c r="A88" s="39" t="s">
        <v>26</v>
      </c>
      <c r="B88" s="102" t="s">
        <v>131</v>
      </c>
      <c r="C88" s="100" t="s">
        <v>28</v>
      </c>
      <c r="D88" s="103" t="s">
        <v>55</v>
      </c>
      <c r="E88" s="103" t="s">
        <v>29</v>
      </c>
      <c r="F88" s="40"/>
      <c r="G88" s="40"/>
      <c r="H88" s="42"/>
      <c r="I88" s="47" t="s">
        <v>138</v>
      </c>
      <c r="J88" s="41" t="s">
        <v>142</v>
      </c>
      <c r="K88" s="112">
        <v>924263737</v>
      </c>
      <c r="L88" s="112">
        <v>317191180</v>
      </c>
      <c r="M88" s="112">
        <v>313802000</v>
      </c>
      <c r="N88" s="112">
        <v>313802000</v>
      </c>
      <c r="O88" s="112">
        <v>313802000</v>
      </c>
      <c r="P88" s="85">
        <f t="shared" si="45"/>
        <v>0.33951564627921782</v>
      </c>
      <c r="Q88" s="86">
        <f t="shared" si="46"/>
        <v>0.33951564627921782</v>
      </c>
      <c r="R88" s="28"/>
    </row>
    <row r="89" spans="1:18" s="29" customFormat="1" ht="24" x14ac:dyDescent="0.2">
      <c r="A89" s="39" t="s">
        <v>26</v>
      </c>
      <c r="B89" s="102" t="s">
        <v>131</v>
      </c>
      <c r="C89" s="100" t="s">
        <v>28</v>
      </c>
      <c r="D89" s="103" t="s">
        <v>55</v>
      </c>
      <c r="E89" s="103" t="s">
        <v>32</v>
      </c>
      <c r="F89" s="40"/>
      <c r="G89" s="40"/>
      <c r="H89" s="42"/>
      <c r="I89" s="47" t="s">
        <v>139</v>
      </c>
      <c r="J89" s="41" t="s">
        <v>143</v>
      </c>
      <c r="K89" s="112">
        <v>11161460</v>
      </c>
      <c r="L89" s="112">
        <v>10000000</v>
      </c>
      <c r="M89" s="112" t="s">
        <v>25</v>
      </c>
      <c r="N89" s="112" t="s">
        <v>25</v>
      </c>
      <c r="O89" s="112" t="s">
        <v>25</v>
      </c>
      <c r="P89" s="85">
        <f t="shared" si="45"/>
        <v>0</v>
      </c>
      <c r="Q89" s="86">
        <f t="shared" si="46"/>
        <v>0</v>
      </c>
      <c r="R89" s="28"/>
    </row>
    <row r="90" spans="1:18" s="29" customFormat="1" ht="18.75" customHeight="1" x14ac:dyDescent="0.2">
      <c r="A90" s="39" t="s">
        <v>26</v>
      </c>
      <c r="B90" s="102" t="s">
        <v>131</v>
      </c>
      <c r="C90" s="100" t="s">
        <v>28</v>
      </c>
      <c r="D90" s="103" t="s">
        <v>55</v>
      </c>
      <c r="E90" s="103" t="s">
        <v>60</v>
      </c>
      <c r="F90" s="40"/>
      <c r="G90" s="40"/>
      <c r="H90" s="42"/>
      <c r="I90" s="47" t="s">
        <v>140</v>
      </c>
      <c r="J90" s="41" t="s">
        <v>144</v>
      </c>
      <c r="K90" s="112">
        <v>3458941</v>
      </c>
      <c r="L90" s="112">
        <v>100000</v>
      </c>
      <c r="M90" s="112">
        <v>100000</v>
      </c>
      <c r="N90" s="112">
        <v>100000</v>
      </c>
      <c r="O90" s="112">
        <v>100000</v>
      </c>
      <c r="P90" s="85">
        <f t="shared" si="45"/>
        <v>2.8910582747725389E-2</v>
      </c>
      <c r="Q90" s="86">
        <f t="shared" si="46"/>
        <v>2.8910582747725389E-2</v>
      </c>
      <c r="R90" s="28"/>
    </row>
    <row r="91" spans="1:18" s="29" customFormat="1" ht="28.5" customHeight="1" x14ac:dyDescent="0.2">
      <c r="A91" s="39" t="s">
        <v>26</v>
      </c>
      <c r="B91" s="102" t="s">
        <v>131</v>
      </c>
      <c r="C91" s="100" t="s">
        <v>28</v>
      </c>
      <c r="D91" s="103" t="s">
        <v>55</v>
      </c>
      <c r="E91" s="103" t="s">
        <v>33</v>
      </c>
      <c r="F91" s="40"/>
      <c r="G91" s="40"/>
      <c r="H91" s="42"/>
      <c r="I91" s="47" t="s">
        <v>141</v>
      </c>
      <c r="J91" s="41" t="s">
        <v>145</v>
      </c>
      <c r="K91" s="112">
        <v>1142862</v>
      </c>
      <c r="L91" s="112">
        <v>414540.49</v>
      </c>
      <c r="M91" s="112">
        <v>413000</v>
      </c>
      <c r="N91" s="112">
        <v>413000</v>
      </c>
      <c r="O91" s="112">
        <v>413000</v>
      </c>
      <c r="P91" s="85">
        <v>0</v>
      </c>
      <c r="Q91" s="86">
        <v>0</v>
      </c>
      <c r="R91" s="28"/>
    </row>
    <row r="92" spans="1:18" s="29" customFormat="1" ht="28.5" customHeight="1" x14ac:dyDescent="0.2">
      <c r="A92" s="44" t="s">
        <v>26</v>
      </c>
      <c r="B92" s="96" t="s">
        <v>131</v>
      </c>
      <c r="C92" s="94" t="s">
        <v>28</v>
      </c>
      <c r="D92" s="104" t="s">
        <v>91</v>
      </c>
      <c r="E92" s="104"/>
      <c r="F92" s="37"/>
      <c r="G92" s="37"/>
      <c r="H92" s="36"/>
      <c r="I92" s="48" t="s">
        <v>146</v>
      </c>
      <c r="J92" s="38" t="s">
        <v>148</v>
      </c>
      <c r="K92" s="111">
        <f>SUM(K93)</f>
        <v>2500000000</v>
      </c>
      <c r="L92" s="111">
        <f t="shared" ref="L92:O92" si="48">SUM(L93)</f>
        <v>0</v>
      </c>
      <c r="M92" s="111">
        <f t="shared" si="48"/>
        <v>0</v>
      </c>
      <c r="N92" s="111">
        <f t="shared" si="48"/>
        <v>0</v>
      </c>
      <c r="O92" s="111">
        <f t="shared" si="48"/>
        <v>0</v>
      </c>
      <c r="P92" s="85">
        <f t="shared" si="45"/>
        <v>0</v>
      </c>
      <c r="Q92" s="86">
        <f t="shared" si="46"/>
        <v>0</v>
      </c>
      <c r="R92" s="28"/>
    </row>
    <row r="93" spans="1:18" s="26" customFormat="1" ht="43.5" customHeight="1" thickBot="1" x14ac:dyDescent="0.25">
      <c r="A93" s="39" t="s">
        <v>26</v>
      </c>
      <c r="B93" s="102" t="s">
        <v>131</v>
      </c>
      <c r="C93" s="100" t="s">
        <v>28</v>
      </c>
      <c r="D93" s="103" t="s">
        <v>91</v>
      </c>
      <c r="E93" s="103" t="s">
        <v>29</v>
      </c>
      <c r="F93" s="40"/>
      <c r="G93" s="40"/>
      <c r="H93" s="46">
        <v>20</v>
      </c>
      <c r="I93" s="47" t="s">
        <v>147</v>
      </c>
      <c r="J93" s="41" t="s">
        <v>149</v>
      </c>
      <c r="K93" s="112">
        <v>2500000000</v>
      </c>
      <c r="L93" s="112">
        <v>0</v>
      </c>
      <c r="M93" s="112">
        <v>0</v>
      </c>
      <c r="N93" s="112">
        <v>0</v>
      </c>
      <c r="O93" s="112">
        <v>0</v>
      </c>
      <c r="P93" s="85">
        <f t="shared" si="45"/>
        <v>0</v>
      </c>
      <c r="Q93" s="86">
        <f t="shared" si="46"/>
        <v>0</v>
      </c>
      <c r="R93" s="28"/>
    </row>
    <row r="94" spans="1:18" s="52" customFormat="1" ht="30" customHeight="1" thickBot="1" x14ac:dyDescent="0.25">
      <c r="A94" s="148" t="s">
        <v>22</v>
      </c>
      <c r="B94" s="149"/>
      <c r="C94" s="149"/>
      <c r="D94" s="149"/>
      <c r="E94" s="149"/>
      <c r="F94" s="149"/>
      <c r="G94" s="149"/>
      <c r="H94" s="149"/>
      <c r="I94" s="149"/>
      <c r="J94" s="149"/>
      <c r="K94" s="109">
        <f>K95+K96+K111+K112+K116</f>
        <v>296166018225</v>
      </c>
      <c r="L94" s="109">
        <f t="shared" ref="L94:O94" si="49">L95+L96+L111+L112+L116</f>
        <v>15229774676</v>
      </c>
      <c r="M94" s="109">
        <f t="shared" si="49"/>
        <v>8349990445.5599995</v>
      </c>
      <c r="N94" s="109">
        <f t="shared" si="49"/>
        <v>728992330</v>
      </c>
      <c r="O94" s="109">
        <f t="shared" si="49"/>
        <v>728992330</v>
      </c>
      <c r="P94" s="81">
        <f t="shared" si="22"/>
        <v>2.8193614161420896E-2</v>
      </c>
      <c r="Q94" s="82">
        <f t="shared" si="23"/>
        <v>2.4614313767968407E-3</v>
      </c>
      <c r="R94" s="51"/>
    </row>
    <row r="95" spans="1:18" s="32" customFormat="1" ht="46.15" customHeight="1" x14ac:dyDescent="0.25">
      <c r="A95" s="53">
        <v>2103</v>
      </c>
      <c r="B95" s="54"/>
      <c r="C95" s="55"/>
      <c r="D95" s="56"/>
      <c r="E95" s="56"/>
      <c r="F95" s="56"/>
      <c r="G95" s="56"/>
      <c r="H95" s="57">
        <v>20</v>
      </c>
      <c r="I95" s="58" t="s">
        <v>23</v>
      </c>
      <c r="J95" s="59" t="s">
        <v>174</v>
      </c>
      <c r="K95" s="110">
        <f>K100</f>
        <v>11606100000</v>
      </c>
      <c r="L95" s="110">
        <f t="shared" ref="L95:O95" si="50">L100</f>
        <v>616235306.92000008</v>
      </c>
      <c r="M95" s="110">
        <f t="shared" si="50"/>
        <v>6302218</v>
      </c>
      <c r="N95" s="110">
        <f t="shared" si="50"/>
        <v>6302218</v>
      </c>
      <c r="O95" s="110">
        <f t="shared" si="50"/>
        <v>6302218</v>
      </c>
      <c r="P95" s="83">
        <f t="shared" si="22"/>
        <v>5.4300910727979248E-4</v>
      </c>
      <c r="Q95" s="84">
        <f t="shared" si="23"/>
        <v>5.4300910727979248E-4</v>
      </c>
      <c r="R95" s="33"/>
    </row>
    <row r="96" spans="1:18" s="32" customFormat="1" ht="46.15" customHeight="1" x14ac:dyDescent="0.25">
      <c r="A96" s="53">
        <v>2103</v>
      </c>
      <c r="B96" s="54"/>
      <c r="C96" s="55"/>
      <c r="D96" s="56"/>
      <c r="E96" s="56"/>
      <c r="F96" s="56"/>
      <c r="G96" s="56"/>
      <c r="H96" s="57">
        <v>21</v>
      </c>
      <c r="I96" s="58" t="s">
        <v>23</v>
      </c>
      <c r="J96" s="59" t="s">
        <v>174</v>
      </c>
      <c r="K96" s="110">
        <f>K97+K101+K108</f>
        <v>46832501286</v>
      </c>
      <c r="L96" s="110">
        <f>L97+L101+L108</f>
        <v>2569372272.1399999</v>
      </c>
      <c r="M96" s="110">
        <f>M97+M101+M108</f>
        <v>927652024</v>
      </c>
      <c r="N96" s="110">
        <f>N97+N101+N108</f>
        <v>371770022</v>
      </c>
      <c r="O96" s="110">
        <f>O97+O101+O108</f>
        <v>371770022</v>
      </c>
      <c r="P96" s="83">
        <f t="shared" ref="P96" si="51">+M96/K96</f>
        <v>1.980786843595967E-2</v>
      </c>
      <c r="Q96" s="84">
        <f t="shared" ref="Q96" si="52">+N96/K96</f>
        <v>7.9382909686939156E-3</v>
      </c>
      <c r="R96" s="33"/>
    </row>
    <row r="97" spans="1:18" s="50" customFormat="1" ht="72" customHeight="1" x14ac:dyDescent="0.25">
      <c r="A97" s="18">
        <v>2103</v>
      </c>
      <c r="B97" s="20">
        <v>1900</v>
      </c>
      <c r="C97" s="19">
        <v>4</v>
      </c>
      <c r="D97" s="37"/>
      <c r="E97" s="37"/>
      <c r="F97" s="37"/>
      <c r="G97" s="37"/>
      <c r="H97" s="36">
        <v>20</v>
      </c>
      <c r="I97" s="45" t="s">
        <v>150</v>
      </c>
      <c r="J97" s="38" t="s">
        <v>151</v>
      </c>
      <c r="K97" s="111">
        <f>SUM(K98:K99)</f>
        <v>8438601286</v>
      </c>
      <c r="L97" s="111">
        <f>SUM(L98:L99)</f>
        <v>1683893580.1399999</v>
      </c>
      <c r="M97" s="111">
        <f t="shared" ref="M97:O97" si="53">SUM(M98:M99)</f>
        <v>915466841</v>
      </c>
      <c r="N97" s="111">
        <f t="shared" si="53"/>
        <v>359584839</v>
      </c>
      <c r="O97" s="111">
        <f t="shared" si="53"/>
        <v>359584839</v>
      </c>
      <c r="P97" s="85">
        <f t="shared" si="22"/>
        <v>0.10848561390366891</v>
      </c>
      <c r="Q97" s="86">
        <f t="shared" si="23"/>
        <v>4.2611900576054781E-2</v>
      </c>
      <c r="R97" s="49"/>
    </row>
    <row r="98" spans="1:18" s="50" customFormat="1" ht="96" x14ac:dyDescent="0.25">
      <c r="A98" s="12" t="s">
        <v>8</v>
      </c>
      <c r="B98" s="14" t="s">
        <v>152</v>
      </c>
      <c r="C98" s="13" t="s">
        <v>153</v>
      </c>
      <c r="D98" s="40" t="s">
        <v>154</v>
      </c>
      <c r="E98" s="40" t="s">
        <v>155</v>
      </c>
      <c r="F98" s="40">
        <v>2103018</v>
      </c>
      <c r="G98" s="103" t="s">
        <v>55</v>
      </c>
      <c r="H98" s="42">
        <v>20</v>
      </c>
      <c r="I98" s="43" t="s">
        <v>158</v>
      </c>
      <c r="J98" s="41" t="s">
        <v>244</v>
      </c>
      <c r="K98" s="112">
        <v>3138601286</v>
      </c>
      <c r="L98" s="112">
        <v>680888836.91999996</v>
      </c>
      <c r="M98" s="112">
        <v>616700000</v>
      </c>
      <c r="N98" s="112">
        <v>68717998</v>
      </c>
      <c r="O98" s="112">
        <v>68717998</v>
      </c>
      <c r="P98" s="85">
        <f t="shared" si="22"/>
        <v>0.19648879988383464</v>
      </c>
      <c r="Q98" s="86">
        <f t="shared" si="23"/>
        <v>2.1894465635543616E-2</v>
      </c>
      <c r="R98" s="49"/>
    </row>
    <row r="99" spans="1:18" s="50" customFormat="1" ht="144" x14ac:dyDescent="0.25">
      <c r="A99" s="12" t="s">
        <v>8</v>
      </c>
      <c r="B99" s="14" t="s">
        <v>152</v>
      </c>
      <c r="C99" s="13" t="s">
        <v>153</v>
      </c>
      <c r="D99" s="40" t="s">
        <v>154</v>
      </c>
      <c r="E99" s="40" t="s">
        <v>155</v>
      </c>
      <c r="F99" s="40">
        <v>2103012</v>
      </c>
      <c r="G99" s="103" t="s">
        <v>55</v>
      </c>
      <c r="H99" s="42">
        <v>20</v>
      </c>
      <c r="I99" s="43" t="s">
        <v>157</v>
      </c>
      <c r="J99" s="41" t="s">
        <v>245</v>
      </c>
      <c r="K99" s="112">
        <v>5300000000</v>
      </c>
      <c r="L99" s="112">
        <v>1003004743.22</v>
      </c>
      <c r="M99" s="112">
        <v>298766841</v>
      </c>
      <c r="N99" s="112">
        <v>290866841</v>
      </c>
      <c r="O99" s="112">
        <v>290866841</v>
      </c>
      <c r="P99" s="85">
        <f t="shared" si="22"/>
        <v>5.6371102075471698E-2</v>
      </c>
      <c r="Q99" s="86">
        <f t="shared" si="23"/>
        <v>5.488053603773585E-2</v>
      </c>
      <c r="R99" s="49"/>
    </row>
    <row r="100" spans="1:18" s="32" customFormat="1" ht="72" x14ac:dyDescent="0.25">
      <c r="A100" s="18">
        <v>2103</v>
      </c>
      <c r="B100" s="20">
        <v>1900</v>
      </c>
      <c r="C100" s="19">
        <v>5</v>
      </c>
      <c r="D100" s="37"/>
      <c r="E100" s="37"/>
      <c r="F100" s="37"/>
      <c r="G100" s="37"/>
      <c r="H100" s="36">
        <v>20</v>
      </c>
      <c r="I100" s="45" t="s">
        <v>160</v>
      </c>
      <c r="J100" s="38" t="s">
        <v>161</v>
      </c>
      <c r="K100" s="111">
        <f>SUM(K102:K104)</f>
        <v>11606100000</v>
      </c>
      <c r="L100" s="111">
        <f t="shared" ref="L100:O100" si="54">SUM(L102:L104)</f>
        <v>616235306.92000008</v>
      </c>
      <c r="M100" s="111">
        <f t="shared" si="54"/>
        <v>6302218</v>
      </c>
      <c r="N100" s="111">
        <f t="shared" si="54"/>
        <v>6302218</v>
      </c>
      <c r="O100" s="111">
        <f t="shared" si="54"/>
        <v>6302218</v>
      </c>
      <c r="P100" s="85">
        <f t="shared" ref="P100:P110" si="55">+M100/K100</f>
        <v>5.4300910727979248E-4</v>
      </c>
      <c r="Q100" s="86">
        <f t="shared" ref="Q100:Q110" si="56">+N100/K100</f>
        <v>5.4300910727979248E-4</v>
      </c>
      <c r="R100" s="33"/>
    </row>
    <row r="101" spans="1:18" s="32" customFormat="1" ht="72" x14ac:dyDescent="0.25">
      <c r="A101" s="18">
        <v>2103</v>
      </c>
      <c r="B101" s="20">
        <v>1900</v>
      </c>
      <c r="C101" s="19">
        <v>5</v>
      </c>
      <c r="D101" s="37"/>
      <c r="E101" s="37"/>
      <c r="F101" s="37"/>
      <c r="G101" s="37"/>
      <c r="H101" s="36">
        <v>21</v>
      </c>
      <c r="I101" s="45" t="s">
        <v>160</v>
      </c>
      <c r="J101" s="38" t="s">
        <v>161</v>
      </c>
      <c r="K101" s="111">
        <f>SUM(K105:K107)</f>
        <v>23393900000</v>
      </c>
      <c r="L101" s="111">
        <f>SUM(L105:L107)</f>
        <v>885478692</v>
      </c>
      <c r="M101" s="111">
        <f>SUM(M105:M107)</f>
        <v>12185183</v>
      </c>
      <c r="N101" s="111">
        <f>SUM(N105:N107)</f>
        <v>12185183</v>
      </c>
      <c r="O101" s="111">
        <f>SUM(O105:O107)</f>
        <v>12185183</v>
      </c>
      <c r="P101" s="85">
        <f t="shared" si="55"/>
        <v>5.2087009861545108E-4</v>
      </c>
      <c r="Q101" s="86">
        <f t="shared" si="56"/>
        <v>5.2087009861545108E-4</v>
      </c>
      <c r="R101" s="33"/>
    </row>
    <row r="102" spans="1:18" s="32" customFormat="1" ht="156" x14ac:dyDescent="0.25">
      <c r="A102" s="12" t="s">
        <v>8</v>
      </c>
      <c r="B102" s="14" t="s">
        <v>152</v>
      </c>
      <c r="C102" s="13" t="s">
        <v>153</v>
      </c>
      <c r="D102" s="40" t="s">
        <v>120</v>
      </c>
      <c r="E102" s="40" t="s">
        <v>155</v>
      </c>
      <c r="F102" s="40">
        <v>2103012</v>
      </c>
      <c r="G102" s="40" t="s">
        <v>55</v>
      </c>
      <c r="H102" s="42" t="s">
        <v>5</v>
      </c>
      <c r="I102" s="43" t="s">
        <v>165</v>
      </c>
      <c r="J102" s="41" t="s">
        <v>246</v>
      </c>
      <c r="K102" s="112">
        <v>892000000</v>
      </c>
      <c r="L102" s="112">
        <v>38255306.920000002</v>
      </c>
      <c r="M102" s="112" t="s">
        <v>25</v>
      </c>
      <c r="N102" s="112" t="s">
        <v>25</v>
      </c>
      <c r="O102" s="112" t="s">
        <v>25</v>
      </c>
      <c r="P102" s="85">
        <f t="shared" si="55"/>
        <v>0</v>
      </c>
      <c r="Q102" s="86">
        <f t="shared" si="56"/>
        <v>0</v>
      </c>
      <c r="R102" s="33"/>
    </row>
    <row r="103" spans="1:18" s="32" customFormat="1" ht="108" x14ac:dyDescent="0.25">
      <c r="A103" s="12" t="s">
        <v>8</v>
      </c>
      <c r="B103" s="14" t="s">
        <v>152</v>
      </c>
      <c r="C103" s="13" t="s">
        <v>153</v>
      </c>
      <c r="D103" s="40" t="s">
        <v>120</v>
      </c>
      <c r="E103" s="40" t="s">
        <v>155</v>
      </c>
      <c r="F103" s="40">
        <v>2103017</v>
      </c>
      <c r="G103" s="40" t="s">
        <v>55</v>
      </c>
      <c r="H103" s="42" t="s">
        <v>5</v>
      </c>
      <c r="I103" s="43" t="s">
        <v>168</v>
      </c>
      <c r="J103" s="41" t="s">
        <v>247</v>
      </c>
      <c r="K103" s="112">
        <v>8424000000</v>
      </c>
      <c r="L103" s="112">
        <v>361028571</v>
      </c>
      <c r="M103" s="112" t="s">
        <v>25</v>
      </c>
      <c r="N103" s="112" t="s">
        <v>25</v>
      </c>
      <c r="O103" s="123" t="s">
        <v>25</v>
      </c>
      <c r="P103" s="85">
        <f t="shared" si="55"/>
        <v>0</v>
      </c>
      <c r="Q103" s="86">
        <f t="shared" si="56"/>
        <v>0</v>
      </c>
      <c r="R103" s="33"/>
    </row>
    <row r="104" spans="1:18" s="32" customFormat="1" ht="168" x14ac:dyDescent="0.25">
      <c r="A104" s="12" t="s">
        <v>8</v>
      </c>
      <c r="B104" s="14" t="s">
        <v>152</v>
      </c>
      <c r="C104" s="13" t="s">
        <v>153</v>
      </c>
      <c r="D104" s="40" t="s">
        <v>120</v>
      </c>
      <c r="E104" s="40" t="s">
        <v>155</v>
      </c>
      <c r="F104" s="40">
        <v>2103027</v>
      </c>
      <c r="G104" s="40" t="s">
        <v>55</v>
      </c>
      <c r="H104" s="42" t="s">
        <v>5</v>
      </c>
      <c r="I104" s="43" t="s">
        <v>167</v>
      </c>
      <c r="J104" s="41" t="s">
        <v>248</v>
      </c>
      <c r="K104" s="112">
        <v>2290100000</v>
      </c>
      <c r="L104" s="112">
        <v>216951429</v>
      </c>
      <c r="M104" s="112">
        <v>6302218</v>
      </c>
      <c r="N104" s="112">
        <v>6302218</v>
      </c>
      <c r="O104" s="123">
        <v>6302218</v>
      </c>
      <c r="P104" s="85">
        <f t="shared" si="55"/>
        <v>2.7519400899524036E-3</v>
      </c>
      <c r="Q104" s="86">
        <f t="shared" si="56"/>
        <v>2.7519400899524036E-3</v>
      </c>
      <c r="R104" s="33"/>
    </row>
    <row r="105" spans="1:18" s="32" customFormat="1" ht="168" x14ac:dyDescent="0.25">
      <c r="A105" s="12" t="s">
        <v>8</v>
      </c>
      <c r="B105" s="14" t="s">
        <v>152</v>
      </c>
      <c r="C105" s="13" t="s">
        <v>153</v>
      </c>
      <c r="D105" s="40" t="s">
        <v>120</v>
      </c>
      <c r="E105" s="40" t="s">
        <v>155</v>
      </c>
      <c r="F105" s="40">
        <v>2103027</v>
      </c>
      <c r="G105" s="40" t="s">
        <v>55</v>
      </c>
      <c r="H105" s="42">
        <v>21</v>
      </c>
      <c r="I105" s="43" t="s">
        <v>167</v>
      </c>
      <c r="J105" s="41" t="s">
        <v>248</v>
      </c>
      <c r="K105" s="112">
        <v>2753900000</v>
      </c>
      <c r="L105" s="112" t="s">
        <v>25</v>
      </c>
      <c r="M105" s="112" t="s">
        <v>25</v>
      </c>
      <c r="N105" s="112" t="s">
        <v>25</v>
      </c>
      <c r="O105" s="123" t="s">
        <v>25</v>
      </c>
      <c r="P105" s="85">
        <f t="shared" si="55"/>
        <v>0</v>
      </c>
      <c r="Q105" s="86">
        <f t="shared" si="56"/>
        <v>0</v>
      </c>
      <c r="R105" s="33"/>
    </row>
    <row r="106" spans="1:18" s="32" customFormat="1" ht="108" x14ac:dyDescent="0.25">
      <c r="A106" s="12" t="s">
        <v>8</v>
      </c>
      <c r="B106" s="14" t="s">
        <v>152</v>
      </c>
      <c r="C106" s="13" t="s">
        <v>153</v>
      </c>
      <c r="D106" s="40" t="s">
        <v>120</v>
      </c>
      <c r="E106" s="40" t="s">
        <v>155</v>
      </c>
      <c r="F106" s="40">
        <v>2103018</v>
      </c>
      <c r="G106" s="40" t="s">
        <v>55</v>
      </c>
      <c r="H106" s="42">
        <v>21</v>
      </c>
      <c r="I106" s="43" t="s">
        <v>164</v>
      </c>
      <c r="J106" s="41" t="s">
        <v>249</v>
      </c>
      <c r="K106" s="112">
        <v>7329000000</v>
      </c>
      <c r="L106" s="112">
        <v>315007263</v>
      </c>
      <c r="M106" s="112">
        <v>10243585</v>
      </c>
      <c r="N106" s="112">
        <v>10243585</v>
      </c>
      <c r="O106" s="123">
        <v>10243585</v>
      </c>
      <c r="P106" s="85">
        <f t="shared" si="55"/>
        <v>1.3976784008732433E-3</v>
      </c>
      <c r="Q106" s="86">
        <f t="shared" si="56"/>
        <v>1.3976784008732433E-3</v>
      </c>
      <c r="R106" s="33"/>
    </row>
    <row r="107" spans="1:18" s="32" customFormat="1" ht="156" x14ac:dyDescent="0.25">
      <c r="A107" s="12" t="s">
        <v>8</v>
      </c>
      <c r="B107" s="14" t="s">
        <v>152</v>
      </c>
      <c r="C107" s="13" t="s">
        <v>153</v>
      </c>
      <c r="D107" s="40" t="s">
        <v>120</v>
      </c>
      <c r="E107" s="40" t="s">
        <v>155</v>
      </c>
      <c r="F107" s="40" t="s">
        <v>162</v>
      </c>
      <c r="G107" s="40" t="s">
        <v>55</v>
      </c>
      <c r="H107" s="42" t="s">
        <v>163</v>
      </c>
      <c r="I107" s="43" t="s">
        <v>166</v>
      </c>
      <c r="J107" s="41" t="s">
        <v>250</v>
      </c>
      <c r="K107" s="112">
        <v>13311000000</v>
      </c>
      <c r="L107" s="112">
        <v>570471429</v>
      </c>
      <c r="M107" s="112">
        <v>1941598</v>
      </c>
      <c r="N107" s="112">
        <v>1941598</v>
      </c>
      <c r="O107" s="123">
        <v>1941598</v>
      </c>
      <c r="P107" s="85">
        <f t="shared" si="55"/>
        <v>1.4586417248891895E-4</v>
      </c>
      <c r="Q107" s="86">
        <f t="shared" si="56"/>
        <v>1.4586417248891895E-4</v>
      </c>
      <c r="R107" s="33"/>
    </row>
    <row r="108" spans="1:18" s="50" customFormat="1" ht="60.75" customHeight="1" x14ac:dyDescent="0.25">
      <c r="A108" s="18">
        <v>2103</v>
      </c>
      <c r="B108" s="20">
        <v>1900</v>
      </c>
      <c r="C108" s="19">
        <v>6</v>
      </c>
      <c r="D108" s="37"/>
      <c r="E108" s="37"/>
      <c r="F108" s="37"/>
      <c r="G108" s="37"/>
      <c r="H108" s="36">
        <v>20</v>
      </c>
      <c r="I108" s="45" t="s">
        <v>169</v>
      </c>
      <c r="J108" s="38" t="s">
        <v>170</v>
      </c>
      <c r="K108" s="111">
        <f>SUM(K109:K110)</f>
        <v>15000000000</v>
      </c>
      <c r="L108" s="111">
        <f t="shared" ref="L108:O108" si="57">SUM(L109:L110)</f>
        <v>0</v>
      </c>
      <c r="M108" s="111">
        <f t="shared" si="57"/>
        <v>0</v>
      </c>
      <c r="N108" s="111">
        <f t="shared" si="57"/>
        <v>0</v>
      </c>
      <c r="O108" s="111">
        <f t="shared" si="57"/>
        <v>0</v>
      </c>
      <c r="P108" s="85">
        <f t="shared" si="55"/>
        <v>0</v>
      </c>
      <c r="Q108" s="86">
        <f t="shared" si="56"/>
        <v>0</v>
      </c>
      <c r="R108" s="49"/>
    </row>
    <row r="109" spans="1:18" s="32" customFormat="1" ht="96" x14ac:dyDescent="0.25">
      <c r="A109" s="12" t="s">
        <v>8</v>
      </c>
      <c r="B109" s="14" t="s">
        <v>152</v>
      </c>
      <c r="C109" s="13" t="s">
        <v>153</v>
      </c>
      <c r="D109" s="40" t="s">
        <v>103</v>
      </c>
      <c r="E109" s="40" t="s">
        <v>155</v>
      </c>
      <c r="F109" s="40" t="s">
        <v>156</v>
      </c>
      <c r="G109" s="40" t="s">
        <v>55</v>
      </c>
      <c r="H109" s="42">
        <v>20</v>
      </c>
      <c r="I109" s="43" t="s">
        <v>172</v>
      </c>
      <c r="J109" s="41" t="s">
        <v>251</v>
      </c>
      <c r="K109" s="112">
        <v>14000000000</v>
      </c>
      <c r="L109" s="112">
        <v>0</v>
      </c>
      <c r="M109" s="112">
        <v>0</v>
      </c>
      <c r="N109" s="112">
        <v>0</v>
      </c>
      <c r="O109" s="112">
        <v>0</v>
      </c>
      <c r="P109" s="85">
        <f t="shared" si="55"/>
        <v>0</v>
      </c>
      <c r="Q109" s="86">
        <f t="shared" si="56"/>
        <v>0</v>
      </c>
      <c r="R109" s="33"/>
    </row>
    <row r="110" spans="1:18" s="32" customFormat="1" ht="120" x14ac:dyDescent="0.25">
      <c r="A110" s="12" t="s">
        <v>8</v>
      </c>
      <c r="B110" s="14" t="s">
        <v>152</v>
      </c>
      <c r="C110" s="13" t="s">
        <v>153</v>
      </c>
      <c r="D110" s="40" t="s">
        <v>103</v>
      </c>
      <c r="E110" s="40" t="s">
        <v>155</v>
      </c>
      <c r="F110" s="40" t="s">
        <v>171</v>
      </c>
      <c r="G110" s="40" t="s">
        <v>55</v>
      </c>
      <c r="H110" s="42">
        <v>20</v>
      </c>
      <c r="I110" s="43" t="s">
        <v>173</v>
      </c>
      <c r="J110" s="41" t="s">
        <v>252</v>
      </c>
      <c r="K110" s="112">
        <v>1000000000</v>
      </c>
      <c r="L110" s="112" t="s">
        <v>25</v>
      </c>
      <c r="M110" s="112" t="s">
        <v>25</v>
      </c>
      <c r="N110" s="112" t="s">
        <v>25</v>
      </c>
      <c r="O110" s="112" t="s">
        <v>25</v>
      </c>
      <c r="P110" s="85">
        <f t="shared" si="55"/>
        <v>0</v>
      </c>
      <c r="Q110" s="86">
        <f t="shared" si="56"/>
        <v>0</v>
      </c>
      <c r="R110" s="33"/>
    </row>
    <row r="111" spans="1:18" s="32" customFormat="1" ht="60" customHeight="1" x14ac:dyDescent="0.25">
      <c r="A111" s="18" t="s">
        <v>8</v>
      </c>
      <c r="B111" s="20">
        <v>2106</v>
      </c>
      <c r="C111" s="19">
        <v>1900</v>
      </c>
      <c r="D111" s="37">
        <v>2</v>
      </c>
      <c r="E111" s="37">
        <v>0</v>
      </c>
      <c r="F111" s="37"/>
      <c r="G111" s="37"/>
      <c r="H111" s="36">
        <v>20</v>
      </c>
      <c r="I111" s="45" t="s">
        <v>181</v>
      </c>
      <c r="J111" s="38" t="s">
        <v>175</v>
      </c>
      <c r="K111" s="111">
        <f>K113+K114</f>
        <v>48750000000</v>
      </c>
      <c r="L111" s="111">
        <f t="shared" ref="L111:O111" si="58">L113+L114</f>
        <v>6851731771</v>
      </c>
      <c r="M111" s="111">
        <f t="shared" si="58"/>
        <v>5535238800</v>
      </c>
      <c r="N111" s="111">
        <f t="shared" si="58"/>
        <v>324373206</v>
      </c>
      <c r="O111" s="111">
        <f t="shared" si="58"/>
        <v>324373206</v>
      </c>
      <c r="P111" s="85">
        <f t="shared" ref="P111:P115" si="59">+M111/K111</f>
        <v>0.11354336</v>
      </c>
      <c r="Q111" s="86">
        <f t="shared" ref="Q111:Q115" si="60">+N111/K111</f>
        <v>6.6538093538461539E-3</v>
      </c>
      <c r="R111" s="33"/>
    </row>
    <row r="112" spans="1:18" s="32" customFormat="1" ht="60" customHeight="1" x14ac:dyDescent="0.25">
      <c r="A112" s="18" t="s">
        <v>8</v>
      </c>
      <c r="B112" s="20">
        <v>2106</v>
      </c>
      <c r="C112" s="19">
        <v>1900</v>
      </c>
      <c r="D112" s="37">
        <v>2</v>
      </c>
      <c r="E112" s="37">
        <v>0</v>
      </c>
      <c r="F112" s="37"/>
      <c r="G112" s="37"/>
      <c r="H112" s="36">
        <v>21</v>
      </c>
      <c r="I112" s="45" t="s">
        <v>181</v>
      </c>
      <c r="J112" s="38" t="s">
        <v>175</v>
      </c>
      <c r="K112" s="111">
        <f>K115</f>
        <v>170000000000</v>
      </c>
      <c r="L112" s="111">
        <f t="shared" ref="L112:O112" si="61">L115</f>
        <v>3192100219</v>
      </c>
      <c r="M112" s="111">
        <f t="shared" si="61"/>
        <v>182485260</v>
      </c>
      <c r="N112" s="111">
        <f t="shared" si="61"/>
        <v>26546884</v>
      </c>
      <c r="O112" s="111">
        <f t="shared" si="61"/>
        <v>26546884</v>
      </c>
      <c r="P112" s="85">
        <f t="shared" si="59"/>
        <v>1.073442705882353E-3</v>
      </c>
      <c r="Q112" s="86">
        <f t="shared" si="60"/>
        <v>1.561581411764706E-4</v>
      </c>
      <c r="R112" s="33"/>
    </row>
    <row r="113" spans="1:18" s="32" customFormat="1" ht="96" x14ac:dyDescent="0.25">
      <c r="A113" s="12" t="s">
        <v>8</v>
      </c>
      <c r="B113" s="14" t="s">
        <v>176</v>
      </c>
      <c r="C113" s="13" t="s">
        <v>153</v>
      </c>
      <c r="D113" s="40" t="s">
        <v>102</v>
      </c>
      <c r="E113" s="40" t="s">
        <v>155</v>
      </c>
      <c r="F113" s="40" t="s">
        <v>178</v>
      </c>
      <c r="G113" s="40" t="s">
        <v>55</v>
      </c>
      <c r="H113" s="42" t="s">
        <v>5</v>
      </c>
      <c r="I113" s="43" t="s">
        <v>180</v>
      </c>
      <c r="J113" s="41" t="s">
        <v>253</v>
      </c>
      <c r="K113" s="112">
        <v>35500000000</v>
      </c>
      <c r="L113" s="112">
        <v>3900511771</v>
      </c>
      <c r="M113" s="112">
        <v>3897215581</v>
      </c>
      <c r="N113" s="112">
        <v>755652</v>
      </c>
      <c r="O113" s="112">
        <v>755652</v>
      </c>
      <c r="P113" s="85">
        <f t="shared" si="59"/>
        <v>0.10978072059154929</v>
      </c>
      <c r="Q113" s="86">
        <f t="shared" si="60"/>
        <v>2.1285971830985915E-5</v>
      </c>
      <c r="R113" s="33"/>
    </row>
    <row r="114" spans="1:18" s="32" customFormat="1" ht="120" x14ac:dyDescent="0.25">
      <c r="A114" s="12" t="s">
        <v>8</v>
      </c>
      <c r="B114" s="14" t="s">
        <v>176</v>
      </c>
      <c r="C114" s="13" t="s">
        <v>153</v>
      </c>
      <c r="D114" s="40" t="s">
        <v>102</v>
      </c>
      <c r="E114" s="40" t="s">
        <v>155</v>
      </c>
      <c r="F114" s="40" t="s">
        <v>177</v>
      </c>
      <c r="G114" s="40" t="s">
        <v>55</v>
      </c>
      <c r="H114" s="42" t="s">
        <v>5</v>
      </c>
      <c r="I114" s="43" t="s">
        <v>179</v>
      </c>
      <c r="J114" s="41" t="s">
        <v>254</v>
      </c>
      <c r="K114" s="112">
        <v>13250000000</v>
      </c>
      <c r="L114" s="112">
        <v>2951220000</v>
      </c>
      <c r="M114" s="112">
        <v>1638023219</v>
      </c>
      <c r="N114" s="112">
        <v>323617554</v>
      </c>
      <c r="O114" s="112">
        <v>323617554</v>
      </c>
      <c r="P114" s="85">
        <f t="shared" si="59"/>
        <v>0.12362439388679246</v>
      </c>
      <c r="Q114" s="86">
        <f t="shared" si="60"/>
        <v>2.4423966339622641E-2</v>
      </c>
      <c r="R114" s="33"/>
    </row>
    <row r="115" spans="1:18" s="32" customFormat="1" ht="96" x14ac:dyDescent="0.25">
      <c r="A115" s="12" t="s">
        <v>8</v>
      </c>
      <c r="B115" s="14" t="s">
        <v>176</v>
      </c>
      <c r="C115" s="13" t="s">
        <v>153</v>
      </c>
      <c r="D115" s="40" t="s">
        <v>102</v>
      </c>
      <c r="E115" s="40" t="s">
        <v>155</v>
      </c>
      <c r="F115" s="40" t="s">
        <v>178</v>
      </c>
      <c r="G115" s="40" t="s">
        <v>55</v>
      </c>
      <c r="H115" s="42" t="s">
        <v>163</v>
      </c>
      <c r="I115" s="43" t="s">
        <v>180</v>
      </c>
      <c r="J115" s="41" t="s">
        <v>253</v>
      </c>
      <c r="K115" s="112">
        <v>170000000000</v>
      </c>
      <c r="L115" s="112">
        <v>3192100219</v>
      </c>
      <c r="M115" s="112">
        <v>182485260</v>
      </c>
      <c r="N115" s="112">
        <v>26546884</v>
      </c>
      <c r="O115" s="112">
        <v>26546884</v>
      </c>
      <c r="P115" s="85">
        <f t="shared" si="59"/>
        <v>1.073442705882353E-3</v>
      </c>
      <c r="Q115" s="86">
        <f t="shared" si="60"/>
        <v>1.561581411764706E-4</v>
      </c>
      <c r="R115" s="33"/>
    </row>
    <row r="116" spans="1:18" s="32" customFormat="1" ht="97.5" customHeight="1" x14ac:dyDescent="0.25">
      <c r="A116" s="18" t="s">
        <v>8</v>
      </c>
      <c r="B116" s="20">
        <v>2199</v>
      </c>
      <c r="C116" s="19">
        <v>1900</v>
      </c>
      <c r="D116" s="37">
        <v>2</v>
      </c>
      <c r="E116" s="37">
        <v>0</v>
      </c>
      <c r="F116" s="37"/>
      <c r="G116" s="37"/>
      <c r="H116" s="36">
        <v>20</v>
      </c>
      <c r="I116" s="45" t="s">
        <v>182</v>
      </c>
      <c r="J116" s="38" t="s">
        <v>183</v>
      </c>
      <c r="K116" s="122">
        <f>SUM(K117:K119)</f>
        <v>18977416939</v>
      </c>
      <c r="L116" s="111">
        <f t="shared" ref="L116:O116" si="62">SUM(L117:L119)</f>
        <v>2000335106.9400001</v>
      </c>
      <c r="M116" s="111">
        <f t="shared" si="62"/>
        <v>1698312143.5599999</v>
      </c>
      <c r="N116" s="111">
        <f t="shared" si="62"/>
        <v>0</v>
      </c>
      <c r="O116" s="111">
        <f t="shared" si="62"/>
        <v>0</v>
      </c>
      <c r="P116" s="85">
        <f t="shared" ref="P116:P119" si="63">+M116/K116</f>
        <v>8.9491217325253711E-2</v>
      </c>
      <c r="Q116" s="86">
        <f t="shared" ref="Q116:Q119" si="64">+N116/K116</f>
        <v>0</v>
      </c>
      <c r="R116" s="33"/>
    </row>
    <row r="117" spans="1:18" s="32" customFormat="1" ht="144" x14ac:dyDescent="0.25">
      <c r="A117" s="12" t="s">
        <v>8</v>
      </c>
      <c r="B117" s="14" t="s">
        <v>184</v>
      </c>
      <c r="C117" s="13" t="s">
        <v>153</v>
      </c>
      <c r="D117" s="40" t="s">
        <v>102</v>
      </c>
      <c r="E117" s="40" t="s">
        <v>155</v>
      </c>
      <c r="F117" s="40">
        <v>2199055</v>
      </c>
      <c r="G117" s="40" t="s">
        <v>55</v>
      </c>
      <c r="H117" s="42">
        <v>20</v>
      </c>
      <c r="I117" s="43" t="s">
        <v>187</v>
      </c>
      <c r="J117" s="41" t="s">
        <v>255</v>
      </c>
      <c r="K117" s="112">
        <v>2000000000</v>
      </c>
      <c r="L117" s="112">
        <v>322273.2</v>
      </c>
      <c r="M117" s="112" t="s">
        <v>25</v>
      </c>
      <c r="N117" s="112" t="s">
        <v>25</v>
      </c>
      <c r="O117" s="112" t="s">
        <v>25</v>
      </c>
      <c r="P117" s="85">
        <f t="shared" si="63"/>
        <v>0</v>
      </c>
      <c r="Q117" s="86">
        <f t="shared" si="64"/>
        <v>0</v>
      </c>
      <c r="R117" s="33"/>
    </row>
    <row r="118" spans="1:18" s="32" customFormat="1" ht="144" x14ac:dyDescent="0.25">
      <c r="A118" s="12" t="s">
        <v>8</v>
      </c>
      <c r="B118" s="14" t="s">
        <v>184</v>
      </c>
      <c r="C118" s="13" t="s">
        <v>153</v>
      </c>
      <c r="D118" s="40" t="s">
        <v>102</v>
      </c>
      <c r="E118" s="40" t="s">
        <v>155</v>
      </c>
      <c r="F118" s="40" t="s">
        <v>185</v>
      </c>
      <c r="G118" s="40" t="s">
        <v>55</v>
      </c>
      <c r="H118" s="42">
        <v>20</v>
      </c>
      <c r="I118" s="43" t="s">
        <v>192</v>
      </c>
      <c r="J118" s="41" t="s">
        <v>256</v>
      </c>
      <c r="K118" s="112">
        <v>6685260860</v>
      </c>
      <c r="L118" s="112">
        <v>2000000000</v>
      </c>
      <c r="M118" s="112">
        <v>1698312143.5599999</v>
      </c>
      <c r="N118" s="112" t="s">
        <v>25</v>
      </c>
      <c r="O118" s="112" t="s">
        <v>25</v>
      </c>
      <c r="P118" s="85">
        <f t="shared" si="63"/>
        <v>0.25403827601126694</v>
      </c>
      <c r="Q118" s="86">
        <f t="shared" si="64"/>
        <v>0</v>
      </c>
      <c r="R118" s="33"/>
    </row>
    <row r="119" spans="1:18" s="32" customFormat="1" ht="144" x14ac:dyDescent="0.25">
      <c r="A119" s="12" t="s">
        <v>8</v>
      </c>
      <c r="B119" s="14" t="s">
        <v>184</v>
      </c>
      <c r="C119" s="13" t="s">
        <v>153</v>
      </c>
      <c r="D119" s="40" t="s">
        <v>102</v>
      </c>
      <c r="E119" s="40" t="s">
        <v>155</v>
      </c>
      <c r="F119" s="40" t="s">
        <v>186</v>
      </c>
      <c r="G119" s="40" t="s">
        <v>55</v>
      </c>
      <c r="H119" s="42">
        <v>20</v>
      </c>
      <c r="I119" s="43" t="s">
        <v>193</v>
      </c>
      <c r="J119" s="41" t="s">
        <v>257</v>
      </c>
      <c r="K119" s="112">
        <v>10292156079</v>
      </c>
      <c r="L119" s="112">
        <v>12833.74</v>
      </c>
      <c r="M119" s="112" t="s">
        <v>25</v>
      </c>
      <c r="N119" s="112" t="s">
        <v>25</v>
      </c>
      <c r="O119" s="112" t="s">
        <v>25</v>
      </c>
      <c r="P119" s="85">
        <f t="shared" si="63"/>
        <v>0</v>
      </c>
      <c r="Q119" s="86">
        <f t="shared" si="64"/>
        <v>0</v>
      </c>
      <c r="R119" s="33"/>
    </row>
    <row r="120" spans="1:18" s="68" customFormat="1" ht="30" customHeight="1" thickBot="1" x14ac:dyDescent="0.3">
      <c r="A120" s="150" t="s">
        <v>24</v>
      </c>
      <c r="B120" s="151"/>
      <c r="C120" s="151"/>
      <c r="D120" s="151"/>
      <c r="E120" s="151"/>
      <c r="F120" s="151"/>
      <c r="G120" s="151"/>
      <c r="H120" s="151"/>
      <c r="I120" s="151"/>
      <c r="J120" s="151"/>
      <c r="K120" s="113">
        <f>+K10+K94</f>
        <v>1184987463225</v>
      </c>
      <c r="L120" s="113">
        <f>+L10+L94</f>
        <v>865075605771.38</v>
      </c>
      <c r="M120" s="113">
        <f>+M10+M94</f>
        <v>825918754764.61011</v>
      </c>
      <c r="N120" s="113">
        <f>+N10+N94</f>
        <v>787654703345.34998</v>
      </c>
      <c r="O120" s="113">
        <f>+O10+O94</f>
        <v>787539736845.34998</v>
      </c>
      <c r="P120" s="87">
        <f t="shared" ref="P120" si="65">+M120/K120</f>
        <v>0.69698522591693313</v>
      </c>
      <c r="Q120" s="88">
        <f t="shared" ref="Q120" si="66">+N120/K120</f>
        <v>0.6646945455454103</v>
      </c>
      <c r="R120" s="31"/>
    </row>
    <row r="121" spans="1:18" x14ac:dyDescent="0.2">
      <c r="A121" s="69"/>
      <c r="B121" s="70"/>
      <c r="C121" s="71"/>
      <c r="D121" s="71"/>
      <c r="E121" s="71"/>
      <c r="F121" s="71"/>
      <c r="G121" s="71"/>
      <c r="H121" s="71"/>
      <c r="I121" s="71"/>
      <c r="J121" s="72"/>
      <c r="K121" s="114"/>
      <c r="L121" s="115"/>
      <c r="M121" s="116"/>
      <c r="N121" s="117"/>
      <c r="O121" s="116"/>
      <c r="P121" s="89"/>
      <c r="Q121" s="124"/>
      <c r="R121" s="73"/>
    </row>
    <row r="122" spans="1:18" ht="29.25" customHeight="1" x14ac:dyDescent="0.2">
      <c r="K122" s="118">
        <v>1184987463225</v>
      </c>
      <c r="L122" s="118">
        <v>865075605771.38</v>
      </c>
      <c r="M122" s="118">
        <v>825918754764.60999</v>
      </c>
      <c r="N122" s="118">
        <v>787654703345.34998</v>
      </c>
      <c r="O122" s="118">
        <v>787539736845.34998</v>
      </c>
      <c r="Q122" s="91"/>
    </row>
    <row r="123" spans="1:18" x14ac:dyDescent="0.2">
      <c r="K123" s="118"/>
      <c r="L123" s="118"/>
      <c r="M123" s="118"/>
      <c r="N123" s="118"/>
      <c r="O123" s="118"/>
      <c r="P123" s="91"/>
      <c r="Q123" s="91"/>
    </row>
    <row r="124" spans="1:18" x14ac:dyDescent="0.2">
      <c r="K124" s="127">
        <f>K122-K120</f>
        <v>0</v>
      </c>
      <c r="L124" s="127">
        <f t="shared" ref="L124:O124" si="67">L122-L120</f>
        <v>0</v>
      </c>
      <c r="M124" s="127">
        <f t="shared" si="67"/>
        <v>0</v>
      </c>
      <c r="N124" s="127">
        <f t="shared" si="67"/>
        <v>0</v>
      </c>
      <c r="O124" s="127">
        <f t="shared" si="67"/>
        <v>0</v>
      </c>
    </row>
    <row r="125" spans="1:18" x14ac:dyDescent="0.2">
      <c r="K125" s="118"/>
      <c r="L125" s="118"/>
      <c r="M125" s="118"/>
      <c r="N125" s="118"/>
      <c r="O125" s="118"/>
      <c r="P125" s="91"/>
      <c r="Q125" s="91"/>
    </row>
    <row r="126" spans="1:18" x14ac:dyDescent="0.2">
      <c r="K126" s="118"/>
      <c r="L126" s="118"/>
      <c r="M126" s="118"/>
      <c r="N126" s="118"/>
      <c r="O126" s="118"/>
    </row>
    <row r="127" spans="1:18" x14ac:dyDescent="0.2">
      <c r="K127" s="118"/>
      <c r="L127" s="118"/>
      <c r="M127" s="118"/>
      <c r="N127" s="118"/>
      <c r="O127" s="118"/>
    </row>
    <row r="128" spans="1:18" x14ac:dyDescent="0.2">
      <c r="K128" s="118"/>
      <c r="L128" s="119"/>
      <c r="M128" s="119"/>
      <c r="N128" s="119"/>
      <c r="O128" s="118"/>
    </row>
    <row r="129" spans="1:15" x14ac:dyDescent="0.2">
      <c r="K129" s="118"/>
      <c r="L129" s="119"/>
      <c r="M129" s="119"/>
      <c r="N129" s="119"/>
      <c r="O129" s="119"/>
    </row>
    <row r="130" spans="1:15" x14ac:dyDescent="0.2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119"/>
      <c r="L130" s="119"/>
      <c r="M130" s="119"/>
      <c r="N130" s="119"/>
      <c r="O130" s="119"/>
    </row>
    <row r="131" spans="1:15" x14ac:dyDescent="0.2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119"/>
      <c r="L131" s="119"/>
      <c r="M131" s="119"/>
      <c r="N131" s="119"/>
      <c r="O131" s="119"/>
    </row>
  </sheetData>
  <autoFilter ref="A11:Q121" xr:uid="{00000000-0009-0000-0000-000000000000}"/>
  <mergeCells count="19">
    <mergeCell ref="A10:J10"/>
    <mergeCell ref="A94:J94"/>
    <mergeCell ref="A120:J120"/>
    <mergeCell ref="Q6:Q9"/>
    <mergeCell ref="J7:J9"/>
    <mergeCell ref="A8:A9"/>
    <mergeCell ref="B8:B9"/>
    <mergeCell ref="C8:C9"/>
    <mergeCell ref="D8:D9"/>
    <mergeCell ref="A1:Q1"/>
    <mergeCell ref="A2:Q2"/>
    <mergeCell ref="A3:Q3"/>
    <mergeCell ref="A6:J6"/>
    <mergeCell ref="K6:K9"/>
    <mergeCell ref="L6:L9"/>
    <mergeCell ref="M6:M9"/>
    <mergeCell ref="N6:N9"/>
    <mergeCell ref="O6:O9"/>
    <mergeCell ref="P6:P9"/>
  </mergeCells>
  <pageMargins left="0.7" right="0.7" top="0.75" bottom="0.75" header="0.3" footer="0.3"/>
  <pageSetup orientation="portrait" r:id="rId1"/>
  <ignoredErrors>
    <ignoredError sqref="K28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F7E96AE0A61A43BE8DB0148F98F323" ma:contentTypeVersion="7" ma:contentTypeDescription="Crear nuevo documento." ma:contentTypeScope="" ma:versionID="012f783ef77722ae02294c837cfcf4ef">
  <xsd:schema xmlns:xsd="http://www.w3.org/2001/XMLSchema" xmlns:xs="http://www.w3.org/2001/XMLSchema" xmlns:p="http://schemas.microsoft.com/office/2006/metadata/properties" xmlns:ns2="d0e351fb-1a75-4546-9b39-7d697f81258f" xmlns:ns3="4afde810-2293-4670-bb5c-117753097ca5" targetNamespace="http://schemas.microsoft.com/office/2006/metadata/properties" ma:root="true" ma:fieldsID="9bcdfc3e7b6b892c3d461a1e36c481da" ns2:_="" ns3:_="">
    <xsd:import namespace="d0e351fb-1a75-4546-9b39-7d697f81258f"/>
    <xsd:import namespace="4afde810-2293-4670-bb5c-117753097ca5"/>
    <xsd:element name="properties">
      <xsd:complexType>
        <xsd:sequence>
          <xsd:element name="documentManagement">
            <xsd:complexType>
              <xsd:all>
                <xsd:element ref="ns2:Vigencia" minOccurs="0"/>
                <xsd:element ref="ns2:Orden" minOccurs="0"/>
                <xsd:element ref="ns2:Tipo_x0020_de_x0020_documento" minOccurs="0"/>
                <xsd:element ref="ns2:Tipo_x0020_presupuest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351fb-1a75-4546-9b39-7d697f81258f" elementFormDefault="qualified">
    <xsd:import namespace="http://schemas.microsoft.com/office/2006/documentManagement/types"/>
    <xsd:import namespace="http://schemas.microsoft.com/office/infopath/2007/PartnerControls"/>
    <xsd:element name="Vigencia" ma:index="8" nillable="true" ma:displayName="Vigencia" ma:decimals="0" ma:description="Año del documento" ma:internalName="Vigencia">
      <xsd:simpleType>
        <xsd:restriction base="dms:Number">
          <xsd:maxInclusive value="2022"/>
          <xsd:minInclusive value="2003"/>
        </xsd:restriction>
      </xsd:simpleType>
    </xsd:element>
    <xsd:element name="Orden" ma:index="9" nillable="true" ma:displayName="Orden" ma:decimals="0" ma:description="Orden de aparición en la biblioteca" ma:internalName="Orden">
      <xsd:simpleType>
        <xsd:restriction base="dms:Number"/>
      </xsd:simpleType>
    </xsd:element>
    <xsd:element name="Tipo_x0020_de_x0020_documento" ma:index="10" nillable="true" ma:displayName="Tipo de documento" ma:default="Ejecución" ma:format="Dropdown" ma:internalName="Tipo_x0020_de_x0020_documento">
      <xsd:simpleType>
        <xsd:restriction base="dms:Choice">
          <xsd:enumeration value="Ejecución"/>
          <xsd:enumeration value="Estados financieros"/>
        </xsd:restriction>
      </xsd:simpleType>
    </xsd:element>
    <xsd:element name="Tipo_x0020_presupuesto" ma:index="11" nillable="true" ma:displayName="Tipo Informe" ma:default="Informe de Ejecución del Presupuesto de Gastos" ma:format="Dropdown" ma:internalName="Tipo_x0020_presupuesto">
      <xsd:simpleType>
        <xsd:restriction base="dms:Choice">
          <xsd:enumeration value="Informe de Ejecución del Presupuesto de Gastos"/>
          <xsd:enumeration value="Informe de Ejecución del Presupuesto de Ingresos"/>
          <xsd:enumeration value="Otr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de810-2293-4670-bb5c-117753097c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d0e351fb-1a75-4546-9b39-7d697f81258f">4</Orden>
    <Tipo_x0020_presupuesto xmlns="d0e351fb-1a75-4546-9b39-7d697f81258f">Informe de Ejecución del Presupuesto de Gastos</Tipo_x0020_presupuesto>
    <Vigencia xmlns="d0e351fb-1a75-4546-9b39-7d697f81258f">2020</Vigencia>
    <Tipo_x0020_de_x0020_documento xmlns="d0e351fb-1a75-4546-9b39-7d697f81258f">Ejecución</Tipo_x0020_de_x0020_documento>
  </documentManagement>
</p:properties>
</file>

<file path=customXml/itemProps1.xml><?xml version="1.0" encoding="utf-8"?>
<ds:datastoreItem xmlns:ds="http://schemas.openxmlformats.org/officeDocument/2006/customXml" ds:itemID="{AFF1961A-515D-49CB-BB43-7CDFEBB1AE74}"/>
</file>

<file path=customXml/itemProps2.xml><?xml version="1.0" encoding="utf-8"?>
<ds:datastoreItem xmlns:ds="http://schemas.openxmlformats.org/officeDocument/2006/customXml" ds:itemID="{D42E3F44-9958-4FED-B342-600BBFE51591}"/>
</file>

<file path=customXml/itemProps3.xml><?xml version="1.0" encoding="utf-8"?>
<ds:datastoreItem xmlns:ds="http://schemas.openxmlformats.org/officeDocument/2006/customXml" ds:itemID="{2E3D6CA9-7AD0-47DB-B1CA-7B3B82866B8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VIGENCIA ACTUAL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Vigencia_2018_octubre_(gastos)</dc:title>
  <dc:creator>Myriam Concepcion Pinzon Tellez</dc:creator>
  <cp:lastModifiedBy>Janier Cuervo Ordonez</cp:lastModifiedBy>
  <cp:lastPrinted>2019-03-11T16:38:24Z</cp:lastPrinted>
  <dcterms:created xsi:type="dcterms:W3CDTF">2018-09-03T11:52:35Z</dcterms:created>
  <dcterms:modified xsi:type="dcterms:W3CDTF">2020-05-12T14:23:28Z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0x01010048F7E96AE0A61A43BE8DB0148F98F323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