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10178B20-A3CD-4252-A2F5-83526115D5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2" i="4" l="1"/>
  <c r="N92" i="4"/>
  <c r="M92" i="4"/>
  <c r="L92" i="4"/>
  <c r="K92" i="4"/>
  <c r="L82" i="4"/>
  <c r="K82" i="4"/>
  <c r="Q81" i="4" l="1"/>
  <c r="P81" i="4"/>
  <c r="P70" i="4"/>
  <c r="P71" i="4"/>
  <c r="Q73" i="4"/>
  <c r="P73" i="4"/>
  <c r="Q71" i="4"/>
  <c r="Q70" i="4"/>
  <c r="P65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2" i="4"/>
  <c r="P52" i="4"/>
  <c r="Q51" i="4"/>
  <c r="P51" i="4"/>
  <c r="Q50" i="4"/>
  <c r="P50" i="4"/>
  <c r="Q49" i="4"/>
  <c r="P49" i="4"/>
  <c r="O112" i="4" l="1"/>
  <c r="N112" i="4"/>
  <c r="M112" i="4"/>
  <c r="L112" i="4"/>
  <c r="K112" i="4"/>
  <c r="P109" i="4"/>
  <c r="O101" i="4" l="1"/>
  <c r="N101" i="4"/>
  <c r="M101" i="4"/>
  <c r="L101" i="4"/>
  <c r="O100" i="4"/>
  <c r="N100" i="4"/>
  <c r="M100" i="4"/>
  <c r="L100" i="4"/>
  <c r="K101" i="4"/>
  <c r="K100" i="4"/>
  <c r="Q85" i="4"/>
  <c r="P85" i="4"/>
  <c r="Q84" i="4"/>
  <c r="P84" i="4"/>
  <c r="Q83" i="4"/>
  <c r="P83" i="4"/>
  <c r="Q82" i="4"/>
  <c r="P82" i="4"/>
  <c r="Q80" i="4"/>
  <c r="P80" i="4"/>
  <c r="O79" i="4"/>
  <c r="N79" i="4"/>
  <c r="M79" i="4"/>
  <c r="L79" i="4"/>
  <c r="K79" i="4"/>
  <c r="P42" i="4"/>
  <c r="Q42" i="4"/>
  <c r="Q45" i="4"/>
  <c r="P23" i="4"/>
  <c r="Q23" i="4"/>
  <c r="P38" i="4" l="1"/>
  <c r="Q38" i="4"/>
  <c r="K77" i="4" l="1"/>
  <c r="L77" i="4"/>
  <c r="M77" i="4"/>
  <c r="N77" i="4"/>
  <c r="O77" i="4"/>
  <c r="P13" i="4" l="1"/>
  <c r="P14" i="4"/>
  <c r="P15" i="4"/>
  <c r="P16" i="4"/>
  <c r="P17" i="4"/>
  <c r="P18" i="4"/>
  <c r="P19" i="4"/>
  <c r="Q78" i="4" l="1"/>
  <c r="P78" i="4"/>
  <c r="P77" i="4" l="1"/>
  <c r="Q77" i="4"/>
  <c r="O37" i="4"/>
  <c r="O76" i="4" l="1"/>
  <c r="Q119" i="4"/>
  <c r="P119" i="4"/>
  <c r="Q118" i="4"/>
  <c r="P118" i="4"/>
  <c r="Q117" i="4"/>
  <c r="P117" i="4"/>
  <c r="L97" i="4" l="1"/>
  <c r="O116" i="4"/>
  <c r="N116" i="4"/>
  <c r="M116" i="4"/>
  <c r="L116" i="4"/>
  <c r="K116" i="4"/>
  <c r="Q115" i="4"/>
  <c r="P115" i="4"/>
  <c r="Q114" i="4"/>
  <c r="P114" i="4"/>
  <c r="Q113" i="4"/>
  <c r="P113" i="4"/>
  <c r="O111" i="4"/>
  <c r="N111" i="4"/>
  <c r="M111" i="4"/>
  <c r="L111" i="4"/>
  <c r="K111" i="4"/>
  <c r="Q110" i="4"/>
  <c r="P110" i="4"/>
  <c r="Q109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O108" i="4"/>
  <c r="N108" i="4"/>
  <c r="M108" i="4"/>
  <c r="L108" i="4"/>
  <c r="K108" i="4"/>
  <c r="O95" i="4"/>
  <c r="N95" i="4"/>
  <c r="L95" i="4"/>
  <c r="K95" i="4"/>
  <c r="O97" i="4"/>
  <c r="N97" i="4"/>
  <c r="M97" i="4"/>
  <c r="K97" i="4"/>
  <c r="Q93" i="4"/>
  <c r="P93" i="4"/>
  <c r="Q90" i="4"/>
  <c r="P90" i="4"/>
  <c r="Q89" i="4"/>
  <c r="P89" i="4"/>
  <c r="Q88" i="4"/>
  <c r="P88" i="4"/>
  <c r="N76" i="4"/>
  <c r="M76" i="4"/>
  <c r="L76" i="4"/>
  <c r="K76" i="4"/>
  <c r="O87" i="4"/>
  <c r="N87" i="4"/>
  <c r="M87" i="4"/>
  <c r="L87" i="4"/>
  <c r="K87" i="4"/>
  <c r="Q66" i="4"/>
  <c r="P66" i="4"/>
  <c r="O72" i="4"/>
  <c r="N72" i="4"/>
  <c r="M72" i="4"/>
  <c r="L72" i="4"/>
  <c r="K72" i="4"/>
  <c r="O69" i="4"/>
  <c r="N69" i="4"/>
  <c r="M69" i="4"/>
  <c r="L69" i="4"/>
  <c r="K67" i="4"/>
  <c r="K65" i="4" s="1"/>
  <c r="K69" i="4"/>
  <c r="K96" i="4" l="1"/>
  <c r="K94" i="4" s="1"/>
  <c r="P111" i="4"/>
  <c r="N86" i="4"/>
  <c r="Q116" i="4"/>
  <c r="K64" i="4"/>
  <c r="P116" i="4"/>
  <c r="Q112" i="4"/>
  <c r="O96" i="4"/>
  <c r="O94" i="4" s="1"/>
  <c r="L64" i="4"/>
  <c r="Q111" i="4"/>
  <c r="N96" i="4"/>
  <c r="N64" i="4"/>
  <c r="O64" i="4"/>
  <c r="P112" i="4"/>
  <c r="M96" i="4"/>
  <c r="P101" i="4"/>
  <c r="P100" i="4"/>
  <c r="L96" i="4"/>
  <c r="L94" i="4" s="1"/>
  <c r="M64" i="4"/>
  <c r="P108" i="4"/>
  <c r="Q108" i="4"/>
  <c r="Q100" i="4"/>
  <c r="Q101" i="4"/>
  <c r="Q92" i="4"/>
  <c r="Q87" i="4"/>
  <c r="M95" i="4"/>
  <c r="L86" i="4"/>
  <c r="P92" i="4"/>
  <c r="P87" i="4"/>
  <c r="O86" i="4"/>
  <c r="M86" i="4"/>
  <c r="K86" i="4"/>
  <c r="O67" i="4"/>
  <c r="O65" i="4" s="1"/>
  <c r="N67" i="4"/>
  <c r="N65" i="4" s="1"/>
  <c r="Q65" i="4" s="1"/>
  <c r="M67" i="4"/>
  <c r="M65" i="4" s="1"/>
  <c r="L67" i="4"/>
  <c r="L65" i="4" s="1"/>
  <c r="Q63" i="4"/>
  <c r="P63" i="4"/>
  <c r="Q55" i="4"/>
  <c r="P55" i="4"/>
  <c r="Q53" i="4"/>
  <c r="P53" i="4"/>
  <c r="Q48" i="4"/>
  <c r="P48" i="4"/>
  <c r="Q47" i="4"/>
  <c r="P47" i="4"/>
  <c r="O46" i="4"/>
  <c r="N46" i="4"/>
  <c r="M46" i="4"/>
  <c r="L46" i="4"/>
  <c r="K46" i="4"/>
  <c r="Q41" i="4"/>
  <c r="P41" i="4"/>
  <c r="O40" i="4"/>
  <c r="N40" i="4"/>
  <c r="M40" i="4"/>
  <c r="L40" i="4"/>
  <c r="K40" i="4"/>
  <c r="N37" i="4"/>
  <c r="M37" i="4"/>
  <c r="L37" i="4"/>
  <c r="K37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P96" i="4" l="1"/>
  <c r="M94" i="4"/>
  <c r="Q96" i="4"/>
  <c r="N94" i="4"/>
  <c r="Q86" i="4"/>
  <c r="P86" i="4"/>
  <c r="Q46" i="4"/>
  <c r="M36" i="4"/>
  <c r="P20" i="4"/>
  <c r="P46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99" i="4" l="1"/>
  <c r="P99" i="4"/>
  <c r="Q98" i="4"/>
  <c r="P98" i="4"/>
  <c r="Q97" i="4"/>
  <c r="P97" i="4"/>
  <c r="Q72" i="4"/>
  <c r="P72" i="4"/>
  <c r="Q69" i="4"/>
  <c r="P69" i="4"/>
  <c r="Q68" i="4"/>
  <c r="P68" i="4"/>
  <c r="Q67" i="4"/>
  <c r="P67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20" i="4" s="1"/>
  <c r="O10" i="4"/>
  <c r="O120" i="4" s="1"/>
  <c r="L120" i="4"/>
  <c r="M120" i="4"/>
  <c r="P28" i="4"/>
  <c r="Q28" i="4"/>
  <c r="Q64" i="4"/>
  <c r="P95" i="4"/>
  <c r="Q40" i="4"/>
  <c r="P40" i="4"/>
  <c r="Q95" i="4"/>
  <c r="P94" i="4" l="1"/>
  <c r="P64" i="4"/>
  <c r="Q94" i="4"/>
  <c r="K10" i="4"/>
  <c r="Q12" i="4"/>
  <c r="P12" i="4"/>
  <c r="P36" i="4" l="1"/>
  <c r="Q36" i="4"/>
  <c r="L124" i="4"/>
  <c r="O124" i="4"/>
  <c r="Q79" i="4"/>
  <c r="P79" i="4"/>
  <c r="Q11" i="4"/>
  <c r="P11" i="4"/>
  <c r="Q76" i="4" l="1"/>
  <c r="P76" i="4"/>
  <c r="K120" i="4"/>
  <c r="K124" i="4" s="1"/>
  <c r="N124" i="4"/>
  <c r="M124" i="4"/>
  <c r="P10" i="4" l="1"/>
  <c r="P120" i="4"/>
  <c r="Q120" i="4"/>
  <c r="Q10" i="4"/>
</calcChain>
</file>

<file path=xl/sharedStrings.xml><?xml version="1.0" encoding="utf-8"?>
<sst xmlns="http://schemas.openxmlformats.org/spreadsheetml/2006/main" count="896" uniqueCount="265">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</sst>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  <numFmt numFmtId="169" formatCode="&quot;$&quot;\ #,##0.00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9" fontId="4" fillId="0" borderId="0" xfId="2" applyNumberFormat="1" applyFont="1" applyFill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1"/>
  <sheetViews>
    <sheetView tabSelected="1" zoomScaleNormal="100" workbookViewId="0">
      <pane xSplit="10" ySplit="9" topLeftCell="N108" activePane="bottomRight" state="frozen"/>
      <selection pane="topRight" activeCell="I1" sqref="I1"/>
      <selection pane="bottomLeft" activeCell="A10" sqref="A10"/>
      <selection pane="bottomRight" activeCell="A3" sqref="A3:Q3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22.85546875" style="120" bestFit="1" customWidth="1"/>
    <col min="12" max="12" width="18.7109375" style="120" bestFit="1" customWidth="1"/>
    <col min="13" max="13" width="22" style="120" customWidth="1"/>
    <col min="14" max="14" width="19.140625" style="120" customWidth="1"/>
    <col min="15" max="15" width="21.5703125" style="120" customWidth="1"/>
    <col min="16" max="16" width="15" style="90" customWidth="1"/>
    <col min="17" max="17" width="12.7109375" style="90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28" t="s">
        <v>188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8" s="60" customFormat="1" ht="15" customHeight="1" x14ac:dyDescent="0.2">
      <c r="A2" s="131" t="s">
        <v>194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8" s="60" customFormat="1" ht="15" customHeight="1" x14ac:dyDescent="0.2">
      <c r="A3" s="134" t="s">
        <v>264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5"/>
      <c r="L4" s="105"/>
      <c r="M4" s="105"/>
      <c r="N4" s="105"/>
      <c r="O4" s="105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6"/>
      <c r="L5" s="106"/>
      <c r="M5" s="107"/>
      <c r="N5" s="108"/>
      <c r="O5" s="121"/>
      <c r="P5" s="79"/>
      <c r="Q5" s="80"/>
      <c r="R5" s="61"/>
    </row>
    <row r="6" spans="1:18" s="60" customFormat="1" ht="16.149999999999999" customHeight="1" thickBot="1" x14ac:dyDescent="0.25">
      <c r="A6" s="137" t="s">
        <v>9</v>
      </c>
      <c r="B6" s="138"/>
      <c r="C6" s="138"/>
      <c r="D6" s="138"/>
      <c r="E6" s="138"/>
      <c r="F6" s="138"/>
      <c r="G6" s="138"/>
      <c r="H6" s="138"/>
      <c r="I6" s="138"/>
      <c r="J6" s="139"/>
      <c r="K6" s="140" t="s">
        <v>10</v>
      </c>
      <c r="L6" s="140" t="s">
        <v>11</v>
      </c>
      <c r="M6" s="140" t="s">
        <v>12</v>
      </c>
      <c r="N6" s="140" t="s">
        <v>13</v>
      </c>
      <c r="O6" s="142" t="s">
        <v>14</v>
      </c>
      <c r="P6" s="144" t="s">
        <v>15</v>
      </c>
      <c r="Q6" s="152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55" t="s">
        <v>4</v>
      </c>
      <c r="K7" s="141"/>
      <c r="L7" s="141"/>
      <c r="M7" s="141"/>
      <c r="N7" s="141"/>
      <c r="O7" s="143"/>
      <c r="P7" s="145"/>
      <c r="Q7" s="153"/>
      <c r="R7" s="62"/>
    </row>
    <row r="8" spans="1:18" s="63" customFormat="1" x14ac:dyDescent="0.2">
      <c r="A8" s="157"/>
      <c r="B8" s="158"/>
      <c r="C8" s="157"/>
      <c r="D8" s="159"/>
      <c r="E8" s="10"/>
      <c r="F8" s="93"/>
      <c r="G8" s="93"/>
      <c r="H8" s="11" t="s">
        <v>18</v>
      </c>
      <c r="I8" s="11"/>
      <c r="J8" s="156"/>
      <c r="K8" s="141"/>
      <c r="L8" s="141"/>
      <c r="M8" s="141"/>
      <c r="N8" s="141"/>
      <c r="O8" s="143"/>
      <c r="P8" s="145"/>
      <c r="Q8" s="153"/>
      <c r="R8" s="62"/>
    </row>
    <row r="9" spans="1:18" s="63" customFormat="1" ht="15.75" thickBot="1" x14ac:dyDescent="0.25">
      <c r="A9" s="157"/>
      <c r="B9" s="158"/>
      <c r="C9" s="157"/>
      <c r="D9" s="159"/>
      <c r="E9" s="10"/>
      <c r="F9" s="93"/>
      <c r="G9" s="93"/>
      <c r="H9" s="11" t="s">
        <v>8</v>
      </c>
      <c r="I9" s="11"/>
      <c r="J9" s="156"/>
      <c r="K9" s="141"/>
      <c r="L9" s="141"/>
      <c r="M9" s="141"/>
      <c r="N9" s="141"/>
      <c r="O9" s="143"/>
      <c r="P9" s="145"/>
      <c r="Q9" s="154"/>
      <c r="R9" s="62"/>
    </row>
    <row r="10" spans="1:18" s="64" customFormat="1" ht="30" customHeight="1" thickBot="1" x14ac:dyDescent="0.25">
      <c r="A10" s="146" t="s">
        <v>19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09">
        <f>K11+K36+K64+K65+K76+K86</f>
        <v>888821445000</v>
      </c>
      <c r="L10" s="109">
        <f>L11+L36+L64+L65+L76+L86</f>
        <v>849241759885.38</v>
      </c>
      <c r="M10" s="109">
        <f>M11+M36+M64+M65+M76+M86</f>
        <v>814658150708.38</v>
      </c>
      <c r="N10" s="109">
        <f>N11+N36+N64+N65+N76+N86</f>
        <v>782704155461.34998</v>
      </c>
      <c r="O10" s="109">
        <f>O11+O36+O64+O65+O76+O86</f>
        <v>781921554176.59998</v>
      </c>
      <c r="P10" s="81">
        <f>+M10/K10</f>
        <v>0.91655996296126718</v>
      </c>
      <c r="Q10" s="82">
        <f>+N10/K10</f>
        <v>0.88060899055079611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0">
        <f>K12+K20+K28+K35</f>
        <v>26339587000</v>
      </c>
      <c r="L11" s="110">
        <f t="shared" ref="L11:O11" si="0">L12+L20+L28+L35</f>
        <v>19364149803.550003</v>
      </c>
      <c r="M11" s="110">
        <f t="shared" si="0"/>
        <v>4813029250</v>
      </c>
      <c r="N11" s="110">
        <f t="shared" si="0"/>
        <v>4765922271</v>
      </c>
      <c r="O11" s="110">
        <f t="shared" si="0"/>
        <v>4452600796</v>
      </c>
      <c r="P11" s="83">
        <f t="shared" ref="P11:P40" si="1">+M11/K11</f>
        <v>0.18272986778418357</v>
      </c>
      <c r="Q11" s="84">
        <f t="shared" ref="Q11:Q40" si="2">+N11/K11</f>
        <v>0.18094141988634826</v>
      </c>
      <c r="R11" s="30"/>
    </row>
    <row r="12" spans="1:18" s="29" customFormat="1" ht="30" customHeight="1" x14ac:dyDescent="0.2">
      <c r="A12" s="18" t="s">
        <v>26</v>
      </c>
      <c r="B12" s="94" t="s">
        <v>28</v>
      </c>
      <c r="C12" s="94" t="s">
        <v>28</v>
      </c>
      <c r="D12" s="95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1">
        <f>SUM(K13:K19)</f>
        <v>16138857000</v>
      </c>
      <c r="L12" s="111">
        <f t="shared" ref="L12:O12" si="3">SUM(L13:L19)</f>
        <v>12598043497</v>
      </c>
      <c r="M12" s="111">
        <f t="shared" si="3"/>
        <v>3150404675</v>
      </c>
      <c r="N12" s="111">
        <f t="shared" si="3"/>
        <v>3137707207</v>
      </c>
      <c r="O12" s="111">
        <f t="shared" si="3"/>
        <v>3137707207</v>
      </c>
      <c r="P12" s="85">
        <f t="shared" si="1"/>
        <v>0.1952061831268472</v>
      </c>
      <c r="Q12" s="86">
        <f t="shared" si="2"/>
        <v>0.19441941935541035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2">
        <v>10362054167</v>
      </c>
      <c r="L13" s="112">
        <v>9411068151</v>
      </c>
      <c r="M13" s="112">
        <v>2759926620</v>
      </c>
      <c r="N13" s="112">
        <v>2747229152</v>
      </c>
      <c r="O13" s="112">
        <v>2747229152</v>
      </c>
      <c r="P13" s="85">
        <f t="shared" si="1"/>
        <v>0.26634937199899317</v>
      </c>
      <c r="Q13" s="86">
        <f t="shared" si="2"/>
        <v>0.2651239906416521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2">
        <v>2919233071</v>
      </c>
      <c r="L14" s="112">
        <v>661452885</v>
      </c>
      <c r="M14" s="112">
        <v>148375439</v>
      </c>
      <c r="N14" s="112">
        <v>148375439</v>
      </c>
      <c r="O14" s="112">
        <v>148375439</v>
      </c>
      <c r="P14" s="85">
        <f t="shared" si="1"/>
        <v>5.0826856023925879E-2</v>
      </c>
      <c r="Q14" s="86">
        <f t="shared" si="2"/>
        <v>5.0826856023925879E-2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2">
        <v>569527422</v>
      </c>
      <c r="L15" s="112">
        <v>512980037</v>
      </c>
      <c r="M15" s="112">
        <v>24829137</v>
      </c>
      <c r="N15" s="112">
        <v>24829137</v>
      </c>
      <c r="O15" s="112">
        <v>24829137</v>
      </c>
      <c r="P15" s="85">
        <f t="shared" ref="P15:P27" si="4">+M15/K15</f>
        <v>4.3596034257328525E-2</v>
      </c>
      <c r="Q15" s="86">
        <f t="shared" ref="Q15:Q27" si="5">+N15/K15</f>
        <v>4.3596034257328525E-2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2">
        <v>387370878</v>
      </c>
      <c r="L16" s="112">
        <v>380431094</v>
      </c>
      <c r="M16" s="112">
        <v>120580059</v>
      </c>
      <c r="N16" s="112">
        <v>120580059</v>
      </c>
      <c r="O16" s="112">
        <v>120580059</v>
      </c>
      <c r="P16" s="85">
        <f t="shared" si="4"/>
        <v>0.31127806928222418</v>
      </c>
      <c r="Q16" s="86">
        <f t="shared" si="5"/>
        <v>0.31127806928222418</v>
      </c>
      <c r="R16" s="25"/>
    </row>
    <row r="17" spans="1:18" s="26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2">
        <v>71460126</v>
      </c>
      <c r="L17" s="112">
        <v>55832626</v>
      </c>
      <c r="M17" s="112">
        <v>12374313</v>
      </c>
      <c r="N17" s="112">
        <v>12374313</v>
      </c>
      <c r="O17" s="112">
        <v>12374313</v>
      </c>
      <c r="P17" s="85">
        <f t="shared" si="4"/>
        <v>0.17316388442975877</v>
      </c>
      <c r="Q17" s="86">
        <f t="shared" si="5"/>
        <v>0.17316388442975877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2">
        <v>1235953606</v>
      </c>
      <c r="L18" s="112">
        <v>1125966123</v>
      </c>
      <c r="M18" s="112">
        <v>12519758</v>
      </c>
      <c r="N18" s="112">
        <v>12519758</v>
      </c>
      <c r="O18" s="112">
        <v>12519758</v>
      </c>
      <c r="P18" s="85">
        <f t="shared" si="4"/>
        <v>1.0129634267194331E-2</v>
      </c>
      <c r="Q18" s="86">
        <f t="shared" si="5"/>
        <v>1.0129634267194331E-2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2">
        <v>593257730</v>
      </c>
      <c r="L19" s="112">
        <v>450312581</v>
      </c>
      <c r="M19" s="112">
        <v>71799349</v>
      </c>
      <c r="N19" s="112">
        <v>71799349</v>
      </c>
      <c r="O19" s="112">
        <v>71799349</v>
      </c>
      <c r="P19" s="85">
        <f t="shared" si="4"/>
        <v>0.1210255600040812</v>
      </c>
      <c r="Q19" s="86">
        <f t="shared" si="5"/>
        <v>0.1210255600040812</v>
      </c>
      <c r="R19" s="25"/>
    </row>
    <row r="20" spans="1:18" s="29" customFormat="1" ht="30" customHeight="1" x14ac:dyDescent="0.2">
      <c r="A20" s="18" t="s">
        <v>26</v>
      </c>
      <c r="B20" s="94" t="s">
        <v>28</v>
      </c>
      <c r="C20" s="94" t="s">
        <v>28</v>
      </c>
      <c r="D20" s="96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1">
        <f>SUM(K21:K27)</f>
        <v>6119847000</v>
      </c>
      <c r="L20" s="111">
        <f t="shared" ref="L20:O20" si="6">SUM(L21:L27)</f>
        <v>4998920385.5500011</v>
      </c>
      <c r="M20" s="111">
        <f t="shared" si="6"/>
        <v>1280314201</v>
      </c>
      <c r="N20" s="111">
        <f t="shared" si="6"/>
        <v>1245904690</v>
      </c>
      <c r="O20" s="122">
        <f t="shared" si="6"/>
        <v>932583215</v>
      </c>
      <c r="P20" s="85">
        <f t="shared" si="4"/>
        <v>0.20920689700249043</v>
      </c>
      <c r="Q20" s="86">
        <f t="shared" si="5"/>
        <v>0.20358428731960129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2">
        <v>1811655595</v>
      </c>
      <c r="L21" s="112">
        <v>1505981771.4300001</v>
      </c>
      <c r="M21" s="112">
        <v>374027550</v>
      </c>
      <c r="N21" s="112">
        <v>360354094</v>
      </c>
      <c r="O21" s="112">
        <v>240601933</v>
      </c>
      <c r="P21" s="85">
        <f t="shared" si="4"/>
        <v>0.20645621112107679</v>
      </c>
      <c r="Q21" s="86">
        <f t="shared" si="5"/>
        <v>0.19890871918180453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2">
        <v>1283256046</v>
      </c>
      <c r="L22" s="112">
        <v>1083823461.4300001</v>
      </c>
      <c r="M22" s="112">
        <v>268926037</v>
      </c>
      <c r="N22" s="112">
        <v>259930910</v>
      </c>
      <c r="O22" s="112">
        <v>173530896</v>
      </c>
      <c r="P22" s="85">
        <f t="shared" si="4"/>
        <v>0.20956537694738436</v>
      </c>
      <c r="Q22" s="86">
        <f t="shared" si="5"/>
        <v>0.20255576493110869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12">
        <v>1471188088</v>
      </c>
      <c r="L23" s="112">
        <v>1264641823</v>
      </c>
      <c r="M23" s="112">
        <v>309880286</v>
      </c>
      <c r="N23" s="112">
        <v>309880286</v>
      </c>
      <c r="O23" s="112">
        <v>309880286</v>
      </c>
      <c r="P23" s="85">
        <f t="shared" si="4"/>
        <v>0.21063267744457159</v>
      </c>
      <c r="Q23" s="86">
        <f t="shared" si="5"/>
        <v>0.21063267744457159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12">
        <v>654990198</v>
      </c>
      <c r="L24" s="112">
        <v>470308855.82999998</v>
      </c>
      <c r="M24" s="112">
        <v>127300050</v>
      </c>
      <c r="N24" s="112">
        <v>122862600</v>
      </c>
      <c r="O24" s="112">
        <v>81698600</v>
      </c>
      <c r="P24" s="85">
        <f t="shared" si="4"/>
        <v>0.1943541298613449</v>
      </c>
      <c r="Q24" s="86">
        <f t="shared" si="5"/>
        <v>0.18757929565229922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12">
        <v>80019326</v>
      </c>
      <c r="L25" s="112">
        <v>80019326</v>
      </c>
      <c r="M25" s="112">
        <v>40842078</v>
      </c>
      <c r="N25" s="112">
        <v>39280500</v>
      </c>
      <c r="O25" s="112">
        <v>24734400</v>
      </c>
      <c r="P25" s="85">
        <f t="shared" si="4"/>
        <v>0.51040267447391396</v>
      </c>
      <c r="Q25" s="86">
        <f t="shared" si="5"/>
        <v>0.49088766381261445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12">
        <v>491242648</v>
      </c>
      <c r="L26" s="112">
        <v>345798269.43000001</v>
      </c>
      <c r="M26" s="112">
        <v>95547550</v>
      </c>
      <c r="N26" s="112">
        <v>92154800</v>
      </c>
      <c r="O26" s="112">
        <v>61280000</v>
      </c>
      <c r="P26" s="85">
        <f t="shared" si="4"/>
        <v>0.19450174041077964</v>
      </c>
      <c r="Q26" s="86">
        <f t="shared" si="5"/>
        <v>0.18759527572614176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12">
        <v>327495099</v>
      </c>
      <c r="L27" s="112">
        <v>248346878.43000001</v>
      </c>
      <c r="M27" s="112">
        <v>63790650</v>
      </c>
      <c r="N27" s="112">
        <v>61441500</v>
      </c>
      <c r="O27" s="112">
        <v>40857100</v>
      </c>
      <c r="P27" s="85">
        <f t="shared" si="4"/>
        <v>0.19478352560018006</v>
      </c>
      <c r="Q27" s="86">
        <f t="shared" si="5"/>
        <v>0.18761044115655606</v>
      </c>
      <c r="R27" s="25"/>
    </row>
    <row r="28" spans="1:18" s="29" customFormat="1" ht="36" x14ac:dyDescent="0.2">
      <c r="A28" s="18" t="s">
        <v>26</v>
      </c>
      <c r="B28" s="94" t="s">
        <v>28</v>
      </c>
      <c r="C28" s="94" t="s">
        <v>28</v>
      </c>
      <c r="D28" s="96" t="s">
        <v>74</v>
      </c>
      <c r="E28" s="21"/>
      <c r="F28" s="21"/>
      <c r="G28" s="21"/>
      <c r="H28" s="21"/>
      <c r="I28" s="22" t="s">
        <v>75</v>
      </c>
      <c r="J28" s="27" t="s">
        <v>76</v>
      </c>
      <c r="K28" s="111">
        <f>SUM(K29:K34)</f>
        <v>3224732000</v>
      </c>
      <c r="L28" s="111">
        <f>SUM(L29:L34)</f>
        <v>1767185921</v>
      </c>
      <c r="M28" s="111">
        <f>SUM(M29:M34)</f>
        <v>382310374</v>
      </c>
      <c r="N28" s="111">
        <f>SUM(N29:N34)</f>
        <v>382310374</v>
      </c>
      <c r="O28" s="111">
        <f>SUM(O29:O34)</f>
        <v>382310374</v>
      </c>
      <c r="P28" s="85">
        <f t="shared" si="1"/>
        <v>0.11855570447404622</v>
      </c>
      <c r="Q28" s="86">
        <f t="shared" si="2"/>
        <v>0.11855570447404622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12">
        <v>658240610</v>
      </c>
      <c r="L29" s="112">
        <v>572496418</v>
      </c>
      <c r="M29" s="112">
        <v>38510099</v>
      </c>
      <c r="N29" s="112">
        <v>38510099</v>
      </c>
      <c r="O29" s="112">
        <v>38510099</v>
      </c>
      <c r="P29" s="85">
        <f t="shared" si="1"/>
        <v>5.8504593024122288E-2</v>
      </c>
      <c r="Q29" s="86">
        <f t="shared" si="2"/>
        <v>5.8504593024122288E-2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12">
        <v>437159283</v>
      </c>
      <c r="L30" s="112">
        <v>86865956</v>
      </c>
      <c r="M30" s="112">
        <v>65569175</v>
      </c>
      <c r="N30" s="112">
        <v>65569175</v>
      </c>
      <c r="O30" s="112">
        <v>65569175</v>
      </c>
      <c r="P30" s="85">
        <f t="shared" si="1"/>
        <v>0.14998920885319506</v>
      </c>
      <c r="Q30" s="86">
        <f t="shared" si="2"/>
        <v>0.14998920885319506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12">
        <v>43549502</v>
      </c>
      <c r="L31" s="112">
        <v>43549502</v>
      </c>
      <c r="M31" s="112">
        <v>8677119</v>
      </c>
      <c r="N31" s="112">
        <v>8677119</v>
      </c>
      <c r="O31" s="112">
        <v>8677119</v>
      </c>
      <c r="P31" s="85">
        <f t="shared" si="1"/>
        <v>0.19924726119715444</v>
      </c>
      <c r="Q31" s="86">
        <f t="shared" si="2"/>
        <v>0.19924726119715444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12">
        <v>1864264780</v>
      </c>
      <c r="L32" s="112">
        <v>985201178</v>
      </c>
      <c r="M32" s="112">
        <v>248360634</v>
      </c>
      <c r="N32" s="112">
        <v>248360634</v>
      </c>
      <c r="O32" s="112">
        <v>248360634</v>
      </c>
      <c r="P32" s="85">
        <f t="shared" si="1"/>
        <v>0.13322175941123557</v>
      </c>
      <c r="Q32" s="86">
        <f t="shared" si="2"/>
        <v>0.13322175941123557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12">
        <v>175492138</v>
      </c>
      <c r="L33" s="112">
        <v>33047180</v>
      </c>
      <c r="M33" s="112">
        <v>10271495</v>
      </c>
      <c r="N33" s="112">
        <v>10271495</v>
      </c>
      <c r="O33" s="112">
        <v>10271495</v>
      </c>
      <c r="P33" s="85">
        <f t="shared" si="1"/>
        <v>5.8529659032360758E-2</v>
      </c>
      <c r="Q33" s="86">
        <f t="shared" si="2"/>
        <v>5.8529659032360758E-2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12">
        <v>46025687</v>
      </c>
      <c r="L34" s="112">
        <v>46025687</v>
      </c>
      <c r="M34" s="112">
        <v>10921852</v>
      </c>
      <c r="N34" s="112">
        <v>10921852</v>
      </c>
      <c r="O34" s="112">
        <v>10921852</v>
      </c>
      <c r="P34" s="85">
        <f t="shared" si="1"/>
        <v>0.23729905433024823</v>
      </c>
      <c r="Q34" s="86">
        <f t="shared" si="2"/>
        <v>0.23729905433024823</v>
      </c>
      <c r="R34" s="25"/>
    </row>
    <row r="35" spans="1:19" s="32" customFormat="1" ht="41.25" customHeight="1" x14ac:dyDescent="0.25">
      <c r="A35" s="18" t="s">
        <v>26</v>
      </c>
      <c r="B35" s="94" t="s">
        <v>28</v>
      </c>
      <c r="C35" s="94" t="s">
        <v>28</v>
      </c>
      <c r="D35" s="96" t="s">
        <v>91</v>
      </c>
      <c r="E35" s="21"/>
      <c r="F35" s="21"/>
      <c r="G35" s="21"/>
      <c r="H35" s="15" t="s">
        <v>5</v>
      </c>
      <c r="I35" s="22" t="s">
        <v>92</v>
      </c>
      <c r="J35" s="27" t="s">
        <v>93</v>
      </c>
      <c r="K35" s="111">
        <v>856151000</v>
      </c>
      <c r="L35" s="111">
        <v>0</v>
      </c>
      <c r="M35" s="111">
        <v>0</v>
      </c>
      <c r="N35" s="111">
        <v>0</v>
      </c>
      <c r="O35" s="111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4" t="s">
        <v>55</v>
      </c>
      <c r="C36" s="19"/>
      <c r="D36" s="21"/>
      <c r="E36" s="21"/>
      <c r="F36" s="21"/>
      <c r="G36" s="21"/>
      <c r="H36" s="15" t="s">
        <v>5</v>
      </c>
      <c r="I36" s="34" t="s">
        <v>94</v>
      </c>
      <c r="J36" s="23" t="s">
        <v>95</v>
      </c>
      <c r="K36" s="111">
        <f>K37+K40+K46</f>
        <v>10197193000</v>
      </c>
      <c r="L36" s="111">
        <f>L37+L40+L46</f>
        <v>8186357484.0400009</v>
      </c>
      <c r="M36" s="111">
        <f>M37+M40+M46</f>
        <v>5512380951.3800001</v>
      </c>
      <c r="N36" s="111">
        <f>N37+N40+N46</f>
        <v>892661791.48000002</v>
      </c>
      <c r="O36" s="111">
        <f>O37+O40+O46</f>
        <v>821640448.48000002</v>
      </c>
      <c r="P36" s="85">
        <f t="shared" ref="P36:P38" si="7">+M36/K36</f>
        <v>0.54057827005725989</v>
      </c>
      <c r="Q36" s="86">
        <f t="shared" ref="Q36:Q38" si="8">+N36/K36</f>
        <v>8.7539952561454901E-2</v>
      </c>
      <c r="R36" s="28"/>
    </row>
    <row r="37" spans="1:19" s="29" customFormat="1" ht="30" customHeight="1" x14ac:dyDescent="0.2">
      <c r="A37" s="18" t="s">
        <v>26</v>
      </c>
      <c r="B37" s="94" t="s">
        <v>55</v>
      </c>
      <c r="C37" s="94" t="s">
        <v>28</v>
      </c>
      <c r="D37" s="21"/>
      <c r="E37" s="21"/>
      <c r="F37" s="21"/>
      <c r="G37" s="21"/>
      <c r="H37" s="15" t="s">
        <v>5</v>
      </c>
      <c r="I37" s="34" t="s">
        <v>96</v>
      </c>
      <c r="J37" s="23" t="s">
        <v>97</v>
      </c>
      <c r="K37" s="111">
        <f>SUM(K38:K39)</f>
        <v>757518025</v>
      </c>
      <c r="L37" s="111">
        <f t="shared" ref="L37:N37" si="9">SUM(L38:L39)</f>
        <v>706832708</v>
      </c>
      <c r="M37" s="111">
        <f t="shared" si="9"/>
        <v>800000</v>
      </c>
      <c r="N37" s="111">
        <f t="shared" si="9"/>
        <v>800000</v>
      </c>
      <c r="O37" s="111">
        <f>SUM(O38:O39)</f>
        <v>800000</v>
      </c>
      <c r="P37" s="85">
        <f t="shared" si="7"/>
        <v>1.0560804807251947E-3</v>
      </c>
      <c r="Q37" s="86">
        <f t="shared" si="8"/>
        <v>1.0560804807251947E-3</v>
      </c>
      <c r="R37" s="28"/>
    </row>
    <row r="38" spans="1:19" s="29" customFormat="1" ht="41.25" customHeight="1" x14ac:dyDescent="0.2">
      <c r="A38" s="97" t="s">
        <v>26</v>
      </c>
      <c r="B38" s="98" t="s">
        <v>55</v>
      </c>
      <c r="C38" s="98" t="s">
        <v>28</v>
      </c>
      <c r="D38" s="99" t="s">
        <v>28</v>
      </c>
      <c r="E38" s="99" t="s">
        <v>32</v>
      </c>
      <c r="F38" s="15" t="s">
        <v>35</v>
      </c>
      <c r="G38" s="21"/>
      <c r="H38" s="15" t="s">
        <v>5</v>
      </c>
      <c r="I38" s="35" t="s">
        <v>195</v>
      </c>
      <c r="J38" s="17" t="s">
        <v>196</v>
      </c>
      <c r="K38" s="112">
        <v>706987223</v>
      </c>
      <c r="L38" s="112">
        <v>706800000</v>
      </c>
      <c r="M38" s="112">
        <v>800000</v>
      </c>
      <c r="N38" s="112">
        <v>800000</v>
      </c>
      <c r="O38" s="112">
        <v>800000</v>
      </c>
      <c r="P38" s="85">
        <f t="shared" si="7"/>
        <v>1.1315621753464136E-3</v>
      </c>
      <c r="Q38" s="86">
        <f t="shared" si="8"/>
        <v>1.1315621753464136E-3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5" t="s">
        <v>36</v>
      </c>
      <c r="G39" s="14"/>
      <c r="H39" s="15" t="s">
        <v>5</v>
      </c>
      <c r="I39" s="35" t="s">
        <v>198</v>
      </c>
      <c r="J39" s="17" t="s">
        <v>199</v>
      </c>
      <c r="K39" s="112">
        <v>50530802</v>
      </c>
      <c r="L39" s="112">
        <v>32708</v>
      </c>
      <c r="M39" s="112" t="s">
        <v>25</v>
      </c>
      <c r="N39" s="112" t="s">
        <v>25</v>
      </c>
      <c r="O39" s="112" t="s">
        <v>25</v>
      </c>
      <c r="P39" s="85" t="s">
        <v>25</v>
      </c>
      <c r="Q39" s="86"/>
      <c r="R39" s="25"/>
      <c r="S39" s="92"/>
    </row>
    <row r="40" spans="1:19" s="29" customFormat="1" ht="30" customHeight="1" x14ac:dyDescent="0.2">
      <c r="A40" s="18" t="s">
        <v>26</v>
      </c>
      <c r="B40" s="94" t="s">
        <v>55</v>
      </c>
      <c r="C40" s="94" t="s">
        <v>55</v>
      </c>
      <c r="D40" s="20" t="s">
        <v>28</v>
      </c>
      <c r="E40" s="21"/>
      <c r="F40" s="21"/>
      <c r="G40" s="21"/>
      <c r="H40" s="15" t="s">
        <v>5</v>
      </c>
      <c r="I40" s="34" t="s">
        <v>258</v>
      </c>
      <c r="J40" s="23" t="s">
        <v>191</v>
      </c>
      <c r="K40" s="111">
        <f>SUM(K41:K45)</f>
        <v>173408008</v>
      </c>
      <c r="L40" s="111">
        <f>SUM(L41:L45)</f>
        <v>136282663.5</v>
      </c>
      <c r="M40" s="111">
        <f>SUM(M41:M45)</f>
        <v>128801216.28</v>
      </c>
      <c r="N40" s="111">
        <f>SUM(N41:N45)</f>
        <v>11388450.279999999</v>
      </c>
      <c r="O40" s="111">
        <f>SUM(O41:O45)</f>
        <v>9930548.2800000012</v>
      </c>
      <c r="P40" s="85">
        <f t="shared" si="1"/>
        <v>0.74276394594187367</v>
      </c>
      <c r="Q40" s="86">
        <f t="shared" si="2"/>
        <v>6.5674304268577954E-2</v>
      </c>
      <c r="R40" s="28"/>
      <c r="S40" s="92"/>
    </row>
    <row r="41" spans="1:19" s="29" customFormat="1" ht="63.75" customHeight="1" x14ac:dyDescent="0.2">
      <c r="A41" s="18" t="s">
        <v>26</v>
      </c>
      <c r="B41" s="100" t="s">
        <v>55</v>
      </c>
      <c r="C41" s="100" t="s">
        <v>55</v>
      </c>
      <c r="D41" s="15" t="s">
        <v>28</v>
      </c>
      <c r="E41" s="15" t="s">
        <v>58</v>
      </c>
      <c r="F41" s="15" t="s">
        <v>35</v>
      </c>
      <c r="G41" s="21"/>
      <c r="H41" s="15" t="s">
        <v>5</v>
      </c>
      <c r="I41" s="35" t="s">
        <v>200</v>
      </c>
      <c r="J41" s="17" t="s">
        <v>201</v>
      </c>
      <c r="K41" s="112">
        <v>22230765</v>
      </c>
      <c r="L41" s="112" t="s">
        <v>25</v>
      </c>
      <c r="M41" s="112" t="s">
        <v>25</v>
      </c>
      <c r="N41" s="112" t="s">
        <v>25</v>
      </c>
      <c r="O41" s="112" t="s">
        <v>25</v>
      </c>
      <c r="P41" s="85">
        <f t="shared" ref="P41:P42" si="10">+M41/K41</f>
        <v>0</v>
      </c>
      <c r="Q41" s="86">
        <f t="shared" ref="Q41:Q45" si="11">+N41/K41</f>
        <v>0</v>
      </c>
      <c r="R41" s="28"/>
      <c r="S41" s="92"/>
    </row>
    <row r="42" spans="1:19" s="29" customFormat="1" ht="51" customHeight="1" x14ac:dyDescent="0.2">
      <c r="A42" s="18" t="s">
        <v>26</v>
      </c>
      <c r="B42" s="100" t="s">
        <v>55</v>
      </c>
      <c r="C42" s="100" t="s">
        <v>55</v>
      </c>
      <c r="D42" s="15" t="s">
        <v>28</v>
      </c>
      <c r="E42" s="15" t="s">
        <v>32</v>
      </c>
      <c r="F42" s="15" t="s">
        <v>58</v>
      </c>
      <c r="G42" s="21"/>
      <c r="H42" s="15" t="s">
        <v>5</v>
      </c>
      <c r="I42" s="35" t="s">
        <v>202</v>
      </c>
      <c r="J42" s="17" t="s">
        <v>204</v>
      </c>
      <c r="K42" s="112">
        <v>80184055</v>
      </c>
      <c r="L42" s="112">
        <v>76466809.219999999</v>
      </c>
      <c r="M42" s="112">
        <v>75985362</v>
      </c>
      <c r="N42" s="112">
        <v>519900</v>
      </c>
      <c r="O42" s="112">
        <v>519900</v>
      </c>
      <c r="P42" s="85">
        <f t="shared" si="10"/>
        <v>0.94763680883936341</v>
      </c>
      <c r="Q42" s="86">
        <f t="shared" si="11"/>
        <v>6.4838327270926865E-3</v>
      </c>
      <c r="R42" s="28"/>
      <c r="S42" s="92"/>
    </row>
    <row r="43" spans="1:19" s="29" customFormat="1" ht="51" customHeight="1" x14ac:dyDescent="0.2">
      <c r="A43" s="18" t="s">
        <v>26</v>
      </c>
      <c r="B43" s="100" t="s">
        <v>55</v>
      </c>
      <c r="C43" s="100" t="s">
        <v>55</v>
      </c>
      <c r="D43" s="15" t="s">
        <v>28</v>
      </c>
      <c r="E43" s="15" t="s">
        <v>32</v>
      </c>
      <c r="F43" s="15" t="s">
        <v>32</v>
      </c>
      <c r="G43" s="21"/>
      <c r="H43" s="15" t="s">
        <v>5</v>
      </c>
      <c r="I43" s="35" t="s">
        <v>203</v>
      </c>
      <c r="J43" s="17" t="s">
        <v>205</v>
      </c>
      <c r="K43" s="112">
        <v>51275895</v>
      </c>
      <c r="L43" s="112">
        <v>51195083.280000001</v>
      </c>
      <c r="M43" s="112">
        <v>51195083.280000001</v>
      </c>
      <c r="N43" s="112">
        <v>9247779.2799999993</v>
      </c>
      <c r="O43" s="112">
        <v>7789877.2800000003</v>
      </c>
      <c r="P43" s="85"/>
      <c r="Q43" s="86"/>
      <c r="R43" s="28"/>
      <c r="S43" s="92"/>
    </row>
    <row r="44" spans="1:19" s="29" customFormat="1" ht="51" customHeight="1" x14ac:dyDescent="0.2">
      <c r="A44" s="18" t="s">
        <v>26</v>
      </c>
      <c r="B44" s="100" t="s">
        <v>55</v>
      </c>
      <c r="C44" s="100" t="s">
        <v>55</v>
      </c>
      <c r="D44" s="15" t="s">
        <v>28</v>
      </c>
      <c r="E44" s="15" t="s">
        <v>59</v>
      </c>
      <c r="F44" s="15" t="s">
        <v>58</v>
      </c>
      <c r="G44" s="21"/>
      <c r="H44" s="15" t="s">
        <v>5</v>
      </c>
      <c r="I44" s="35" t="s">
        <v>206</v>
      </c>
      <c r="J44" s="17" t="s">
        <v>208</v>
      </c>
      <c r="K44" s="112">
        <v>12717293</v>
      </c>
      <c r="L44" s="112">
        <v>1620771</v>
      </c>
      <c r="M44" s="112">
        <v>1620771</v>
      </c>
      <c r="N44" s="112">
        <v>1620771</v>
      </c>
      <c r="O44" s="112">
        <v>1620771</v>
      </c>
      <c r="P44" s="85"/>
      <c r="Q44" s="86"/>
      <c r="R44" s="28"/>
      <c r="S44" s="92"/>
    </row>
    <row r="45" spans="1:19" s="26" customFormat="1" ht="38.25" customHeight="1" x14ac:dyDescent="0.2">
      <c r="A45" s="12" t="s">
        <v>26</v>
      </c>
      <c r="B45" s="13" t="s">
        <v>55</v>
      </c>
      <c r="C45" s="13" t="s">
        <v>55</v>
      </c>
      <c r="D45" s="14" t="s">
        <v>28</v>
      </c>
      <c r="E45" s="14" t="s">
        <v>59</v>
      </c>
      <c r="F45" s="14" t="s">
        <v>34</v>
      </c>
      <c r="G45" s="14"/>
      <c r="H45" s="15" t="s">
        <v>5</v>
      </c>
      <c r="I45" s="35" t="s">
        <v>207</v>
      </c>
      <c r="J45" s="17" t="s">
        <v>209</v>
      </c>
      <c r="K45" s="112">
        <v>7000000</v>
      </c>
      <c r="L45" s="112">
        <v>7000000</v>
      </c>
      <c r="M45" s="112" t="s">
        <v>25</v>
      </c>
      <c r="N45" s="112" t="s">
        <v>25</v>
      </c>
      <c r="O45" s="112" t="s">
        <v>25</v>
      </c>
      <c r="P45" s="85"/>
      <c r="Q45" s="86">
        <f t="shared" si="11"/>
        <v>0</v>
      </c>
      <c r="R45" s="25"/>
      <c r="S45" s="92"/>
    </row>
    <row r="46" spans="1:19" s="26" customFormat="1" ht="30" customHeight="1" x14ac:dyDescent="0.2">
      <c r="A46" s="18" t="s">
        <v>26</v>
      </c>
      <c r="B46" s="94" t="s">
        <v>55</v>
      </c>
      <c r="C46" s="94" t="s">
        <v>55</v>
      </c>
      <c r="D46" s="95" t="s">
        <v>55</v>
      </c>
      <c r="E46" s="21"/>
      <c r="F46" s="21"/>
      <c r="G46" s="21"/>
      <c r="H46" s="15" t="s">
        <v>5</v>
      </c>
      <c r="I46" s="34" t="s">
        <v>98</v>
      </c>
      <c r="J46" s="23" t="s">
        <v>99</v>
      </c>
      <c r="K46" s="111">
        <f>SUM(K47:K63)</f>
        <v>9266266967</v>
      </c>
      <c r="L46" s="111">
        <f t="shared" ref="L46:O46" si="12">SUM(L47:L63)</f>
        <v>7343242112.5400009</v>
      </c>
      <c r="M46" s="111">
        <f t="shared" si="12"/>
        <v>5382779735.1000004</v>
      </c>
      <c r="N46" s="111">
        <f t="shared" si="12"/>
        <v>880473341.20000005</v>
      </c>
      <c r="O46" s="111">
        <f t="shared" si="12"/>
        <v>810909900.20000005</v>
      </c>
      <c r="P46" s="85">
        <f t="shared" ref="P46:P63" si="13">+M46/K46</f>
        <v>0.58090056699960391</v>
      </c>
      <c r="Q46" s="86">
        <f t="shared" ref="Q46:Q63" si="14">+N46/K46</f>
        <v>9.5019207231524183E-2</v>
      </c>
      <c r="R46" s="25"/>
      <c r="S46" s="92"/>
    </row>
    <row r="47" spans="1:19" s="26" customFormat="1" ht="32.25" customHeight="1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60</v>
      </c>
      <c r="F47" s="102" t="s">
        <v>59</v>
      </c>
      <c r="G47" s="14"/>
      <c r="H47" s="15" t="s">
        <v>5</v>
      </c>
      <c r="I47" s="35" t="s">
        <v>210</v>
      </c>
      <c r="J47" s="17" t="s">
        <v>211</v>
      </c>
      <c r="K47" s="112">
        <v>309272252</v>
      </c>
      <c r="L47" s="112">
        <v>283050377.22000003</v>
      </c>
      <c r="M47" s="112">
        <v>39190955</v>
      </c>
      <c r="N47" s="112">
        <v>1000000</v>
      </c>
      <c r="O47" s="112">
        <v>1000000</v>
      </c>
      <c r="P47" s="85">
        <f t="shared" si="13"/>
        <v>0.12671991989763118</v>
      </c>
      <c r="Q47" s="86">
        <f t="shared" si="14"/>
        <v>3.2333970911816558E-3</v>
      </c>
      <c r="R47" s="25"/>
      <c r="S47" s="92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33</v>
      </c>
      <c r="F48" s="14" t="s">
        <v>32</v>
      </c>
      <c r="G48" s="14"/>
      <c r="H48" s="15" t="s">
        <v>5</v>
      </c>
      <c r="I48" s="35" t="s">
        <v>212</v>
      </c>
      <c r="J48" s="17" t="s">
        <v>216</v>
      </c>
      <c r="K48" s="112">
        <v>198608581</v>
      </c>
      <c r="L48" s="112">
        <v>158109976</v>
      </c>
      <c r="M48" s="112">
        <v>112207468</v>
      </c>
      <c r="N48" s="112">
        <v>15715377</v>
      </c>
      <c r="O48" s="112">
        <v>15715377</v>
      </c>
      <c r="P48" s="85">
        <f t="shared" si="13"/>
        <v>0.56496787517957248</v>
      </c>
      <c r="Q48" s="86">
        <f t="shared" si="14"/>
        <v>7.9127381711669345E-2</v>
      </c>
      <c r="R48" s="25"/>
      <c r="S48" s="92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33</v>
      </c>
      <c r="F49" s="14" t="s">
        <v>59</v>
      </c>
      <c r="G49" s="14"/>
      <c r="H49" s="15" t="s">
        <v>5</v>
      </c>
      <c r="I49" s="35" t="s">
        <v>213</v>
      </c>
      <c r="J49" s="17" t="s">
        <v>217</v>
      </c>
      <c r="K49" s="112">
        <v>74500000</v>
      </c>
      <c r="L49" s="112">
        <v>74500000</v>
      </c>
      <c r="M49" s="112">
        <v>5591430</v>
      </c>
      <c r="N49" s="112">
        <v>5591430</v>
      </c>
      <c r="O49" s="112">
        <v>5591430</v>
      </c>
      <c r="P49" s="85">
        <f t="shared" ref="P49:P52" si="15">+M49/K49</f>
        <v>7.5052751677852345E-2</v>
      </c>
      <c r="Q49" s="86">
        <f t="shared" ref="Q49:Q52" si="16">+N49/K49</f>
        <v>7.5052751677852345E-2</v>
      </c>
      <c r="R49" s="25"/>
      <c r="S49" s="92"/>
    </row>
    <row r="50" spans="1:19" s="26" customFormat="1" ht="24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33</v>
      </c>
      <c r="F50" s="14" t="s">
        <v>34</v>
      </c>
      <c r="G50" s="14"/>
      <c r="H50" s="15"/>
      <c r="I50" s="35" t="s">
        <v>259</v>
      </c>
      <c r="J50" s="17" t="s">
        <v>260</v>
      </c>
      <c r="K50" s="112">
        <v>5000000</v>
      </c>
      <c r="L50" s="112">
        <v>5000000</v>
      </c>
      <c r="M50" s="112" t="s">
        <v>25</v>
      </c>
      <c r="N50" s="112" t="s">
        <v>25</v>
      </c>
      <c r="O50" s="112" t="s">
        <v>25</v>
      </c>
      <c r="P50" s="85">
        <f t="shared" si="15"/>
        <v>0</v>
      </c>
      <c r="Q50" s="86">
        <f t="shared" si="16"/>
        <v>0</v>
      </c>
      <c r="R50" s="25"/>
      <c r="S50" s="92"/>
    </row>
    <row r="51" spans="1:19" s="26" customFormat="1" ht="24" x14ac:dyDescent="0.2">
      <c r="A51" s="12" t="s">
        <v>26</v>
      </c>
      <c r="B51" s="13" t="s">
        <v>55</v>
      </c>
      <c r="C51" s="13" t="s">
        <v>55</v>
      </c>
      <c r="D51" s="14" t="s">
        <v>55</v>
      </c>
      <c r="E51" s="14" t="s">
        <v>33</v>
      </c>
      <c r="F51" s="14" t="s">
        <v>35</v>
      </c>
      <c r="G51" s="14"/>
      <c r="H51" s="15" t="s">
        <v>5</v>
      </c>
      <c r="I51" s="35" t="s">
        <v>214</v>
      </c>
      <c r="J51" s="17" t="s">
        <v>218</v>
      </c>
      <c r="K51" s="112">
        <v>38431863</v>
      </c>
      <c r="L51" s="112">
        <v>38431863</v>
      </c>
      <c r="M51" s="112">
        <v>38384148</v>
      </c>
      <c r="N51" s="112" t="s">
        <v>25</v>
      </c>
      <c r="O51" s="112" t="s">
        <v>25</v>
      </c>
      <c r="P51" s="85">
        <f t="shared" si="15"/>
        <v>0.9987584520687951</v>
      </c>
      <c r="Q51" s="86">
        <f t="shared" si="16"/>
        <v>0</v>
      </c>
      <c r="R51" s="25"/>
      <c r="S51" s="92"/>
    </row>
    <row r="52" spans="1:19" s="26" customFormat="1" ht="48" x14ac:dyDescent="0.2">
      <c r="A52" s="12" t="s">
        <v>26</v>
      </c>
      <c r="B52" s="13" t="s">
        <v>55</v>
      </c>
      <c r="C52" s="13" t="s">
        <v>55</v>
      </c>
      <c r="D52" s="14" t="s">
        <v>55</v>
      </c>
      <c r="E52" s="14" t="s">
        <v>33</v>
      </c>
      <c r="F52" s="14" t="s">
        <v>36</v>
      </c>
      <c r="G52" s="14"/>
      <c r="H52" s="15" t="s">
        <v>5</v>
      </c>
      <c r="I52" s="35" t="s">
        <v>215</v>
      </c>
      <c r="J52" s="17" t="s">
        <v>219</v>
      </c>
      <c r="K52" s="112">
        <v>343009020</v>
      </c>
      <c r="L52" s="112">
        <v>340700000</v>
      </c>
      <c r="M52" s="112">
        <v>340644804</v>
      </c>
      <c r="N52" s="112">
        <v>52959540</v>
      </c>
      <c r="O52" s="112">
        <v>52959540</v>
      </c>
      <c r="P52" s="85">
        <f t="shared" si="15"/>
        <v>0.99310742323919066</v>
      </c>
      <c r="Q52" s="86">
        <f t="shared" si="16"/>
        <v>0.15439693101948165</v>
      </c>
      <c r="R52" s="25"/>
      <c r="S52" s="92"/>
    </row>
    <row r="53" spans="1:19" s="26" customFormat="1" ht="24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34</v>
      </c>
      <c r="F53" s="14" t="s">
        <v>29</v>
      </c>
      <c r="G53" s="14"/>
      <c r="H53" s="15" t="s">
        <v>5</v>
      </c>
      <c r="I53" s="35" t="s">
        <v>220</v>
      </c>
      <c r="J53" s="17" t="s">
        <v>222</v>
      </c>
      <c r="K53" s="112">
        <v>1228389585</v>
      </c>
      <c r="L53" s="112">
        <v>834184131</v>
      </c>
      <c r="M53" s="112">
        <v>271662328</v>
      </c>
      <c r="N53" s="112">
        <v>271662328</v>
      </c>
      <c r="O53" s="112">
        <v>271662328</v>
      </c>
      <c r="P53" s="85">
        <f t="shared" si="13"/>
        <v>0.2211532329134816</v>
      </c>
      <c r="Q53" s="86">
        <f t="shared" si="14"/>
        <v>0.2211532329134816</v>
      </c>
      <c r="R53" s="25"/>
      <c r="S53" s="92"/>
    </row>
    <row r="54" spans="1:19" s="26" customFormat="1" ht="14.25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34</v>
      </c>
      <c r="F54" s="14" t="s">
        <v>58</v>
      </c>
      <c r="G54" s="14"/>
      <c r="H54" s="15" t="s">
        <v>5</v>
      </c>
      <c r="I54" s="35" t="s">
        <v>221</v>
      </c>
      <c r="J54" s="17" t="s">
        <v>223</v>
      </c>
      <c r="K54" s="112">
        <v>464466819</v>
      </c>
      <c r="L54" s="112">
        <v>464466819</v>
      </c>
      <c r="M54" s="112">
        <v>464466819</v>
      </c>
      <c r="N54" s="112">
        <v>118033532</v>
      </c>
      <c r="O54" s="112">
        <v>118033532</v>
      </c>
      <c r="P54" s="85"/>
      <c r="Q54" s="86"/>
      <c r="R54" s="25"/>
      <c r="S54" s="92"/>
    </row>
    <row r="55" spans="1:19" s="26" customFormat="1" ht="24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35</v>
      </c>
      <c r="F55" s="14" t="s">
        <v>58</v>
      </c>
      <c r="G55" s="14"/>
      <c r="H55" s="15" t="s">
        <v>5</v>
      </c>
      <c r="I55" s="35" t="s">
        <v>224</v>
      </c>
      <c r="J55" s="17" t="s">
        <v>229</v>
      </c>
      <c r="K55" s="112">
        <v>1629259854</v>
      </c>
      <c r="L55" s="112">
        <v>1621537112</v>
      </c>
      <c r="M55" s="112">
        <v>1572125165</v>
      </c>
      <c r="N55" s="112">
        <v>277663932</v>
      </c>
      <c r="O55" s="112">
        <v>222793932</v>
      </c>
      <c r="P55" s="85">
        <f t="shared" si="13"/>
        <v>0.96493212003000717</v>
      </c>
      <c r="Q55" s="86">
        <f t="shared" si="14"/>
        <v>0.17042335592956923</v>
      </c>
      <c r="R55" s="25"/>
      <c r="S55" s="92"/>
    </row>
    <row r="56" spans="1:19" s="26" customFormat="1" ht="36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35</v>
      </c>
      <c r="F56" s="14" t="s">
        <v>32</v>
      </c>
      <c r="G56" s="14"/>
      <c r="H56" s="15" t="s">
        <v>5</v>
      </c>
      <c r="I56" s="35" t="s">
        <v>225</v>
      </c>
      <c r="J56" s="17" t="s">
        <v>230</v>
      </c>
      <c r="K56" s="112">
        <v>1490056657</v>
      </c>
      <c r="L56" s="112">
        <v>954709529.22000003</v>
      </c>
      <c r="M56" s="112">
        <v>533832914</v>
      </c>
      <c r="N56" s="112">
        <v>103725956</v>
      </c>
      <c r="O56" s="112">
        <v>89032515</v>
      </c>
      <c r="P56" s="85">
        <f t="shared" ref="P56:P59" si="17">+M56/K56</f>
        <v>0.35826350058043466</v>
      </c>
      <c r="Q56" s="86">
        <f t="shared" ref="Q56:Q59" si="18">+N56/K56</f>
        <v>6.961208858248133E-2</v>
      </c>
      <c r="R56" s="25"/>
      <c r="S56" s="92"/>
    </row>
    <row r="57" spans="1:19" s="26" customFormat="1" ht="60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35</v>
      </c>
      <c r="F57" s="14" t="s">
        <v>59</v>
      </c>
      <c r="G57" s="14"/>
      <c r="H57" s="15" t="s">
        <v>5</v>
      </c>
      <c r="I57" s="35" t="s">
        <v>226</v>
      </c>
      <c r="J57" s="17" t="s">
        <v>231</v>
      </c>
      <c r="K57" s="112">
        <v>1045085267</v>
      </c>
      <c r="L57" s="112">
        <v>1044685267</v>
      </c>
      <c r="M57" s="112">
        <v>1044685267</v>
      </c>
      <c r="N57" s="112">
        <v>2205479</v>
      </c>
      <c r="O57" s="112">
        <v>2205479</v>
      </c>
      <c r="P57" s="85">
        <f t="shared" si="17"/>
        <v>0.99961725611045282</v>
      </c>
      <c r="Q57" s="86">
        <f t="shared" si="18"/>
        <v>2.1103340269363878E-3</v>
      </c>
      <c r="R57" s="25"/>
      <c r="S57" s="92"/>
    </row>
    <row r="58" spans="1:19" s="26" customFormat="1" ht="14.25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35</v>
      </c>
      <c r="F58" s="14" t="s">
        <v>60</v>
      </c>
      <c r="G58" s="14"/>
      <c r="H58" s="15" t="s">
        <v>5</v>
      </c>
      <c r="I58" s="35" t="s">
        <v>227</v>
      </c>
      <c r="J58" s="17" t="s">
        <v>232</v>
      </c>
      <c r="K58" s="112">
        <v>889500000</v>
      </c>
      <c r="L58" s="112">
        <v>881622642.10000002</v>
      </c>
      <c r="M58" s="112">
        <v>865186642.10000002</v>
      </c>
      <c r="N58" s="112">
        <v>5626442.2000000002</v>
      </c>
      <c r="O58" s="112">
        <v>5626442.2000000002</v>
      </c>
      <c r="P58" s="85">
        <f t="shared" si="17"/>
        <v>0.97266626430578984</v>
      </c>
      <c r="Q58" s="86">
        <f t="shared" si="18"/>
        <v>6.3253987633501967E-3</v>
      </c>
      <c r="R58" s="25"/>
      <c r="S58" s="92"/>
    </row>
    <row r="59" spans="1:19" s="26" customFormat="1" ht="72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35</v>
      </c>
      <c r="F59" s="14" t="s">
        <v>34</v>
      </c>
      <c r="G59" s="14"/>
      <c r="H59" s="15" t="s">
        <v>5</v>
      </c>
      <c r="I59" s="35" t="s">
        <v>228</v>
      </c>
      <c r="J59" s="17" t="s">
        <v>233</v>
      </c>
      <c r="K59" s="112">
        <v>79000000</v>
      </c>
      <c r="L59" s="112">
        <v>68320814</v>
      </c>
      <c r="M59" s="112">
        <v>48320814</v>
      </c>
      <c r="N59" s="112">
        <v>1600000</v>
      </c>
      <c r="O59" s="112">
        <v>1600000</v>
      </c>
      <c r="P59" s="85">
        <f t="shared" si="17"/>
        <v>0.61165587341772154</v>
      </c>
      <c r="Q59" s="86">
        <f t="shared" si="18"/>
        <v>2.0253164556962026E-2</v>
      </c>
      <c r="R59" s="25"/>
      <c r="S59" s="92"/>
    </row>
    <row r="60" spans="1:19" s="26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36</v>
      </c>
      <c r="F60" s="14" t="s">
        <v>58</v>
      </c>
      <c r="G60" s="14"/>
      <c r="H60" s="15" t="s">
        <v>5</v>
      </c>
      <c r="I60" s="35" t="s">
        <v>234</v>
      </c>
      <c r="J60" s="17" t="s">
        <v>236</v>
      </c>
      <c r="K60" s="112">
        <v>528241670</v>
      </c>
      <c r="L60" s="112">
        <v>250000000</v>
      </c>
      <c r="M60" s="112" t="s">
        <v>25</v>
      </c>
      <c r="N60" s="112" t="s">
        <v>25</v>
      </c>
      <c r="O60" s="112" t="s">
        <v>25</v>
      </c>
      <c r="P60" s="85">
        <f t="shared" ref="P60:P62" si="19">+M60/K60</f>
        <v>0</v>
      </c>
      <c r="Q60" s="86">
        <f t="shared" ref="Q60:Q62" si="20">+N60/K60</f>
        <v>0</v>
      </c>
      <c r="R60" s="25"/>
      <c r="S60" s="92"/>
    </row>
    <row r="61" spans="1:19" s="26" customFormat="1" ht="96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36</v>
      </c>
      <c r="F61" s="14" t="s">
        <v>59</v>
      </c>
      <c r="G61" s="14"/>
      <c r="H61" s="15" t="s">
        <v>5</v>
      </c>
      <c r="I61" s="35" t="s">
        <v>235</v>
      </c>
      <c r="J61" s="17" t="s">
        <v>237</v>
      </c>
      <c r="K61" s="112">
        <v>23923582</v>
      </c>
      <c r="L61" s="112">
        <v>23923582</v>
      </c>
      <c r="M61" s="112">
        <v>23923582</v>
      </c>
      <c r="N61" s="112">
        <v>2131926</v>
      </c>
      <c r="O61" s="112">
        <v>2131926</v>
      </c>
      <c r="P61" s="85">
        <f t="shared" si="19"/>
        <v>1</v>
      </c>
      <c r="Q61" s="86">
        <f t="shared" si="20"/>
        <v>8.9113996390674272E-2</v>
      </c>
      <c r="R61" s="25"/>
      <c r="S61" s="92"/>
    </row>
    <row r="62" spans="1:19" s="26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36</v>
      </c>
      <c r="F62" s="14" t="s">
        <v>33</v>
      </c>
      <c r="G62" s="14"/>
      <c r="H62" s="15"/>
      <c r="I62" s="35" t="s">
        <v>261</v>
      </c>
      <c r="J62" s="17" t="s">
        <v>262</v>
      </c>
      <c r="K62" s="112">
        <v>460000000</v>
      </c>
      <c r="L62" s="112" t="s">
        <v>25</v>
      </c>
      <c r="M62" s="112" t="s">
        <v>25</v>
      </c>
      <c r="N62" s="112" t="s">
        <v>25</v>
      </c>
      <c r="O62" s="112" t="s">
        <v>25</v>
      </c>
      <c r="P62" s="85">
        <f t="shared" si="19"/>
        <v>0</v>
      </c>
      <c r="Q62" s="86">
        <f t="shared" si="20"/>
        <v>0</v>
      </c>
      <c r="R62" s="25"/>
      <c r="S62" s="92"/>
    </row>
    <row r="63" spans="1:19" s="26" customFormat="1" ht="36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37</v>
      </c>
      <c r="F63" s="14"/>
      <c r="G63" s="14"/>
      <c r="H63" s="15" t="s">
        <v>5</v>
      </c>
      <c r="I63" s="35" t="s">
        <v>101</v>
      </c>
      <c r="J63" s="17" t="s">
        <v>100</v>
      </c>
      <c r="K63" s="112">
        <v>459521817</v>
      </c>
      <c r="L63" s="112">
        <v>300000000</v>
      </c>
      <c r="M63" s="112">
        <v>22557399</v>
      </c>
      <c r="N63" s="112">
        <v>22557399</v>
      </c>
      <c r="O63" s="112">
        <v>22557399</v>
      </c>
      <c r="P63" s="85">
        <f t="shared" si="13"/>
        <v>4.9088853163200302E-2</v>
      </c>
      <c r="Q63" s="86">
        <f t="shared" si="14"/>
        <v>4.9088853163200302E-2</v>
      </c>
      <c r="R63" s="25"/>
      <c r="S63" s="92"/>
    </row>
    <row r="64" spans="1:19" s="29" customFormat="1" ht="30" customHeight="1" x14ac:dyDescent="0.2">
      <c r="A64" s="18" t="s">
        <v>26</v>
      </c>
      <c r="B64" s="94" t="s">
        <v>74</v>
      </c>
      <c r="C64" s="19"/>
      <c r="D64" s="21"/>
      <c r="E64" s="21"/>
      <c r="F64" s="21"/>
      <c r="G64" s="21"/>
      <c r="H64" s="20">
        <v>20</v>
      </c>
      <c r="I64" s="34" t="s">
        <v>189</v>
      </c>
      <c r="J64" s="23" t="s">
        <v>7</v>
      </c>
      <c r="K64" s="111">
        <f>K66+K69+K72</f>
        <v>4805826000</v>
      </c>
      <c r="L64" s="111">
        <f t="shared" ref="L64:O64" si="21">L66+L69+L72</f>
        <v>73117615.299999997</v>
      </c>
      <c r="M64" s="111">
        <f t="shared" si="21"/>
        <v>23687927</v>
      </c>
      <c r="N64" s="111">
        <f t="shared" si="21"/>
        <v>23687927</v>
      </c>
      <c r="O64" s="111">
        <f t="shared" si="21"/>
        <v>23687927</v>
      </c>
      <c r="P64" s="85">
        <f t="shared" ref="P64:P99" si="22">+M64/K64</f>
        <v>4.9290022152279336E-3</v>
      </c>
      <c r="Q64" s="86">
        <f t="shared" ref="Q64:Q99" si="23">+N64/K64</f>
        <v>4.9290022152279336E-3</v>
      </c>
      <c r="R64" s="28"/>
    </row>
    <row r="65" spans="1:18" s="29" customFormat="1" ht="30" customHeight="1" x14ac:dyDescent="0.2">
      <c r="A65" s="18" t="s">
        <v>26</v>
      </c>
      <c r="B65" s="94">
        <v>3</v>
      </c>
      <c r="C65" s="19"/>
      <c r="D65" s="21"/>
      <c r="E65" s="21"/>
      <c r="F65" s="21"/>
      <c r="G65" s="21"/>
      <c r="H65" s="20">
        <v>21</v>
      </c>
      <c r="I65" s="34" t="s">
        <v>189</v>
      </c>
      <c r="J65" s="23" t="s">
        <v>7</v>
      </c>
      <c r="K65" s="111">
        <f>K67</f>
        <v>773575800000</v>
      </c>
      <c r="L65" s="111">
        <f t="shared" ref="L65:O65" si="24">L67</f>
        <v>773575800000</v>
      </c>
      <c r="M65" s="111">
        <f t="shared" si="24"/>
        <v>773575800000</v>
      </c>
      <c r="N65" s="111">
        <f t="shared" si="24"/>
        <v>773575800000</v>
      </c>
      <c r="O65" s="111">
        <f t="shared" si="24"/>
        <v>773575800000</v>
      </c>
      <c r="P65" s="85">
        <f t="shared" ref="P65" si="25">+M65/K65</f>
        <v>1</v>
      </c>
      <c r="Q65" s="86">
        <f t="shared" ref="Q65" si="26">+N65/K65</f>
        <v>1</v>
      </c>
      <c r="R65" s="28"/>
    </row>
    <row r="66" spans="1:18" s="29" customFormat="1" ht="30" customHeight="1" x14ac:dyDescent="0.2">
      <c r="A66" s="18" t="s">
        <v>26</v>
      </c>
      <c r="B66" s="94" t="s">
        <v>74</v>
      </c>
      <c r="C66" s="94" t="s">
        <v>74</v>
      </c>
      <c r="D66" s="95" t="s">
        <v>28</v>
      </c>
      <c r="E66" s="21" t="s">
        <v>127</v>
      </c>
      <c r="F66" s="21"/>
      <c r="G66" s="21"/>
      <c r="H66" s="20">
        <v>20</v>
      </c>
      <c r="I66" s="34" t="s">
        <v>128</v>
      </c>
      <c r="J66" s="23" t="s">
        <v>129</v>
      </c>
      <c r="K66" s="111">
        <v>473112000</v>
      </c>
      <c r="L66" s="111">
        <v>0</v>
      </c>
      <c r="M66" s="111">
        <v>0</v>
      </c>
      <c r="N66" s="111">
        <v>0</v>
      </c>
      <c r="O66" s="111">
        <v>0</v>
      </c>
      <c r="P66" s="85">
        <f t="shared" ref="P66" si="27">+M66/K66</f>
        <v>0</v>
      </c>
      <c r="Q66" s="86">
        <f t="shared" ref="Q66" si="28">+N66/K66</f>
        <v>0</v>
      </c>
      <c r="R66" s="28"/>
    </row>
    <row r="67" spans="1:18" s="29" customFormat="1" ht="30" customHeight="1" x14ac:dyDescent="0.2">
      <c r="A67" s="18" t="s">
        <v>26</v>
      </c>
      <c r="B67" s="94" t="s">
        <v>74</v>
      </c>
      <c r="C67" s="94" t="s">
        <v>74</v>
      </c>
      <c r="D67" s="95" t="s">
        <v>91</v>
      </c>
      <c r="E67" s="21"/>
      <c r="F67" s="21"/>
      <c r="G67" s="21"/>
      <c r="H67" s="20">
        <v>21</v>
      </c>
      <c r="I67" s="34" t="s">
        <v>104</v>
      </c>
      <c r="J67" s="23" t="s">
        <v>105</v>
      </c>
      <c r="K67" s="111">
        <f>SUM(K68)</f>
        <v>773575800000</v>
      </c>
      <c r="L67" s="111">
        <f t="shared" ref="L67:O67" si="29">SUM(L68)</f>
        <v>773575800000</v>
      </c>
      <c r="M67" s="111">
        <f t="shared" si="29"/>
        <v>773575800000</v>
      </c>
      <c r="N67" s="111">
        <f t="shared" si="29"/>
        <v>773575800000</v>
      </c>
      <c r="O67" s="111">
        <f t="shared" si="29"/>
        <v>773575800000</v>
      </c>
      <c r="P67" s="85">
        <f t="shared" si="22"/>
        <v>1</v>
      </c>
      <c r="Q67" s="86">
        <f t="shared" si="23"/>
        <v>1</v>
      </c>
      <c r="R67" s="28"/>
    </row>
    <row r="68" spans="1:18" s="29" customFormat="1" ht="45" customHeight="1" x14ac:dyDescent="0.2">
      <c r="A68" s="12" t="s">
        <v>26</v>
      </c>
      <c r="B68" s="100" t="s">
        <v>74</v>
      </c>
      <c r="C68" s="100" t="s">
        <v>74</v>
      </c>
      <c r="D68" s="101" t="s">
        <v>91</v>
      </c>
      <c r="E68" s="15" t="s">
        <v>106</v>
      </c>
      <c r="F68" s="21"/>
      <c r="G68" s="21"/>
      <c r="H68" s="36">
        <v>21</v>
      </c>
      <c r="I68" s="35" t="s">
        <v>107</v>
      </c>
      <c r="J68" s="17" t="s">
        <v>108</v>
      </c>
      <c r="K68" s="112">
        <v>773575800000</v>
      </c>
      <c r="L68" s="112">
        <v>773575800000</v>
      </c>
      <c r="M68" s="112">
        <v>773575800000</v>
      </c>
      <c r="N68" s="112">
        <v>773575800000</v>
      </c>
      <c r="O68" s="112">
        <v>773575800000</v>
      </c>
      <c r="P68" s="85">
        <f t="shared" si="22"/>
        <v>1</v>
      </c>
      <c r="Q68" s="86">
        <f t="shared" si="23"/>
        <v>1</v>
      </c>
      <c r="R68" s="28"/>
    </row>
    <row r="69" spans="1:18" s="29" customFormat="1" ht="54.75" customHeight="1" x14ac:dyDescent="0.2">
      <c r="A69" s="18" t="s">
        <v>26</v>
      </c>
      <c r="B69" s="94" t="s">
        <v>74</v>
      </c>
      <c r="C69" s="94" t="s">
        <v>91</v>
      </c>
      <c r="D69" s="95" t="s">
        <v>55</v>
      </c>
      <c r="E69" s="21" t="s">
        <v>109</v>
      </c>
      <c r="F69" s="21"/>
      <c r="G69" s="21"/>
      <c r="H69" s="20">
        <v>20</v>
      </c>
      <c r="I69" s="34" t="s">
        <v>110</v>
      </c>
      <c r="J69" s="23" t="s">
        <v>111</v>
      </c>
      <c r="K69" s="111">
        <f>SUM(K70:K71)</f>
        <v>94050000</v>
      </c>
      <c r="L69" s="111">
        <f t="shared" ref="L69:O69" si="30">SUM(L70:L71)</f>
        <v>71705218</v>
      </c>
      <c r="M69" s="111">
        <f t="shared" si="30"/>
        <v>23687927</v>
      </c>
      <c r="N69" s="111">
        <f t="shared" si="30"/>
        <v>23687927</v>
      </c>
      <c r="O69" s="111">
        <f t="shared" si="30"/>
        <v>23687927</v>
      </c>
      <c r="P69" s="85">
        <f t="shared" si="22"/>
        <v>0.25186525252525255</v>
      </c>
      <c r="Q69" s="86">
        <f t="shared" si="23"/>
        <v>0.25186525252525255</v>
      </c>
      <c r="R69" s="28"/>
    </row>
    <row r="70" spans="1:18" s="29" customFormat="1" ht="30" customHeight="1" x14ac:dyDescent="0.2">
      <c r="A70" s="12" t="s">
        <v>26</v>
      </c>
      <c r="B70" s="13">
        <v>3</v>
      </c>
      <c r="C70" s="13" t="s">
        <v>91</v>
      </c>
      <c r="D70" s="40" t="s">
        <v>55</v>
      </c>
      <c r="E70" s="40" t="s">
        <v>112</v>
      </c>
      <c r="F70" s="40" t="s">
        <v>29</v>
      </c>
      <c r="G70" s="40"/>
      <c r="H70" s="36">
        <v>20</v>
      </c>
      <c r="I70" s="35" t="s">
        <v>113</v>
      </c>
      <c r="J70" s="41" t="s">
        <v>115</v>
      </c>
      <c r="K70" s="112">
        <v>49360436</v>
      </c>
      <c r="L70" s="112">
        <v>49360436</v>
      </c>
      <c r="M70" s="112">
        <v>22417868</v>
      </c>
      <c r="N70" s="112">
        <v>22417868</v>
      </c>
      <c r="O70" s="112">
        <v>22417868</v>
      </c>
      <c r="P70" s="85">
        <f t="shared" ref="P70:P71" si="31">+M70/K70</f>
        <v>0.45416673385948214</v>
      </c>
      <c r="Q70" s="86">
        <f t="shared" ref="Q70:Q71" si="32">+N70/K70</f>
        <v>0.45416673385948214</v>
      </c>
      <c r="R70" s="28"/>
    </row>
    <row r="71" spans="1:18" s="29" customFormat="1" ht="36" x14ac:dyDescent="0.2">
      <c r="A71" s="12" t="s">
        <v>26</v>
      </c>
      <c r="B71" s="13" t="s">
        <v>74</v>
      </c>
      <c r="C71" s="13" t="s">
        <v>91</v>
      </c>
      <c r="D71" s="40" t="s">
        <v>55</v>
      </c>
      <c r="E71" s="40" t="s">
        <v>112</v>
      </c>
      <c r="F71" s="40" t="s">
        <v>58</v>
      </c>
      <c r="G71" s="40"/>
      <c r="H71" s="36">
        <v>20</v>
      </c>
      <c r="I71" s="35" t="s">
        <v>114</v>
      </c>
      <c r="J71" s="41" t="s">
        <v>116</v>
      </c>
      <c r="K71" s="112">
        <v>44689564</v>
      </c>
      <c r="L71" s="112">
        <v>22344782</v>
      </c>
      <c r="M71" s="112">
        <v>1270059</v>
      </c>
      <c r="N71" s="112">
        <v>1270059</v>
      </c>
      <c r="O71" s="112">
        <v>1270059</v>
      </c>
      <c r="P71" s="85">
        <f t="shared" si="31"/>
        <v>2.8419588072060849E-2</v>
      </c>
      <c r="Q71" s="86">
        <f t="shared" si="32"/>
        <v>2.8419588072060849E-2</v>
      </c>
      <c r="R71" s="28"/>
    </row>
    <row r="72" spans="1:18" s="26" customFormat="1" ht="30" customHeight="1" x14ac:dyDescent="0.2">
      <c r="A72" s="44" t="s">
        <v>26</v>
      </c>
      <c r="B72" s="96" t="s">
        <v>74</v>
      </c>
      <c r="C72" s="20">
        <v>10</v>
      </c>
      <c r="D72" s="96" t="s">
        <v>28</v>
      </c>
      <c r="E72" s="37" t="s">
        <v>0</v>
      </c>
      <c r="F72" s="37"/>
      <c r="G72" s="37"/>
      <c r="H72" s="20">
        <v>20</v>
      </c>
      <c r="I72" s="34" t="s">
        <v>117</v>
      </c>
      <c r="J72" s="38" t="s">
        <v>118</v>
      </c>
      <c r="K72" s="111">
        <f>SUM(K73:K75)</f>
        <v>4238664000</v>
      </c>
      <c r="L72" s="111">
        <f t="shared" ref="L72:O72" si="33">SUM(L73:L75)</f>
        <v>1412397.3</v>
      </c>
      <c r="M72" s="111">
        <f t="shared" si="33"/>
        <v>0</v>
      </c>
      <c r="N72" s="111">
        <f t="shared" si="33"/>
        <v>0</v>
      </c>
      <c r="O72" s="111">
        <f t="shared" si="33"/>
        <v>0</v>
      </c>
      <c r="P72" s="85">
        <f t="shared" si="22"/>
        <v>0</v>
      </c>
      <c r="Q72" s="86">
        <f t="shared" si="23"/>
        <v>0</v>
      </c>
      <c r="R72" s="25"/>
    </row>
    <row r="73" spans="1:18" s="26" customFormat="1" ht="30" customHeight="1" x14ac:dyDescent="0.2">
      <c r="A73" s="39" t="s">
        <v>26</v>
      </c>
      <c r="B73" s="14" t="s">
        <v>74</v>
      </c>
      <c r="C73" s="14">
        <v>10</v>
      </c>
      <c r="D73" s="40" t="s">
        <v>28</v>
      </c>
      <c r="E73" s="103" t="s">
        <v>29</v>
      </c>
      <c r="F73" s="40"/>
      <c r="G73" s="40"/>
      <c r="H73" s="42">
        <v>20</v>
      </c>
      <c r="I73" s="43" t="s">
        <v>119</v>
      </c>
      <c r="J73" s="41" t="s">
        <v>121</v>
      </c>
      <c r="K73" s="112">
        <v>1700000000</v>
      </c>
      <c r="L73" s="112">
        <v>1148869.3</v>
      </c>
      <c r="M73" s="112" t="s">
        <v>25</v>
      </c>
      <c r="N73" s="112" t="s">
        <v>25</v>
      </c>
      <c r="O73" s="112" t="s">
        <v>25</v>
      </c>
      <c r="P73" s="85">
        <f t="shared" ref="P73" si="34">+M73/K73</f>
        <v>0</v>
      </c>
      <c r="Q73" s="86">
        <f t="shared" ref="Q73" si="35">+N73/K73</f>
        <v>0</v>
      </c>
      <c r="R73" s="25"/>
    </row>
    <row r="74" spans="1:18" s="29" customFormat="1" ht="30" customHeight="1" x14ac:dyDescent="0.2">
      <c r="A74" s="39" t="s">
        <v>26</v>
      </c>
      <c r="B74" s="14" t="s">
        <v>74</v>
      </c>
      <c r="C74" s="13" t="s">
        <v>122</v>
      </c>
      <c r="D74" s="15" t="s">
        <v>28</v>
      </c>
      <c r="E74" s="15" t="s">
        <v>58</v>
      </c>
      <c r="F74" s="15"/>
      <c r="G74" s="15"/>
      <c r="H74" s="42">
        <v>20</v>
      </c>
      <c r="I74" s="43" t="s">
        <v>123</v>
      </c>
      <c r="J74" s="17" t="s">
        <v>125</v>
      </c>
      <c r="K74" s="112">
        <v>838664000</v>
      </c>
      <c r="L74" s="112" t="s">
        <v>25</v>
      </c>
      <c r="M74" s="112" t="s">
        <v>25</v>
      </c>
      <c r="N74" s="112" t="s">
        <v>25</v>
      </c>
      <c r="O74" s="112" t="s">
        <v>25</v>
      </c>
      <c r="P74" s="85">
        <v>0</v>
      </c>
      <c r="Q74" s="86">
        <v>0</v>
      </c>
      <c r="R74" s="28"/>
    </row>
    <row r="75" spans="1:18" s="29" customFormat="1" ht="30" customHeight="1" x14ac:dyDescent="0.2">
      <c r="A75" s="12" t="s">
        <v>26</v>
      </c>
      <c r="B75" s="13" t="s">
        <v>74</v>
      </c>
      <c r="C75" s="13" t="s">
        <v>122</v>
      </c>
      <c r="D75" s="14" t="s">
        <v>28</v>
      </c>
      <c r="E75" s="15" t="s">
        <v>32</v>
      </c>
      <c r="F75" s="15"/>
      <c r="G75" s="15"/>
      <c r="H75" s="42">
        <v>20</v>
      </c>
      <c r="I75" s="43" t="s">
        <v>124</v>
      </c>
      <c r="J75" s="17" t="s">
        <v>126</v>
      </c>
      <c r="K75" s="112">
        <v>1700000000</v>
      </c>
      <c r="L75" s="112">
        <v>263528</v>
      </c>
      <c r="M75" s="112" t="s">
        <v>25</v>
      </c>
      <c r="N75" s="112" t="s">
        <v>25</v>
      </c>
      <c r="O75" s="112" t="s">
        <v>25</v>
      </c>
      <c r="P75" s="85">
        <v>0</v>
      </c>
      <c r="Q75" s="86">
        <v>0</v>
      </c>
      <c r="R75" s="25"/>
    </row>
    <row r="76" spans="1:18" s="29" customFormat="1" ht="42" customHeight="1" x14ac:dyDescent="0.2">
      <c r="A76" s="18" t="s">
        <v>26</v>
      </c>
      <c r="B76" s="19">
        <v>5</v>
      </c>
      <c r="C76" s="19"/>
      <c r="D76" s="37"/>
      <c r="E76" s="37"/>
      <c r="F76" s="37"/>
      <c r="G76" s="37"/>
      <c r="H76" s="36">
        <v>20</v>
      </c>
      <c r="I76" s="48" t="s">
        <v>20</v>
      </c>
      <c r="J76" s="38" t="s">
        <v>21</v>
      </c>
      <c r="K76" s="111">
        <f>+K79+K77</f>
        <v>70463012000</v>
      </c>
      <c r="L76" s="111">
        <f>+L79+L77</f>
        <v>47714629262</v>
      </c>
      <c r="M76" s="111">
        <f>+M79+M77</f>
        <v>30418937580</v>
      </c>
      <c r="N76" s="111">
        <f>+N79+N77</f>
        <v>3131768471.8699999</v>
      </c>
      <c r="O76" s="111">
        <f>+O79+O77</f>
        <v>2733510005.1199999</v>
      </c>
      <c r="P76" s="85">
        <f t="shared" si="22"/>
        <v>0.43170078480323831</v>
      </c>
      <c r="Q76" s="86">
        <f t="shared" si="23"/>
        <v>4.4445566304630861E-2</v>
      </c>
      <c r="R76" s="28"/>
    </row>
    <row r="77" spans="1:18" s="29" customFormat="1" ht="42" customHeight="1" x14ac:dyDescent="0.2">
      <c r="A77" s="44" t="s">
        <v>26</v>
      </c>
      <c r="B77" s="96" t="s">
        <v>130</v>
      </c>
      <c r="C77" s="94" t="s">
        <v>28</v>
      </c>
      <c r="D77" s="104">
        <v>1</v>
      </c>
      <c r="E77" s="104"/>
      <c r="F77" s="37"/>
      <c r="G77" s="37"/>
      <c r="H77" s="36">
        <v>20</v>
      </c>
      <c r="I77" s="48" t="s">
        <v>190</v>
      </c>
      <c r="J77" s="38" t="s">
        <v>191</v>
      </c>
      <c r="K77" s="111">
        <f>SUM(K78)</f>
        <v>3674010000</v>
      </c>
      <c r="L77" s="111">
        <f t="shared" ref="L77:O77" si="36">SUM(L78)</f>
        <v>2669229159</v>
      </c>
      <c r="M77" s="111">
        <f t="shared" si="36"/>
        <v>1041678</v>
      </c>
      <c r="N77" s="111">
        <f t="shared" si="36"/>
        <v>0</v>
      </c>
      <c r="O77" s="111">
        <f t="shared" si="36"/>
        <v>0</v>
      </c>
      <c r="P77" s="85">
        <f t="shared" ref="P77:P78" si="37">+M77/K77</f>
        <v>2.8352617439800107E-4</v>
      </c>
      <c r="Q77" s="86">
        <f t="shared" ref="Q77:Q78" si="38">+N77/K77</f>
        <v>0</v>
      </c>
      <c r="R77" s="28"/>
    </row>
    <row r="78" spans="1:18" s="29" customFormat="1" ht="42" customHeight="1" x14ac:dyDescent="0.2">
      <c r="A78" s="39" t="s">
        <v>26</v>
      </c>
      <c r="B78" s="102" t="s">
        <v>130</v>
      </c>
      <c r="C78" s="100" t="s">
        <v>28</v>
      </c>
      <c r="D78" s="103" t="s">
        <v>55</v>
      </c>
      <c r="E78" s="103" t="s">
        <v>35</v>
      </c>
      <c r="F78" s="40" t="s">
        <v>34</v>
      </c>
      <c r="G78" s="40"/>
      <c r="H78" s="42">
        <v>20</v>
      </c>
      <c r="I78" s="47" t="s">
        <v>238</v>
      </c>
      <c r="J78" s="17" t="s">
        <v>209</v>
      </c>
      <c r="K78" s="112">
        <v>3674010000</v>
      </c>
      <c r="L78" s="112">
        <v>2669229159</v>
      </c>
      <c r="M78" s="112">
        <v>1041678</v>
      </c>
      <c r="N78" s="112" t="s">
        <v>25</v>
      </c>
      <c r="O78" s="112" t="s">
        <v>25</v>
      </c>
      <c r="P78" s="85">
        <f t="shared" si="37"/>
        <v>2.8352617439800107E-4</v>
      </c>
      <c r="Q78" s="86">
        <f t="shared" si="38"/>
        <v>0</v>
      </c>
      <c r="R78" s="28"/>
    </row>
    <row r="79" spans="1:18" s="29" customFormat="1" ht="30" customHeight="1" x14ac:dyDescent="0.2">
      <c r="A79" s="44" t="s">
        <v>26</v>
      </c>
      <c r="B79" s="96" t="s">
        <v>130</v>
      </c>
      <c r="C79" s="94" t="s">
        <v>28</v>
      </c>
      <c r="D79" s="104" t="s">
        <v>55</v>
      </c>
      <c r="E79" s="104"/>
      <c r="F79" s="37"/>
      <c r="G79" s="37"/>
      <c r="H79" s="36">
        <v>20</v>
      </c>
      <c r="I79" s="48" t="s">
        <v>132</v>
      </c>
      <c r="J79" s="38" t="s">
        <v>133</v>
      </c>
      <c r="K79" s="111">
        <f>SUM(K80:K85)</f>
        <v>66789002000</v>
      </c>
      <c r="L79" s="111">
        <f t="shared" ref="L79:O79" si="39">SUM(L80:L85)</f>
        <v>45045400103</v>
      </c>
      <c r="M79" s="111">
        <f t="shared" si="39"/>
        <v>30417895902</v>
      </c>
      <c r="N79" s="111">
        <f t="shared" si="39"/>
        <v>3131768471.8699999</v>
      </c>
      <c r="O79" s="111">
        <f t="shared" si="39"/>
        <v>2733510005.1199999</v>
      </c>
      <c r="P79" s="85">
        <f t="shared" si="22"/>
        <v>0.45543270585178081</v>
      </c>
      <c r="Q79" s="86">
        <f t="shared" si="23"/>
        <v>4.6890481637530679E-2</v>
      </c>
      <c r="R79" s="28"/>
    </row>
    <row r="80" spans="1:18" s="29" customFormat="1" ht="30" customHeight="1" x14ac:dyDescent="0.2">
      <c r="A80" s="44" t="s">
        <v>26</v>
      </c>
      <c r="B80" s="102" t="s">
        <v>130</v>
      </c>
      <c r="C80" s="100" t="s">
        <v>28</v>
      </c>
      <c r="D80" s="103" t="s">
        <v>55</v>
      </c>
      <c r="E80" s="103" t="s">
        <v>34</v>
      </c>
      <c r="F80" s="40" t="s">
        <v>29</v>
      </c>
      <c r="G80" s="37"/>
      <c r="H80" s="42"/>
      <c r="I80" s="47" t="s">
        <v>263</v>
      </c>
      <c r="J80" s="41" t="s">
        <v>222</v>
      </c>
      <c r="K80" s="112">
        <v>408000000</v>
      </c>
      <c r="L80" s="112">
        <v>408000000</v>
      </c>
      <c r="M80" s="112" t="s">
        <v>25</v>
      </c>
      <c r="N80" s="112" t="s">
        <v>25</v>
      </c>
      <c r="O80" s="112" t="s">
        <v>25</v>
      </c>
      <c r="P80" s="125">
        <f t="shared" ref="P80:P85" si="40">+M80/K80</f>
        <v>0</v>
      </c>
      <c r="Q80" s="126">
        <f t="shared" ref="Q80:Q85" si="41">+N80/K80</f>
        <v>0</v>
      </c>
      <c r="R80" s="28"/>
    </row>
    <row r="81" spans="1:18" s="29" customFormat="1" ht="30" customHeight="1" x14ac:dyDescent="0.2">
      <c r="A81" s="44" t="s">
        <v>26</v>
      </c>
      <c r="B81" s="102" t="s">
        <v>130</v>
      </c>
      <c r="C81" s="100" t="s">
        <v>28</v>
      </c>
      <c r="D81" s="103" t="s">
        <v>55</v>
      </c>
      <c r="E81" s="103" t="s">
        <v>35</v>
      </c>
      <c r="F81" s="40" t="s">
        <v>58</v>
      </c>
      <c r="G81" s="37"/>
      <c r="H81" s="42">
        <v>20</v>
      </c>
      <c r="I81" s="47" t="s">
        <v>239</v>
      </c>
      <c r="J81" s="41" t="s">
        <v>229</v>
      </c>
      <c r="K81" s="112">
        <v>12100605074</v>
      </c>
      <c r="L81" s="112">
        <v>10581745701</v>
      </c>
      <c r="M81" s="112">
        <v>8458935180</v>
      </c>
      <c r="N81" s="112">
        <v>846498739</v>
      </c>
      <c r="O81" s="112">
        <v>804288739</v>
      </c>
      <c r="P81" s="125">
        <f t="shared" ref="P81" si="42">+M81/K81</f>
        <v>0.6990505952611672</v>
      </c>
      <c r="Q81" s="126">
        <f t="shared" ref="Q81" si="43">+N81/K81</f>
        <v>6.9955075289485483E-2</v>
      </c>
      <c r="R81" s="28"/>
    </row>
    <row r="82" spans="1:18" s="29" customFormat="1" ht="36" x14ac:dyDescent="0.2">
      <c r="A82" s="44" t="s">
        <v>26</v>
      </c>
      <c r="B82" s="102" t="s">
        <v>130</v>
      </c>
      <c r="C82" s="100" t="s">
        <v>28</v>
      </c>
      <c r="D82" s="103" t="s">
        <v>55</v>
      </c>
      <c r="E82" s="103" t="s">
        <v>35</v>
      </c>
      <c r="F82" s="40" t="s">
        <v>32</v>
      </c>
      <c r="G82" s="37"/>
      <c r="H82" s="42">
        <v>20</v>
      </c>
      <c r="I82" s="47" t="s">
        <v>240</v>
      </c>
      <c r="J82" s="41" t="s">
        <v>230</v>
      </c>
      <c r="K82" s="112">
        <f>46410737823+2700000000</f>
        <v>49110737823</v>
      </c>
      <c r="L82" s="112">
        <f>30844373298+2700000000</f>
        <v>33544373298</v>
      </c>
      <c r="M82" s="112">
        <v>21923877618</v>
      </c>
      <c r="N82" s="112">
        <v>2285269732.8699999</v>
      </c>
      <c r="O82" s="112">
        <v>1929221266.1199999</v>
      </c>
      <c r="P82" s="125">
        <f t="shared" si="40"/>
        <v>0.44641719081916142</v>
      </c>
      <c r="Q82" s="126">
        <f t="shared" si="41"/>
        <v>4.6532995311663612E-2</v>
      </c>
      <c r="R82" s="28"/>
    </row>
    <row r="83" spans="1:18" s="29" customFormat="1" ht="60" x14ac:dyDescent="0.2">
      <c r="A83" s="44" t="s">
        <v>26</v>
      </c>
      <c r="B83" s="102" t="s">
        <v>130</v>
      </c>
      <c r="C83" s="100" t="s">
        <v>28</v>
      </c>
      <c r="D83" s="103" t="s">
        <v>55</v>
      </c>
      <c r="E83" s="103" t="s">
        <v>35</v>
      </c>
      <c r="F83" s="40" t="s">
        <v>59</v>
      </c>
      <c r="G83" s="37"/>
      <c r="H83" s="42">
        <v>20</v>
      </c>
      <c r="I83" s="47" t="s">
        <v>241</v>
      </c>
      <c r="J83" s="41" t="s">
        <v>231</v>
      </c>
      <c r="K83" s="112">
        <v>36000000</v>
      </c>
      <c r="L83" s="112">
        <v>35083104</v>
      </c>
      <c r="M83" s="112">
        <v>35083104</v>
      </c>
      <c r="N83" s="112" t="s">
        <v>25</v>
      </c>
      <c r="O83" s="112" t="s">
        <v>25</v>
      </c>
      <c r="P83" s="125">
        <f t="shared" si="40"/>
        <v>0.97453066666666666</v>
      </c>
      <c r="Q83" s="126">
        <f t="shared" si="41"/>
        <v>0</v>
      </c>
      <c r="R83" s="28"/>
    </row>
    <row r="84" spans="1:18" s="29" customFormat="1" ht="30" customHeight="1" x14ac:dyDescent="0.2">
      <c r="A84" s="44" t="s">
        <v>26</v>
      </c>
      <c r="B84" s="102" t="s">
        <v>130</v>
      </c>
      <c r="C84" s="100" t="s">
        <v>28</v>
      </c>
      <c r="D84" s="103" t="s">
        <v>55</v>
      </c>
      <c r="E84" s="103" t="s">
        <v>35</v>
      </c>
      <c r="F84" s="40" t="s">
        <v>60</v>
      </c>
      <c r="G84" s="37"/>
      <c r="H84" s="42">
        <v>20</v>
      </c>
      <c r="I84" s="47" t="s">
        <v>242</v>
      </c>
      <c r="J84" s="41" t="s">
        <v>232</v>
      </c>
      <c r="K84" s="112">
        <v>476198000</v>
      </c>
      <c r="L84" s="112">
        <v>476198000</v>
      </c>
      <c r="M84" s="112" t="s">
        <v>25</v>
      </c>
      <c r="N84" s="112" t="s">
        <v>25</v>
      </c>
      <c r="O84" s="112" t="s">
        <v>25</v>
      </c>
      <c r="P84" s="125">
        <f t="shared" si="40"/>
        <v>0</v>
      </c>
      <c r="Q84" s="126">
        <f t="shared" si="41"/>
        <v>0</v>
      </c>
      <c r="R84" s="28"/>
    </row>
    <row r="85" spans="1:18" s="29" customFormat="1" ht="72" x14ac:dyDescent="0.2">
      <c r="A85" s="39" t="s">
        <v>26</v>
      </c>
      <c r="B85" s="102" t="s">
        <v>130</v>
      </c>
      <c r="C85" s="100" t="s">
        <v>28</v>
      </c>
      <c r="D85" s="103" t="s">
        <v>55</v>
      </c>
      <c r="E85" s="103" t="s">
        <v>35</v>
      </c>
      <c r="F85" s="40" t="s">
        <v>34</v>
      </c>
      <c r="G85" s="40"/>
      <c r="H85" s="42">
        <v>20</v>
      </c>
      <c r="I85" s="47" t="s">
        <v>243</v>
      </c>
      <c r="J85" s="41" t="s">
        <v>233</v>
      </c>
      <c r="K85" s="112">
        <v>4657461103</v>
      </c>
      <c r="L85" s="112" t="s">
        <v>25</v>
      </c>
      <c r="M85" s="112" t="s">
        <v>25</v>
      </c>
      <c r="N85" s="112" t="s">
        <v>25</v>
      </c>
      <c r="O85" s="112" t="s">
        <v>25</v>
      </c>
      <c r="P85" s="125">
        <f t="shared" si="40"/>
        <v>0</v>
      </c>
      <c r="Q85" s="126">
        <f t="shared" si="41"/>
        <v>0</v>
      </c>
      <c r="R85" s="28"/>
    </row>
    <row r="86" spans="1:18" s="29" customFormat="1" ht="36" x14ac:dyDescent="0.2">
      <c r="A86" s="44" t="s">
        <v>26</v>
      </c>
      <c r="B86" s="96" t="s">
        <v>131</v>
      </c>
      <c r="C86" s="94"/>
      <c r="D86" s="104"/>
      <c r="E86" s="104"/>
      <c r="F86" s="37"/>
      <c r="G86" s="37"/>
      <c r="H86" s="36"/>
      <c r="I86" s="48" t="s">
        <v>134</v>
      </c>
      <c r="J86" s="38" t="s">
        <v>135</v>
      </c>
      <c r="K86" s="111">
        <f>K87+K92</f>
        <v>3440027000</v>
      </c>
      <c r="L86" s="111">
        <f t="shared" ref="L86:O86" si="44">L87+L92</f>
        <v>327705720.49000001</v>
      </c>
      <c r="M86" s="111">
        <f t="shared" si="44"/>
        <v>314315000</v>
      </c>
      <c r="N86" s="111">
        <f t="shared" si="44"/>
        <v>314315000</v>
      </c>
      <c r="O86" s="111">
        <f t="shared" si="44"/>
        <v>314315000</v>
      </c>
      <c r="P86" s="85">
        <f t="shared" ref="P86:P93" si="45">+M86/K86</f>
        <v>9.1369922387237082E-2</v>
      </c>
      <c r="Q86" s="86">
        <f t="shared" ref="Q86:Q93" si="46">+N86/K86</f>
        <v>9.1369922387237082E-2</v>
      </c>
      <c r="R86" s="28"/>
    </row>
    <row r="87" spans="1:18" s="29" customFormat="1" ht="14.25" x14ac:dyDescent="0.2">
      <c r="A87" s="39" t="s">
        <v>26</v>
      </c>
      <c r="B87" s="96" t="s">
        <v>131</v>
      </c>
      <c r="C87" s="94" t="s">
        <v>28</v>
      </c>
      <c r="D87" s="104" t="s">
        <v>55</v>
      </c>
      <c r="E87" s="104"/>
      <c r="F87" s="37"/>
      <c r="G87" s="37"/>
      <c r="H87" s="36"/>
      <c r="I87" s="48" t="s">
        <v>136</v>
      </c>
      <c r="J87" s="38" t="s">
        <v>137</v>
      </c>
      <c r="K87" s="111">
        <f>SUM(K88:K91)</f>
        <v>940027000</v>
      </c>
      <c r="L87" s="111">
        <f t="shared" ref="L87:O87" si="47">SUM(L88:L91)</f>
        <v>327705720.49000001</v>
      </c>
      <c r="M87" s="111">
        <f t="shared" si="47"/>
        <v>314315000</v>
      </c>
      <c r="N87" s="111">
        <f t="shared" si="47"/>
        <v>314315000</v>
      </c>
      <c r="O87" s="111">
        <f t="shared" si="47"/>
        <v>314315000</v>
      </c>
      <c r="P87" s="85">
        <f t="shared" si="45"/>
        <v>0.33436805538564318</v>
      </c>
      <c r="Q87" s="86">
        <f t="shared" si="46"/>
        <v>0.33436805538564318</v>
      </c>
      <c r="R87" s="28"/>
    </row>
    <row r="88" spans="1:18" s="29" customFormat="1" ht="30" customHeight="1" x14ac:dyDescent="0.2">
      <c r="A88" s="39" t="s">
        <v>26</v>
      </c>
      <c r="B88" s="102" t="s">
        <v>131</v>
      </c>
      <c r="C88" s="100" t="s">
        <v>28</v>
      </c>
      <c r="D88" s="103" t="s">
        <v>55</v>
      </c>
      <c r="E88" s="103" t="s">
        <v>29</v>
      </c>
      <c r="F88" s="40"/>
      <c r="G88" s="40"/>
      <c r="H88" s="42"/>
      <c r="I88" s="47" t="s">
        <v>138</v>
      </c>
      <c r="J88" s="41" t="s">
        <v>142</v>
      </c>
      <c r="K88" s="112">
        <v>924263737</v>
      </c>
      <c r="L88" s="112">
        <v>317191180</v>
      </c>
      <c r="M88" s="112">
        <v>313802000</v>
      </c>
      <c r="N88" s="112">
        <v>313802000</v>
      </c>
      <c r="O88" s="112">
        <v>313802000</v>
      </c>
      <c r="P88" s="85">
        <f t="shared" si="45"/>
        <v>0.33951564627921782</v>
      </c>
      <c r="Q88" s="86">
        <f t="shared" si="46"/>
        <v>0.33951564627921782</v>
      </c>
      <c r="R88" s="28"/>
    </row>
    <row r="89" spans="1:18" s="29" customFormat="1" ht="24" x14ac:dyDescent="0.2">
      <c r="A89" s="39" t="s">
        <v>26</v>
      </c>
      <c r="B89" s="102" t="s">
        <v>131</v>
      </c>
      <c r="C89" s="100" t="s">
        <v>28</v>
      </c>
      <c r="D89" s="103" t="s">
        <v>55</v>
      </c>
      <c r="E89" s="103" t="s">
        <v>32</v>
      </c>
      <c r="F89" s="40"/>
      <c r="G89" s="40"/>
      <c r="H89" s="42"/>
      <c r="I89" s="47" t="s">
        <v>139</v>
      </c>
      <c r="J89" s="41" t="s">
        <v>143</v>
      </c>
      <c r="K89" s="112">
        <v>11161460</v>
      </c>
      <c r="L89" s="112">
        <v>10000000</v>
      </c>
      <c r="M89" s="112" t="s">
        <v>25</v>
      </c>
      <c r="N89" s="112" t="s">
        <v>25</v>
      </c>
      <c r="O89" s="112" t="s">
        <v>25</v>
      </c>
      <c r="P89" s="85">
        <f t="shared" si="45"/>
        <v>0</v>
      </c>
      <c r="Q89" s="86">
        <f t="shared" si="46"/>
        <v>0</v>
      </c>
      <c r="R89" s="28"/>
    </row>
    <row r="90" spans="1:18" s="29" customFormat="1" ht="18.75" customHeight="1" x14ac:dyDescent="0.2">
      <c r="A90" s="39" t="s">
        <v>26</v>
      </c>
      <c r="B90" s="102" t="s">
        <v>131</v>
      </c>
      <c r="C90" s="100" t="s">
        <v>28</v>
      </c>
      <c r="D90" s="103" t="s">
        <v>55</v>
      </c>
      <c r="E90" s="103" t="s">
        <v>60</v>
      </c>
      <c r="F90" s="40"/>
      <c r="G90" s="40"/>
      <c r="H90" s="42"/>
      <c r="I90" s="47" t="s">
        <v>140</v>
      </c>
      <c r="J90" s="41" t="s">
        <v>144</v>
      </c>
      <c r="K90" s="112">
        <v>3458941</v>
      </c>
      <c r="L90" s="112">
        <v>100000</v>
      </c>
      <c r="M90" s="112">
        <v>100000</v>
      </c>
      <c r="N90" s="112">
        <v>100000</v>
      </c>
      <c r="O90" s="112">
        <v>100000</v>
      </c>
      <c r="P90" s="85">
        <f t="shared" si="45"/>
        <v>2.8910582747725389E-2</v>
      </c>
      <c r="Q90" s="86">
        <f t="shared" si="46"/>
        <v>2.8910582747725389E-2</v>
      </c>
      <c r="R90" s="28"/>
    </row>
    <row r="91" spans="1:18" s="29" customFormat="1" ht="28.5" customHeight="1" x14ac:dyDescent="0.2">
      <c r="A91" s="39" t="s">
        <v>26</v>
      </c>
      <c r="B91" s="102" t="s">
        <v>131</v>
      </c>
      <c r="C91" s="100" t="s">
        <v>28</v>
      </c>
      <c r="D91" s="103" t="s">
        <v>55</v>
      </c>
      <c r="E91" s="103" t="s">
        <v>33</v>
      </c>
      <c r="F91" s="40"/>
      <c r="G91" s="40"/>
      <c r="H91" s="42"/>
      <c r="I91" s="47" t="s">
        <v>141</v>
      </c>
      <c r="J91" s="41" t="s">
        <v>145</v>
      </c>
      <c r="K91" s="112">
        <v>1142862</v>
      </c>
      <c r="L91" s="112">
        <v>414540.49</v>
      </c>
      <c r="M91" s="112">
        <v>413000</v>
      </c>
      <c r="N91" s="112">
        <v>413000</v>
      </c>
      <c r="O91" s="112">
        <v>413000</v>
      </c>
      <c r="P91" s="85">
        <v>0</v>
      </c>
      <c r="Q91" s="86">
        <v>0</v>
      </c>
      <c r="R91" s="28"/>
    </row>
    <row r="92" spans="1:18" s="29" customFormat="1" ht="28.5" customHeight="1" x14ac:dyDescent="0.2">
      <c r="A92" s="44" t="s">
        <v>26</v>
      </c>
      <c r="B92" s="96" t="s">
        <v>131</v>
      </c>
      <c r="C92" s="94" t="s">
        <v>28</v>
      </c>
      <c r="D92" s="104" t="s">
        <v>91</v>
      </c>
      <c r="E92" s="104"/>
      <c r="F92" s="37"/>
      <c r="G92" s="37"/>
      <c r="H92" s="36"/>
      <c r="I92" s="48" t="s">
        <v>146</v>
      </c>
      <c r="J92" s="38" t="s">
        <v>148</v>
      </c>
      <c r="K92" s="111">
        <f>SUM(K93)</f>
        <v>2500000000</v>
      </c>
      <c r="L92" s="111">
        <f t="shared" ref="L92:O92" si="48">SUM(L93)</f>
        <v>0</v>
      </c>
      <c r="M92" s="111">
        <f t="shared" si="48"/>
        <v>0</v>
      </c>
      <c r="N92" s="111">
        <f t="shared" si="48"/>
        <v>0</v>
      </c>
      <c r="O92" s="111">
        <f t="shared" si="48"/>
        <v>0</v>
      </c>
      <c r="P92" s="85">
        <f t="shared" si="45"/>
        <v>0</v>
      </c>
      <c r="Q92" s="86">
        <f t="shared" si="46"/>
        <v>0</v>
      </c>
      <c r="R92" s="28"/>
    </row>
    <row r="93" spans="1:18" s="26" customFormat="1" ht="43.5" customHeight="1" thickBot="1" x14ac:dyDescent="0.25">
      <c r="A93" s="39" t="s">
        <v>26</v>
      </c>
      <c r="B93" s="102" t="s">
        <v>131</v>
      </c>
      <c r="C93" s="100" t="s">
        <v>28</v>
      </c>
      <c r="D93" s="103" t="s">
        <v>91</v>
      </c>
      <c r="E93" s="103" t="s">
        <v>29</v>
      </c>
      <c r="F93" s="40"/>
      <c r="G93" s="40"/>
      <c r="H93" s="46">
        <v>20</v>
      </c>
      <c r="I93" s="47" t="s">
        <v>147</v>
      </c>
      <c r="J93" s="41" t="s">
        <v>149</v>
      </c>
      <c r="K93" s="112">
        <v>2500000000</v>
      </c>
      <c r="L93" s="112">
        <v>0</v>
      </c>
      <c r="M93" s="112">
        <v>0</v>
      </c>
      <c r="N93" s="112">
        <v>0</v>
      </c>
      <c r="O93" s="112">
        <v>0</v>
      </c>
      <c r="P93" s="85">
        <f t="shared" si="45"/>
        <v>0</v>
      </c>
      <c r="Q93" s="86">
        <f t="shared" si="46"/>
        <v>0</v>
      </c>
      <c r="R93" s="28"/>
    </row>
    <row r="94" spans="1:18" s="52" customFormat="1" ht="30" customHeight="1" thickBot="1" x14ac:dyDescent="0.25">
      <c r="A94" s="148" t="s">
        <v>22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09">
        <f>K95+K96+K111+K112+K116</f>
        <v>296166018225</v>
      </c>
      <c r="L94" s="109">
        <f t="shared" ref="L94:O94" si="49">L95+L96+L111+L112+L116</f>
        <v>15229774676</v>
      </c>
      <c r="M94" s="109">
        <f t="shared" si="49"/>
        <v>8349990445.5599995</v>
      </c>
      <c r="N94" s="109">
        <f t="shared" si="49"/>
        <v>320836686</v>
      </c>
      <c r="O94" s="109">
        <f t="shared" si="49"/>
        <v>320836686</v>
      </c>
      <c r="P94" s="81">
        <f t="shared" si="22"/>
        <v>2.8193614161420896E-2</v>
      </c>
      <c r="Q94" s="82">
        <f t="shared" si="23"/>
        <v>1.0833001298489872E-3</v>
      </c>
      <c r="R94" s="51"/>
    </row>
    <row r="95" spans="1:18" s="32" customFormat="1" ht="46.15" customHeight="1" x14ac:dyDescent="0.25">
      <c r="A95" s="53">
        <v>2103</v>
      </c>
      <c r="B95" s="54"/>
      <c r="C95" s="55"/>
      <c r="D95" s="56"/>
      <c r="E95" s="56"/>
      <c r="F95" s="56"/>
      <c r="G95" s="56"/>
      <c r="H95" s="57">
        <v>20</v>
      </c>
      <c r="I95" s="58" t="s">
        <v>23</v>
      </c>
      <c r="J95" s="59" t="s">
        <v>174</v>
      </c>
      <c r="K95" s="110">
        <f>K100</f>
        <v>11606100000</v>
      </c>
      <c r="L95" s="110">
        <f t="shared" ref="L95:O95" si="50">L100</f>
        <v>616235306.92000008</v>
      </c>
      <c r="M95" s="110">
        <f t="shared" si="50"/>
        <v>6302218</v>
      </c>
      <c r="N95" s="110">
        <f t="shared" si="50"/>
        <v>6172609</v>
      </c>
      <c r="O95" s="110">
        <f t="shared" si="50"/>
        <v>6172609</v>
      </c>
      <c r="P95" s="83">
        <f t="shared" si="22"/>
        <v>5.4300910727979248E-4</v>
      </c>
      <c r="Q95" s="84">
        <f t="shared" si="23"/>
        <v>5.3184179009314067E-4</v>
      </c>
      <c r="R95" s="33"/>
    </row>
    <row r="96" spans="1:18" s="32" customFormat="1" ht="46.15" customHeight="1" x14ac:dyDescent="0.25">
      <c r="A96" s="53">
        <v>2103</v>
      </c>
      <c r="B96" s="54"/>
      <c r="C96" s="55"/>
      <c r="D96" s="56"/>
      <c r="E96" s="56"/>
      <c r="F96" s="56"/>
      <c r="G96" s="56"/>
      <c r="H96" s="57">
        <v>21</v>
      </c>
      <c r="I96" s="58" t="s">
        <v>23</v>
      </c>
      <c r="J96" s="59" t="s">
        <v>174</v>
      </c>
      <c r="K96" s="110">
        <f>K97+K101+K108</f>
        <v>46832501286</v>
      </c>
      <c r="L96" s="110">
        <f>L97+L101+L108</f>
        <v>2569372272.1399999</v>
      </c>
      <c r="M96" s="110">
        <f>M97+M101+M108</f>
        <v>927652024</v>
      </c>
      <c r="N96" s="110">
        <f>N97+N101+N108</f>
        <v>111501058</v>
      </c>
      <c r="O96" s="110">
        <f>O97+O101+O108</f>
        <v>111501058</v>
      </c>
      <c r="P96" s="83">
        <f t="shared" ref="P96" si="51">+M96/K96</f>
        <v>1.980786843595967E-2</v>
      </c>
      <c r="Q96" s="84">
        <f t="shared" ref="Q96" si="52">+N96/K96</f>
        <v>2.3808478073609079E-3</v>
      </c>
      <c r="R96" s="33"/>
    </row>
    <row r="97" spans="1:18" s="50" customFormat="1" ht="72" customHeight="1" x14ac:dyDescent="0.25">
      <c r="A97" s="18">
        <v>2103</v>
      </c>
      <c r="B97" s="20">
        <v>1900</v>
      </c>
      <c r="C97" s="19">
        <v>4</v>
      </c>
      <c r="D97" s="37"/>
      <c r="E97" s="37"/>
      <c r="F97" s="37"/>
      <c r="G97" s="37"/>
      <c r="H97" s="36">
        <v>20</v>
      </c>
      <c r="I97" s="45" t="s">
        <v>150</v>
      </c>
      <c r="J97" s="38" t="s">
        <v>151</v>
      </c>
      <c r="K97" s="111">
        <f>SUM(K98:K99)</f>
        <v>8438601286</v>
      </c>
      <c r="L97" s="111">
        <f>SUM(L98:L99)</f>
        <v>1683893580.1399999</v>
      </c>
      <c r="M97" s="111">
        <f t="shared" ref="M97:O97" si="53">SUM(M98:M99)</f>
        <v>915466841</v>
      </c>
      <c r="N97" s="111">
        <f t="shared" si="53"/>
        <v>99455230</v>
      </c>
      <c r="O97" s="111">
        <f t="shared" si="53"/>
        <v>99455230</v>
      </c>
      <c r="P97" s="85">
        <f t="shared" si="22"/>
        <v>0.10848561390366891</v>
      </c>
      <c r="Q97" s="86">
        <f t="shared" si="23"/>
        <v>1.178574820983668E-2</v>
      </c>
      <c r="R97" s="49"/>
    </row>
    <row r="98" spans="1:18" s="50" customFormat="1" ht="96" x14ac:dyDescent="0.25">
      <c r="A98" s="12" t="s">
        <v>8</v>
      </c>
      <c r="B98" s="14" t="s">
        <v>152</v>
      </c>
      <c r="C98" s="13" t="s">
        <v>153</v>
      </c>
      <c r="D98" s="40" t="s">
        <v>154</v>
      </c>
      <c r="E98" s="40" t="s">
        <v>155</v>
      </c>
      <c r="F98" s="40">
        <v>2103018</v>
      </c>
      <c r="G98" s="103" t="s">
        <v>55</v>
      </c>
      <c r="H98" s="42">
        <v>20</v>
      </c>
      <c r="I98" s="43" t="s">
        <v>158</v>
      </c>
      <c r="J98" s="41" t="s">
        <v>244</v>
      </c>
      <c r="K98" s="112">
        <v>3138601286</v>
      </c>
      <c r="L98" s="112">
        <v>680888836.91999996</v>
      </c>
      <c r="M98" s="112">
        <v>616700000</v>
      </c>
      <c r="N98" s="112">
        <v>68717998</v>
      </c>
      <c r="O98" s="112">
        <v>68717998</v>
      </c>
      <c r="P98" s="85">
        <f t="shared" si="22"/>
        <v>0.19648879988383464</v>
      </c>
      <c r="Q98" s="86">
        <f t="shared" si="23"/>
        <v>2.1894465635543616E-2</v>
      </c>
      <c r="R98" s="49"/>
    </row>
    <row r="99" spans="1:18" s="50" customFormat="1" ht="144" x14ac:dyDescent="0.25">
      <c r="A99" s="12" t="s">
        <v>8</v>
      </c>
      <c r="B99" s="14" t="s">
        <v>152</v>
      </c>
      <c r="C99" s="13" t="s">
        <v>153</v>
      </c>
      <c r="D99" s="40" t="s">
        <v>154</v>
      </c>
      <c r="E99" s="40" t="s">
        <v>155</v>
      </c>
      <c r="F99" s="40">
        <v>2103012</v>
      </c>
      <c r="G99" s="103" t="s">
        <v>55</v>
      </c>
      <c r="H99" s="42">
        <v>20</v>
      </c>
      <c r="I99" s="43" t="s">
        <v>157</v>
      </c>
      <c r="J99" s="41" t="s">
        <v>245</v>
      </c>
      <c r="K99" s="112">
        <v>5300000000</v>
      </c>
      <c r="L99" s="112">
        <v>1003004743.22</v>
      </c>
      <c r="M99" s="112">
        <v>298766841</v>
      </c>
      <c r="N99" s="112">
        <v>30737232</v>
      </c>
      <c r="O99" s="112">
        <v>30737232</v>
      </c>
      <c r="P99" s="85">
        <f t="shared" si="22"/>
        <v>5.6371102075471698E-2</v>
      </c>
      <c r="Q99" s="86">
        <f t="shared" si="23"/>
        <v>5.799477735849057E-3</v>
      </c>
      <c r="R99" s="49"/>
    </row>
    <row r="100" spans="1:18" s="32" customFormat="1" ht="72" x14ac:dyDescent="0.25">
      <c r="A100" s="18">
        <v>2103</v>
      </c>
      <c r="B100" s="20">
        <v>1900</v>
      </c>
      <c r="C100" s="19">
        <v>5</v>
      </c>
      <c r="D100" s="37"/>
      <c r="E100" s="37"/>
      <c r="F100" s="37"/>
      <c r="G100" s="37"/>
      <c r="H100" s="36">
        <v>20</v>
      </c>
      <c r="I100" s="45" t="s">
        <v>160</v>
      </c>
      <c r="J100" s="38" t="s">
        <v>161</v>
      </c>
      <c r="K100" s="111">
        <f>SUM(K102:K104)</f>
        <v>11606100000</v>
      </c>
      <c r="L100" s="111">
        <f t="shared" ref="L100:O100" si="54">SUM(L102:L104)</f>
        <v>616235306.92000008</v>
      </c>
      <c r="M100" s="111">
        <f t="shared" si="54"/>
        <v>6302218</v>
      </c>
      <c r="N100" s="111">
        <f t="shared" si="54"/>
        <v>6172609</v>
      </c>
      <c r="O100" s="111">
        <f t="shared" si="54"/>
        <v>6172609</v>
      </c>
      <c r="P100" s="85">
        <f t="shared" ref="P100:P110" si="55">+M100/K100</f>
        <v>5.4300910727979248E-4</v>
      </c>
      <c r="Q100" s="86">
        <f t="shared" ref="Q100:Q110" si="56">+N100/K100</f>
        <v>5.3184179009314067E-4</v>
      </c>
      <c r="R100" s="33"/>
    </row>
    <row r="101" spans="1:18" s="32" customFormat="1" ht="72" x14ac:dyDescent="0.25">
      <c r="A101" s="18">
        <v>2103</v>
      </c>
      <c r="B101" s="20">
        <v>1900</v>
      </c>
      <c r="C101" s="19">
        <v>5</v>
      </c>
      <c r="D101" s="37"/>
      <c r="E101" s="37"/>
      <c r="F101" s="37"/>
      <c r="G101" s="37"/>
      <c r="H101" s="36">
        <v>21</v>
      </c>
      <c r="I101" s="45" t="s">
        <v>160</v>
      </c>
      <c r="J101" s="38" t="s">
        <v>161</v>
      </c>
      <c r="K101" s="111">
        <f>SUM(K105:K107)</f>
        <v>23393900000</v>
      </c>
      <c r="L101" s="111">
        <f>SUM(L105:L107)</f>
        <v>885478692</v>
      </c>
      <c r="M101" s="111">
        <f>SUM(M105:M107)</f>
        <v>12185183</v>
      </c>
      <c r="N101" s="111">
        <f>SUM(N105:N107)</f>
        <v>12045828</v>
      </c>
      <c r="O101" s="111">
        <f>SUM(O105:O107)</f>
        <v>12045828</v>
      </c>
      <c r="P101" s="85">
        <f t="shared" si="55"/>
        <v>5.2087009861545108E-4</v>
      </c>
      <c r="Q101" s="86">
        <f t="shared" si="56"/>
        <v>5.1491320386938479E-4</v>
      </c>
      <c r="R101" s="33"/>
    </row>
    <row r="102" spans="1:18" s="32" customFormat="1" ht="156" x14ac:dyDescent="0.25">
      <c r="A102" s="12" t="s">
        <v>8</v>
      </c>
      <c r="B102" s="14" t="s">
        <v>152</v>
      </c>
      <c r="C102" s="13" t="s">
        <v>153</v>
      </c>
      <c r="D102" s="40" t="s">
        <v>120</v>
      </c>
      <c r="E102" s="40" t="s">
        <v>155</v>
      </c>
      <c r="F102" s="40">
        <v>2103012</v>
      </c>
      <c r="G102" s="40" t="s">
        <v>55</v>
      </c>
      <c r="H102" s="42" t="s">
        <v>5</v>
      </c>
      <c r="I102" s="43" t="s">
        <v>165</v>
      </c>
      <c r="J102" s="41" t="s">
        <v>246</v>
      </c>
      <c r="K102" s="112">
        <v>892000000</v>
      </c>
      <c r="L102" s="112">
        <v>38255306.920000002</v>
      </c>
      <c r="M102" s="112" t="s">
        <v>25</v>
      </c>
      <c r="N102" s="112" t="s">
        <v>25</v>
      </c>
      <c r="O102" s="112" t="s">
        <v>25</v>
      </c>
      <c r="P102" s="85">
        <f t="shared" si="55"/>
        <v>0</v>
      </c>
      <c r="Q102" s="86">
        <f t="shared" si="56"/>
        <v>0</v>
      </c>
      <c r="R102" s="33"/>
    </row>
    <row r="103" spans="1:18" s="32" customFormat="1" ht="108" x14ac:dyDescent="0.25">
      <c r="A103" s="12" t="s">
        <v>8</v>
      </c>
      <c r="B103" s="14" t="s">
        <v>152</v>
      </c>
      <c r="C103" s="13" t="s">
        <v>153</v>
      </c>
      <c r="D103" s="40" t="s">
        <v>120</v>
      </c>
      <c r="E103" s="40" t="s">
        <v>155</v>
      </c>
      <c r="F103" s="40">
        <v>2103017</v>
      </c>
      <c r="G103" s="40" t="s">
        <v>55</v>
      </c>
      <c r="H103" s="42" t="s">
        <v>5</v>
      </c>
      <c r="I103" s="43" t="s">
        <v>168</v>
      </c>
      <c r="J103" s="41" t="s">
        <v>247</v>
      </c>
      <c r="K103" s="112">
        <v>8424000000</v>
      </c>
      <c r="L103" s="112">
        <v>361028571</v>
      </c>
      <c r="M103" s="112" t="s">
        <v>25</v>
      </c>
      <c r="N103" s="112" t="s">
        <v>25</v>
      </c>
      <c r="O103" s="123" t="s">
        <v>25</v>
      </c>
      <c r="P103" s="85">
        <f t="shared" si="55"/>
        <v>0</v>
      </c>
      <c r="Q103" s="86">
        <f t="shared" si="56"/>
        <v>0</v>
      </c>
      <c r="R103" s="33"/>
    </row>
    <row r="104" spans="1:18" s="32" customFormat="1" ht="168" x14ac:dyDescent="0.25">
      <c r="A104" s="12" t="s">
        <v>8</v>
      </c>
      <c r="B104" s="14" t="s">
        <v>152</v>
      </c>
      <c r="C104" s="13" t="s">
        <v>153</v>
      </c>
      <c r="D104" s="40" t="s">
        <v>120</v>
      </c>
      <c r="E104" s="40" t="s">
        <v>155</v>
      </c>
      <c r="F104" s="40">
        <v>2103027</v>
      </c>
      <c r="G104" s="40" t="s">
        <v>55</v>
      </c>
      <c r="H104" s="42" t="s">
        <v>5</v>
      </c>
      <c r="I104" s="43" t="s">
        <v>167</v>
      </c>
      <c r="J104" s="41" t="s">
        <v>248</v>
      </c>
      <c r="K104" s="112">
        <v>2290100000</v>
      </c>
      <c r="L104" s="112">
        <v>216951429</v>
      </c>
      <c r="M104" s="112">
        <v>6302218</v>
      </c>
      <c r="N104" s="112">
        <v>6172609</v>
      </c>
      <c r="O104" s="123">
        <v>6172609</v>
      </c>
      <c r="P104" s="85">
        <f t="shared" si="55"/>
        <v>2.7519400899524036E-3</v>
      </c>
      <c r="Q104" s="86">
        <f t="shared" si="56"/>
        <v>2.6953447447709707E-3</v>
      </c>
      <c r="R104" s="33"/>
    </row>
    <row r="105" spans="1:18" s="32" customFormat="1" ht="168" x14ac:dyDescent="0.25">
      <c r="A105" s="12" t="s">
        <v>8</v>
      </c>
      <c r="B105" s="14" t="s">
        <v>152</v>
      </c>
      <c r="C105" s="13" t="s">
        <v>153</v>
      </c>
      <c r="D105" s="40" t="s">
        <v>120</v>
      </c>
      <c r="E105" s="40" t="s">
        <v>155</v>
      </c>
      <c r="F105" s="40">
        <v>2103027</v>
      </c>
      <c r="G105" s="40" t="s">
        <v>55</v>
      </c>
      <c r="H105" s="42">
        <v>21</v>
      </c>
      <c r="I105" s="43" t="s">
        <v>167</v>
      </c>
      <c r="J105" s="41" t="s">
        <v>248</v>
      </c>
      <c r="K105" s="112">
        <v>2753900000</v>
      </c>
      <c r="L105" s="112" t="s">
        <v>25</v>
      </c>
      <c r="M105" s="112" t="s">
        <v>25</v>
      </c>
      <c r="N105" s="112" t="s">
        <v>25</v>
      </c>
      <c r="O105" s="123" t="s">
        <v>25</v>
      </c>
      <c r="P105" s="85">
        <f t="shared" si="55"/>
        <v>0</v>
      </c>
      <c r="Q105" s="86">
        <f t="shared" si="56"/>
        <v>0</v>
      </c>
      <c r="R105" s="33"/>
    </row>
    <row r="106" spans="1:18" s="32" customFormat="1" ht="108" x14ac:dyDescent="0.25">
      <c r="A106" s="12" t="s">
        <v>8</v>
      </c>
      <c r="B106" s="14" t="s">
        <v>152</v>
      </c>
      <c r="C106" s="13" t="s">
        <v>153</v>
      </c>
      <c r="D106" s="40" t="s">
        <v>120</v>
      </c>
      <c r="E106" s="40" t="s">
        <v>155</v>
      </c>
      <c r="F106" s="40">
        <v>2103018</v>
      </c>
      <c r="G106" s="40" t="s">
        <v>55</v>
      </c>
      <c r="H106" s="42">
        <v>21</v>
      </c>
      <c r="I106" s="43" t="s">
        <v>164</v>
      </c>
      <c r="J106" s="41" t="s">
        <v>249</v>
      </c>
      <c r="K106" s="112">
        <v>7329000000</v>
      </c>
      <c r="L106" s="112">
        <v>315007263</v>
      </c>
      <c r="M106" s="112">
        <v>10243585</v>
      </c>
      <c r="N106" s="112">
        <v>10104230</v>
      </c>
      <c r="O106" s="123">
        <v>10104230</v>
      </c>
      <c r="P106" s="85">
        <f t="shared" si="55"/>
        <v>1.3976784008732433E-3</v>
      </c>
      <c r="Q106" s="86">
        <f t="shared" si="56"/>
        <v>1.3786642106699413E-3</v>
      </c>
      <c r="R106" s="33"/>
    </row>
    <row r="107" spans="1:18" s="32" customFormat="1" ht="156" x14ac:dyDescent="0.25">
      <c r="A107" s="12" t="s">
        <v>8</v>
      </c>
      <c r="B107" s="14" t="s">
        <v>152</v>
      </c>
      <c r="C107" s="13" t="s">
        <v>153</v>
      </c>
      <c r="D107" s="40" t="s">
        <v>120</v>
      </c>
      <c r="E107" s="40" t="s">
        <v>155</v>
      </c>
      <c r="F107" s="40" t="s">
        <v>162</v>
      </c>
      <c r="G107" s="40" t="s">
        <v>55</v>
      </c>
      <c r="H107" s="42" t="s">
        <v>163</v>
      </c>
      <c r="I107" s="43" t="s">
        <v>166</v>
      </c>
      <c r="J107" s="41" t="s">
        <v>250</v>
      </c>
      <c r="K107" s="112">
        <v>13311000000</v>
      </c>
      <c r="L107" s="112">
        <v>570471429</v>
      </c>
      <c r="M107" s="112">
        <v>1941598</v>
      </c>
      <c r="N107" s="112">
        <v>1941598</v>
      </c>
      <c r="O107" s="123">
        <v>1941598</v>
      </c>
      <c r="P107" s="85">
        <f t="shared" si="55"/>
        <v>1.4586417248891895E-4</v>
      </c>
      <c r="Q107" s="86">
        <f t="shared" si="56"/>
        <v>1.4586417248891895E-4</v>
      </c>
      <c r="R107" s="33"/>
    </row>
    <row r="108" spans="1:18" s="50" customFormat="1" ht="60.75" customHeight="1" x14ac:dyDescent="0.25">
      <c r="A108" s="18">
        <v>2103</v>
      </c>
      <c r="B108" s="20">
        <v>1900</v>
      </c>
      <c r="C108" s="19">
        <v>6</v>
      </c>
      <c r="D108" s="37"/>
      <c r="E108" s="37"/>
      <c r="F108" s="37"/>
      <c r="G108" s="37"/>
      <c r="H108" s="36">
        <v>20</v>
      </c>
      <c r="I108" s="45" t="s">
        <v>169</v>
      </c>
      <c r="J108" s="38" t="s">
        <v>170</v>
      </c>
      <c r="K108" s="111">
        <f>SUM(K109:K110)</f>
        <v>15000000000</v>
      </c>
      <c r="L108" s="111">
        <f t="shared" ref="L108:O108" si="57">SUM(L109:L110)</f>
        <v>0</v>
      </c>
      <c r="M108" s="111">
        <f t="shared" si="57"/>
        <v>0</v>
      </c>
      <c r="N108" s="111">
        <f t="shared" si="57"/>
        <v>0</v>
      </c>
      <c r="O108" s="111">
        <f t="shared" si="57"/>
        <v>0</v>
      </c>
      <c r="P108" s="85">
        <f t="shared" si="55"/>
        <v>0</v>
      </c>
      <c r="Q108" s="86">
        <f t="shared" si="56"/>
        <v>0</v>
      </c>
      <c r="R108" s="49"/>
    </row>
    <row r="109" spans="1:18" s="32" customFormat="1" ht="96" x14ac:dyDescent="0.25">
      <c r="A109" s="12" t="s">
        <v>8</v>
      </c>
      <c r="B109" s="14" t="s">
        <v>152</v>
      </c>
      <c r="C109" s="13" t="s">
        <v>153</v>
      </c>
      <c r="D109" s="40" t="s">
        <v>103</v>
      </c>
      <c r="E109" s="40" t="s">
        <v>155</v>
      </c>
      <c r="F109" s="40" t="s">
        <v>156</v>
      </c>
      <c r="G109" s="40" t="s">
        <v>55</v>
      </c>
      <c r="H109" s="42">
        <v>20</v>
      </c>
      <c r="I109" s="43" t="s">
        <v>172</v>
      </c>
      <c r="J109" s="41" t="s">
        <v>251</v>
      </c>
      <c r="K109" s="112">
        <v>14000000000</v>
      </c>
      <c r="L109" s="112">
        <v>0</v>
      </c>
      <c r="M109" s="112">
        <v>0</v>
      </c>
      <c r="N109" s="112">
        <v>0</v>
      </c>
      <c r="O109" s="112">
        <v>0</v>
      </c>
      <c r="P109" s="85">
        <f t="shared" si="55"/>
        <v>0</v>
      </c>
      <c r="Q109" s="86">
        <f t="shared" si="56"/>
        <v>0</v>
      </c>
      <c r="R109" s="33"/>
    </row>
    <row r="110" spans="1:18" s="32" customFormat="1" ht="120" x14ac:dyDescent="0.25">
      <c r="A110" s="12" t="s">
        <v>8</v>
      </c>
      <c r="B110" s="14" t="s">
        <v>152</v>
      </c>
      <c r="C110" s="13" t="s">
        <v>153</v>
      </c>
      <c r="D110" s="40" t="s">
        <v>103</v>
      </c>
      <c r="E110" s="40" t="s">
        <v>155</v>
      </c>
      <c r="F110" s="40" t="s">
        <v>171</v>
      </c>
      <c r="G110" s="40" t="s">
        <v>55</v>
      </c>
      <c r="H110" s="42">
        <v>20</v>
      </c>
      <c r="I110" s="43" t="s">
        <v>173</v>
      </c>
      <c r="J110" s="41" t="s">
        <v>252</v>
      </c>
      <c r="K110" s="112">
        <v>1000000000</v>
      </c>
      <c r="L110" s="112" t="s">
        <v>25</v>
      </c>
      <c r="M110" s="112" t="s">
        <v>25</v>
      </c>
      <c r="N110" s="112" t="s">
        <v>25</v>
      </c>
      <c r="O110" s="112" t="s">
        <v>25</v>
      </c>
      <c r="P110" s="85">
        <f t="shared" si="55"/>
        <v>0</v>
      </c>
      <c r="Q110" s="86">
        <f t="shared" si="56"/>
        <v>0</v>
      </c>
      <c r="R110" s="33"/>
    </row>
    <row r="111" spans="1:18" s="32" customFormat="1" ht="60" customHeight="1" x14ac:dyDescent="0.25">
      <c r="A111" s="18" t="s">
        <v>8</v>
      </c>
      <c r="B111" s="20">
        <v>2106</v>
      </c>
      <c r="C111" s="19">
        <v>1900</v>
      </c>
      <c r="D111" s="37">
        <v>2</v>
      </c>
      <c r="E111" s="37">
        <v>0</v>
      </c>
      <c r="F111" s="37"/>
      <c r="G111" s="37"/>
      <c r="H111" s="36">
        <v>20</v>
      </c>
      <c r="I111" s="45" t="s">
        <v>181</v>
      </c>
      <c r="J111" s="38" t="s">
        <v>175</v>
      </c>
      <c r="K111" s="111">
        <f>K113+K114</f>
        <v>48750000000</v>
      </c>
      <c r="L111" s="111">
        <f t="shared" ref="L111:O111" si="58">L113+L114</f>
        <v>6851731771</v>
      </c>
      <c r="M111" s="111">
        <f t="shared" si="58"/>
        <v>5535238800</v>
      </c>
      <c r="N111" s="111">
        <f t="shared" si="58"/>
        <v>193724127</v>
      </c>
      <c r="O111" s="111">
        <f t="shared" si="58"/>
        <v>193724127</v>
      </c>
      <c r="P111" s="85">
        <f t="shared" ref="P111:P115" si="59">+M111/K111</f>
        <v>0.11354336</v>
      </c>
      <c r="Q111" s="86">
        <f t="shared" ref="Q111:Q115" si="60">+N111/K111</f>
        <v>3.973828246153846E-3</v>
      </c>
      <c r="R111" s="33"/>
    </row>
    <row r="112" spans="1:18" s="32" customFormat="1" ht="60" customHeight="1" x14ac:dyDescent="0.25">
      <c r="A112" s="18" t="s">
        <v>8</v>
      </c>
      <c r="B112" s="20">
        <v>2106</v>
      </c>
      <c r="C112" s="19">
        <v>1900</v>
      </c>
      <c r="D112" s="37">
        <v>2</v>
      </c>
      <c r="E112" s="37">
        <v>0</v>
      </c>
      <c r="F112" s="37"/>
      <c r="G112" s="37"/>
      <c r="H112" s="36">
        <v>21</v>
      </c>
      <c r="I112" s="45" t="s">
        <v>181</v>
      </c>
      <c r="J112" s="38" t="s">
        <v>175</v>
      </c>
      <c r="K112" s="111">
        <f>K115</f>
        <v>170000000000</v>
      </c>
      <c r="L112" s="111">
        <f t="shared" ref="L112:O112" si="61">L115</f>
        <v>3192100219</v>
      </c>
      <c r="M112" s="111">
        <f t="shared" si="61"/>
        <v>182485260</v>
      </c>
      <c r="N112" s="111">
        <f t="shared" si="61"/>
        <v>9438892</v>
      </c>
      <c r="O112" s="111">
        <f t="shared" si="61"/>
        <v>9438892</v>
      </c>
      <c r="P112" s="85">
        <f t="shared" si="59"/>
        <v>1.073442705882353E-3</v>
      </c>
      <c r="Q112" s="86">
        <f t="shared" si="60"/>
        <v>5.5522894117647056E-5</v>
      </c>
      <c r="R112" s="33"/>
    </row>
    <row r="113" spans="1:18" s="32" customFormat="1" ht="96" x14ac:dyDescent="0.25">
      <c r="A113" s="12" t="s">
        <v>8</v>
      </c>
      <c r="B113" s="14" t="s">
        <v>176</v>
      </c>
      <c r="C113" s="13" t="s">
        <v>153</v>
      </c>
      <c r="D113" s="40" t="s">
        <v>102</v>
      </c>
      <c r="E113" s="40" t="s">
        <v>155</v>
      </c>
      <c r="F113" s="40" t="s">
        <v>178</v>
      </c>
      <c r="G113" s="40" t="s">
        <v>55</v>
      </c>
      <c r="H113" s="42" t="s">
        <v>5</v>
      </c>
      <c r="I113" s="43" t="s">
        <v>180</v>
      </c>
      <c r="J113" s="41" t="s">
        <v>253</v>
      </c>
      <c r="K113" s="112">
        <v>35500000000</v>
      </c>
      <c r="L113" s="112">
        <v>3900511771</v>
      </c>
      <c r="M113" s="112">
        <v>3897215581</v>
      </c>
      <c r="N113" s="112" t="s">
        <v>25</v>
      </c>
      <c r="O113" s="112" t="s">
        <v>25</v>
      </c>
      <c r="P113" s="85">
        <f t="shared" si="59"/>
        <v>0.10978072059154929</v>
      </c>
      <c r="Q113" s="86">
        <f t="shared" si="60"/>
        <v>0</v>
      </c>
      <c r="R113" s="33"/>
    </row>
    <row r="114" spans="1:18" s="32" customFormat="1" ht="120" x14ac:dyDescent="0.25">
      <c r="A114" s="12" t="s">
        <v>8</v>
      </c>
      <c r="B114" s="14" t="s">
        <v>176</v>
      </c>
      <c r="C114" s="13" t="s">
        <v>153</v>
      </c>
      <c r="D114" s="40" t="s">
        <v>102</v>
      </c>
      <c r="E114" s="40" t="s">
        <v>155</v>
      </c>
      <c r="F114" s="40" t="s">
        <v>177</v>
      </c>
      <c r="G114" s="40" t="s">
        <v>55</v>
      </c>
      <c r="H114" s="42" t="s">
        <v>5</v>
      </c>
      <c r="I114" s="43" t="s">
        <v>179</v>
      </c>
      <c r="J114" s="41" t="s">
        <v>254</v>
      </c>
      <c r="K114" s="112">
        <v>13250000000</v>
      </c>
      <c r="L114" s="112">
        <v>2951220000</v>
      </c>
      <c r="M114" s="112">
        <v>1638023219</v>
      </c>
      <c r="N114" s="112">
        <v>193724127</v>
      </c>
      <c r="O114" s="112">
        <v>193724127</v>
      </c>
      <c r="P114" s="85">
        <f t="shared" si="59"/>
        <v>0.12362439388679246</v>
      </c>
      <c r="Q114" s="86">
        <f t="shared" si="60"/>
        <v>1.462068883018868E-2</v>
      </c>
      <c r="R114" s="33"/>
    </row>
    <row r="115" spans="1:18" s="32" customFormat="1" ht="96" x14ac:dyDescent="0.25">
      <c r="A115" s="12" t="s">
        <v>8</v>
      </c>
      <c r="B115" s="14" t="s">
        <v>176</v>
      </c>
      <c r="C115" s="13" t="s">
        <v>153</v>
      </c>
      <c r="D115" s="40" t="s">
        <v>102</v>
      </c>
      <c r="E115" s="40" t="s">
        <v>155</v>
      </c>
      <c r="F115" s="40" t="s">
        <v>178</v>
      </c>
      <c r="G115" s="40" t="s">
        <v>55</v>
      </c>
      <c r="H115" s="42" t="s">
        <v>163</v>
      </c>
      <c r="I115" s="43" t="s">
        <v>180</v>
      </c>
      <c r="J115" s="41" t="s">
        <v>253</v>
      </c>
      <c r="K115" s="112">
        <v>170000000000</v>
      </c>
      <c r="L115" s="112">
        <v>3192100219</v>
      </c>
      <c r="M115" s="112">
        <v>182485260</v>
      </c>
      <c r="N115" s="112">
        <v>9438892</v>
      </c>
      <c r="O115" s="112">
        <v>9438892</v>
      </c>
      <c r="P115" s="85">
        <f t="shared" si="59"/>
        <v>1.073442705882353E-3</v>
      </c>
      <c r="Q115" s="86">
        <f t="shared" si="60"/>
        <v>5.5522894117647056E-5</v>
      </c>
      <c r="R115" s="33"/>
    </row>
    <row r="116" spans="1:18" s="32" customFormat="1" ht="97.5" customHeight="1" x14ac:dyDescent="0.25">
      <c r="A116" s="18" t="s">
        <v>8</v>
      </c>
      <c r="B116" s="20">
        <v>2199</v>
      </c>
      <c r="C116" s="19">
        <v>1900</v>
      </c>
      <c r="D116" s="37">
        <v>2</v>
      </c>
      <c r="E116" s="37">
        <v>0</v>
      </c>
      <c r="F116" s="37"/>
      <c r="G116" s="37"/>
      <c r="H116" s="36">
        <v>20</v>
      </c>
      <c r="I116" s="45" t="s">
        <v>182</v>
      </c>
      <c r="J116" s="38" t="s">
        <v>183</v>
      </c>
      <c r="K116" s="122">
        <f>SUM(K117:K119)</f>
        <v>18977416939</v>
      </c>
      <c r="L116" s="111">
        <f t="shared" ref="L116:O116" si="62">SUM(L117:L119)</f>
        <v>2000335106.9400001</v>
      </c>
      <c r="M116" s="111">
        <f t="shared" si="62"/>
        <v>1698312143.5599999</v>
      </c>
      <c r="N116" s="111">
        <f t="shared" si="62"/>
        <v>0</v>
      </c>
      <c r="O116" s="111">
        <f t="shared" si="62"/>
        <v>0</v>
      </c>
      <c r="P116" s="85">
        <f t="shared" ref="P116:P119" si="63">+M116/K116</f>
        <v>8.9491217325253711E-2</v>
      </c>
      <c r="Q116" s="86">
        <f t="shared" ref="Q116:Q119" si="64">+N116/K116</f>
        <v>0</v>
      </c>
      <c r="R116" s="33"/>
    </row>
    <row r="117" spans="1:18" s="32" customFormat="1" ht="144" x14ac:dyDescent="0.25">
      <c r="A117" s="12" t="s">
        <v>8</v>
      </c>
      <c r="B117" s="14" t="s">
        <v>184</v>
      </c>
      <c r="C117" s="13" t="s">
        <v>153</v>
      </c>
      <c r="D117" s="40" t="s">
        <v>102</v>
      </c>
      <c r="E117" s="40" t="s">
        <v>155</v>
      </c>
      <c r="F117" s="40">
        <v>2199055</v>
      </c>
      <c r="G117" s="40" t="s">
        <v>55</v>
      </c>
      <c r="H117" s="42">
        <v>20</v>
      </c>
      <c r="I117" s="43" t="s">
        <v>187</v>
      </c>
      <c r="J117" s="41" t="s">
        <v>255</v>
      </c>
      <c r="K117" s="112">
        <v>2000000000</v>
      </c>
      <c r="L117" s="112">
        <v>322273.2</v>
      </c>
      <c r="M117" s="112" t="s">
        <v>25</v>
      </c>
      <c r="N117" s="112" t="s">
        <v>25</v>
      </c>
      <c r="O117" s="112" t="s">
        <v>25</v>
      </c>
      <c r="P117" s="85">
        <f t="shared" si="63"/>
        <v>0</v>
      </c>
      <c r="Q117" s="86">
        <f t="shared" si="64"/>
        <v>0</v>
      </c>
      <c r="R117" s="33"/>
    </row>
    <row r="118" spans="1:18" s="32" customFormat="1" ht="144" x14ac:dyDescent="0.25">
      <c r="A118" s="12" t="s">
        <v>8</v>
      </c>
      <c r="B118" s="14" t="s">
        <v>184</v>
      </c>
      <c r="C118" s="13" t="s">
        <v>153</v>
      </c>
      <c r="D118" s="40" t="s">
        <v>102</v>
      </c>
      <c r="E118" s="40" t="s">
        <v>155</v>
      </c>
      <c r="F118" s="40" t="s">
        <v>185</v>
      </c>
      <c r="G118" s="40" t="s">
        <v>55</v>
      </c>
      <c r="H118" s="42">
        <v>20</v>
      </c>
      <c r="I118" s="43" t="s">
        <v>192</v>
      </c>
      <c r="J118" s="41" t="s">
        <v>256</v>
      </c>
      <c r="K118" s="112">
        <v>6685260860</v>
      </c>
      <c r="L118" s="112">
        <v>2000000000</v>
      </c>
      <c r="M118" s="112">
        <v>1698312143.5599999</v>
      </c>
      <c r="N118" s="112" t="s">
        <v>25</v>
      </c>
      <c r="O118" s="112" t="s">
        <v>25</v>
      </c>
      <c r="P118" s="85">
        <f t="shared" si="63"/>
        <v>0.25403827601126694</v>
      </c>
      <c r="Q118" s="86">
        <f t="shared" si="64"/>
        <v>0</v>
      </c>
      <c r="R118" s="33"/>
    </row>
    <row r="119" spans="1:18" s="32" customFormat="1" ht="144" x14ac:dyDescent="0.25">
      <c r="A119" s="12" t="s">
        <v>8</v>
      </c>
      <c r="B119" s="14" t="s">
        <v>184</v>
      </c>
      <c r="C119" s="13" t="s">
        <v>153</v>
      </c>
      <c r="D119" s="40" t="s">
        <v>102</v>
      </c>
      <c r="E119" s="40" t="s">
        <v>155</v>
      </c>
      <c r="F119" s="40" t="s">
        <v>186</v>
      </c>
      <c r="G119" s="40" t="s">
        <v>55</v>
      </c>
      <c r="H119" s="42">
        <v>20</v>
      </c>
      <c r="I119" s="43" t="s">
        <v>193</v>
      </c>
      <c r="J119" s="41" t="s">
        <v>257</v>
      </c>
      <c r="K119" s="112">
        <v>10292156079</v>
      </c>
      <c r="L119" s="112">
        <v>12833.74</v>
      </c>
      <c r="M119" s="112" t="s">
        <v>25</v>
      </c>
      <c r="N119" s="112" t="s">
        <v>25</v>
      </c>
      <c r="O119" s="112" t="s">
        <v>25</v>
      </c>
      <c r="P119" s="85">
        <f t="shared" si="63"/>
        <v>0</v>
      </c>
      <c r="Q119" s="86">
        <f t="shared" si="64"/>
        <v>0</v>
      </c>
      <c r="R119" s="33"/>
    </row>
    <row r="120" spans="1:18" s="68" customFormat="1" ht="30" customHeight="1" thickBot="1" x14ac:dyDescent="0.3">
      <c r="A120" s="150" t="s">
        <v>24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13">
        <f>+K10+K94</f>
        <v>1184987463225</v>
      </c>
      <c r="L120" s="113">
        <f>+L10+L94</f>
        <v>864471534561.38</v>
      </c>
      <c r="M120" s="113">
        <f>+M10+M94</f>
        <v>823008141153.94006</v>
      </c>
      <c r="N120" s="113">
        <f>+N10+N94</f>
        <v>783024992147.34998</v>
      </c>
      <c r="O120" s="113">
        <f>+O10+O94</f>
        <v>782242390862.59998</v>
      </c>
      <c r="P120" s="87">
        <f t="shared" ref="P120" si="65">+M120/K120</f>
        <v>0.69452898591355905</v>
      </c>
      <c r="Q120" s="88">
        <f t="shared" ref="Q120" si="66">+N120/K120</f>
        <v>0.66078757493037943</v>
      </c>
      <c r="R120" s="31"/>
    </row>
    <row r="121" spans="1:18" x14ac:dyDescent="0.2">
      <c r="A121" s="69"/>
      <c r="B121" s="70"/>
      <c r="C121" s="71"/>
      <c r="D121" s="71"/>
      <c r="E121" s="71"/>
      <c r="F121" s="71"/>
      <c r="G121" s="71"/>
      <c r="H121" s="71"/>
      <c r="I121" s="71"/>
      <c r="J121" s="72"/>
      <c r="K121" s="114"/>
      <c r="L121" s="115"/>
      <c r="M121" s="116"/>
      <c r="N121" s="117"/>
      <c r="O121" s="116"/>
      <c r="P121" s="89"/>
      <c r="Q121" s="124"/>
      <c r="R121" s="73"/>
    </row>
    <row r="122" spans="1:18" ht="29.25" customHeight="1" x14ac:dyDescent="0.2">
      <c r="K122" s="118">
        <v>1184987463225</v>
      </c>
      <c r="L122" s="118">
        <v>864471534561.38</v>
      </c>
      <c r="M122" s="118">
        <v>823008141153.93994</v>
      </c>
      <c r="N122" s="118">
        <v>783024992147.34998</v>
      </c>
      <c r="O122" s="118">
        <v>782242390862.59998</v>
      </c>
      <c r="Q122" s="91"/>
    </row>
    <row r="123" spans="1:18" x14ac:dyDescent="0.2">
      <c r="K123" s="118"/>
      <c r="L123" s="118"/>
      <c r="M123" s="118"/>
      <c r="N123" s="118"/>
      <c r="O123" s="118"/>
      <c r="P123" s="91"/>
      <c r="Q123" s="91"/>
    </row>
    <row r="124" spans="1:18" x14ac:dyDescent="0.2">
      <c r="K124" s="127">
        <f>K122-K120</f>
        <v>0</v>
      </c>
      <c r="L124" s="127">
        <f t="shared" ref="L124:O124" si="67">L122-L120</f>
        <v>0</v>
      </c>
      <c r="M124" s="127">
        <f t="shared" si="67"/>
        <v>0</v>
      </c>
      <c r="N124" s="127">
        <f t="shared" si="67"/>
        <v>0</v>
      </c>
      <c r="O124" s="127">
        <f t="shared" si="67"/>
        <v>0</v>
      </c>
    </row>
    <row r="125" spans="1:18" x14ac:dyDescent="0.2">
      <c r="K125" s="118"/>
      <c r="L125" s="118"/>
      <c r="M125" s="118"/>
      <c r="N125" s="118"/>
      <c r="O125" s="118"/>
      <c r="P125" s="91"/>
      <c r="Q125" s="91"/>
    </row>
    <row r="126" spans="1:18" x14ac:dyDescent="0.2">
      <c r="K126" s="118"/>
      <c r="L126" s="118"/>
      <c r="M126" s="118"/>
      <c r="N126" s="118"/>
      <c r="O126" s="118"/>
    </row>
    <row r="127" spans="1:18" x14ac:dyDescent="0.2">
      <c r="K127" s="118"/>
      <c r="L127" s="118"/>
      <c r="M127" s="118"/>
      <c r="N127" s="118"/>
      <c r="O127" s="118"/>
    </row>
    <row r="128" spans="1:18" x14ac:dyDescent="0.2">
      <c r="K128" s="118"/>
      <c r="L128" s="119"/>
      <c r="M128" s="119"/>
      <c r="N128" s="119"/>
      <c r="O128" s="118"/>
    </row>
    <row r="129" spans="1:15" x14ac:dyDescent="0.2">
      <c r="K129" s="118"/>
      <c r="L129" s="119"/>
      <c r="M129" s="119"/>
      <c r="N129" s="119"/>
      <c r="O129" s="119"/>
    </row>
    <row r="130" spans="1:15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119"/>
      <c r="L130" s="119"/>
      <c r="M130" s="119"/>
      <c r="N130" s="119"/>
      <c r="O130" s="119"/>
    </row>
    <row r="131" spans="1:15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119"/>
      <c r="L131" s="119"/>
      <c r="M131" s="119"/>
      <c r="N131" s="119"/>
      <c r="O131" s="119"/>
    </row>
  </sheetData>
  <autoFilter ref="A11:Q121" xr:uid="{00000000-0009-0000-0000-000000000000}"/>
  <mergeCells count="19">
    <mergeCell ref="A10:J10"/>
    <mergeCell ref="A94:J94"/>
    <mergeCell ref="A120:J120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Gastos</Tipo_x0020_presupuesto>
    <Vigencia xmlns="d0e351fb-1a75-4546-9b39-7d697f81258f">2020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63E615-C7A2-4BD5-B846-DC51AC66352A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2020-05-12T14:29:54Z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