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sdocumentos\sperfiles\Janier.Cuervo\My Documents\PRESUPUESTO INFORMES\"/>
    </mc:Choice>
  </mc:AlternateContent>
  <xr:revisionPtr revIDLastSave="0" documentId="13_ncr:1_{7EA15F65-342C-4D1F-B402-99AD2A5386A1}" xr6:coauthVersionLast="41" xr6:coauthVersionMax="43" xr10:uidLastSave="{00000000-0000-0000-0000-000000000000}"/>
  <bookViews>
    <workbookView xWindow="21480" yWindow="-210" windowWidth="21840" windowHeight="13140" xr2:uid="{00000000-000D-0000-FFFF-FFFF00000000}"/>
  </bookViews>
  <sheets>
    <sheet name="VIGENCIA ACTUAL" sheetId="4" r:id="rId1"/>
  </sheets>
  <definedNames>
    <definedName name="_xlnm._FilterDatabase" localSheetId="0" hidden="1">'VIGENCIA ACTUAL'!$A$11:$Q$130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" i="4" l="1"/>
  <c r="P14" i="4"/>
  <c r="P15" i="4"/>
  <c r="P16" i="4"/>
  <c r="P17" i="4"/>
  <c r="P18" i="4"/>
  <c r="P19" i="4"/>
  <c r="Q127" i="4" l="1"/>
  <c r="P127" i="4"/>
  <c r="Q126" i="4"/>
  <c r="P126" i="4"/>
  <c r="Q125" i="4"/>
  <c r="P125" i="4"/>
  <c r="Q123" i="4"/>
  <c r="P123" i="4"/>
  <c r="Q122" i="4"/>
  <c r="Q121" i="4"/>
  <c r="P121" i="4"/>
  <c r="Q118" i="4"/>
  <c r="P118" i="4"/>
  <c r="Q117" i="4"/>
  <c r="P117" i="4"/>
  <c r="Q115" i="4"/>
  <c r="P115" i="4"/>
  <c r="Q114" i="4"/>
  <c r="P114" i="4"/>
  <c r="Q113" i="4"/>
  <c r="P113" i="4"/>
  <c r="Q112" i="4"/>
  <c r="P112" i="4"/>
  <c r="Q111" i="4"/>
  <c r="P111" i="4"/>
  <c r="Q109" i="4"/>
  <c r="P109" i="4"/>
  <c r="Q108" i="4"/>
  <c r="P108" i="4"/>
  <c r="Q105" i="4"/>
  <c r="P105" i="4"/>
  <c r="Q104" i="4"/>
  <c r="P104" i="4"/>
  <c r="Q103" i="4"/>
  <c r="P103" i="4"/>
  <c r="Q102" i="4"/>
  <c r="P102" i="4"/>
  <c r="Q101" i="4"/>
  <c r="P101" i="4"/>
  <c r="Q100" i="4"/>
  <c r="P100" i="4"/>
  <c r="Q99" i="4"/>
  <c r="P99" i="4"/>
  <c r="Q98" i="4"/>
  <c r="P98" i="4"/>
  <c r="Q97" i="4"/>
  <c r="P97" i="4"/>
  <c r="Q94" i="4"/>
  <c r="P94" i="4"/>
  <c r="Q92" i="4"/>
  <c r="P92" i="4"/>
  <c r="Q91" i="4"/>
  <c r="P91" i="4"/>
  <c r="Q90" i="4"/>
  <c r="P90" i="4"/>
  <c r="Q89" i="4"/>
  <c r="P89" i="4"/>
  <c r="Q88" i="4"/>
  <c r="P88" i="4"/>
  <c r="Q86" i="4"/>
  <c r="P86" i="4"/>
  <c r="Q83" i="4"/>
  <c r="P83" i="4"/>
  <c r="Q82" i="4"/>
  <c r="P82" i="4"/>
  <c r="Q81" i="4"/>
  <c r="P81" i="4"/>
  <c r="Q79" i="4"/>
  <c r="P79" i="4"/>
  <c r="Q78" i="4"/>
  <c r="P78" i="4"/>
  <c r="Q76" i="4"/>
  <c r="P76" i="4"/>
  <c r="Q75" i="4"/>
  <c r="P75" i="4"/>
  <c r="Q74" i="4"/>
  <c r="P74" i="4"/>
  <c r="Q73" i="4"/>
  <c r="P73" i="4"/>
  <c r="Q72" i="4"/>
  <c r="P72" i="4"/>
  <c r="Q70" i="4"/>
  <c r="P70" i="4"/>
  <c r="Q69" i="4"/>
  <c r="P69" i="4"/>
  <c r="Q68" i="4"/>
  <c r="P68" i="4"/>
  <c r="Q66" i="4"/>
  <c r="P66" i="4"/>
  <c r="Q65" i="4"/>
  <c r="P65" i="4"/>
  <c r="Q64" i="4"/>
  <c r="P64" i="4"/>
  <c r="Q63" i="4"/>
  <c r="P63" i="4"/>
  <c r="Q62" i="4"/>
  <c r="P62" i="4"/>
  <c r="Q61" i="4"/>
  <c r="P61" i="4"/>
  <c r="Q60" i="4"/>
  <c r="P60" i="4"/>
  <c r="Q59" i="4"/>
  <c r="P59" i="4"/>
  <c r="Q58" i="4"/>
  <c r="P58" i="4"/>
  <c r="Q57" i="4"/>
  <c r="P57" i="4"/>
  <c r="Q56" i="4"/>
  <c r="P56" i="4"/>
  <c r="Q55" i="4"/>
  <c r="P55" i="4"/>
  <c r="Q54" i="4"/>
  <c r="P54" i="4"/>
  <c r="Q52" i="4"/>
  <c r="P52" i="4"/>
  <c r="Q51" i="4"/>
  <c r="P51" i="4"/>
  <c r="Q50" i="4"/>
  <c r="P50" i="4"/>
  <c r="Q49" i="4"/>
  <c r="P49" i="4"/>
  <c r="Q48" i="4"/>
  <c r="P48" i="4"/>
  <c r="Q47" i="4"/>
  <c r="P47" i="4"/>
  <c r="Q46" i="4"/>
  <c r="P46" i="4"/>
  <c r="Q45" i="4"/>
  <c r="P45" i="4"/>
  <c r="Q44" i="4"/>
  <c r="P44" i="4"/>
  <c r="Q43" i="4"/>
  <c r="P43" i="4"/>
  <c r="Q42" i="4"/>
  <c r="P42" i="4"/>
  <c r="Q40" i="4"/>
  <c r="P40" i="4"/>
  <c r="Q39" i="4"/>
  <c r="P39" i="4"/>
  <c r="Q38" i="4"/>
  <c r="P38" i="4"/>
  <c r="Q35" i="4"/>
  <c r="P35" i="4"/>
  <c r="Q34" i="4"/>
  <c r="P34" i="4"/>
  <c r="Q33" i="4"/>
  <c r="P33" i="4"/>
  <c r="Q32" i="4"/>
  <c r="P32" i="4"/>
  <c r="Q31" i="4"/>
  <c r="P31" i="4"/>
  <c r="Q30" i="4"/>
  <c r="P30" i="4"/>
  <c r="Q29" i="4"/>
  <c r="P29" i="4"/>
  <c r="Q27" i="4"/>
  <c r="P27" i="4"/>
  <c r="Q26" i="4"/>
  <c r="P26" i="4"/>
  <c r="Q25" i="4"/>
  <c r="P25" i="4"/>
  <c r="Q24" i="4"/>
  <c r="P24" i="4"/>
  <c r="Q23" i="4"/>
  <c r="P23" i="4"/>
  <c r="Q22" i="4"/>
  <c r="P22" i="4"/>
  <c r="Q21" i="4"/>
  <c r="P21" i="4"/>
  <c r="Q19" i="4"/>
  <c r="Q18" i="4"/>
  <c r="Q17" i="4"/>
  <c r="Q16" i="4"/>
  <c r="Q15" i="4"/>
  <c r="Q14" i="4"/>
  <c r="Q13" i="4"/>
  <c r="K80" i="4" l="1"/>
  <c r="L80" i="4"/>
  <c r="M80" i="4"/>
  <c r="P80" i="4" s="1"/>
  <c r="N80" i="4"/>
  <c r="Q80" i="4" s="1"/>
  <c r="O80" i="4"/>
  <c r="K53" i="4" l="1"/>
  <c r="L53" i="4"/>
  <c r="M53" i="4"/>
  <c r="N53" i="4"/>
  <c r="Q53" i="4" s="1"/>
  <c r="O53" i="4"/>
  <c r="P53" i="4" l="1"/>
  <c r="O110" i="4"/>
  <c r="N110" i="4"/>
  <c r="M110" i="4"/>
  <c r="L110" i="4"/>
  <c r="K110" i="4"/>
  <c r="O119" i="4"/>
  <c r="N119" i="4"/>
  <c r="M119" i="4"/>
  <c r="L119" i="4"/>
  <c r="K119" i="4"/>
  <c r="O104" i="4"/>
  <c r="O103" i="4" s="1"/>
  <c r="N104" i="4"/>
  <c r="N103" i="4" s="1"/>
  <c r="M104" i="4"/>
  <c r="L104" i="4"/>
  <c r="L103" i="4" s="1"/>
  <c r="K104" i="4"/>
  <c r="K103" i="4" s="1"/>
  <c r="O72" i="4"/>
  <c r="N72" i="4"/>
  <c r="M72" i="4"/>
  <c r="L72" i="4"/>
  <c r="K72" i="4"/>
  <c r="Q119" i="4" l="1"/>
  <c r="P119" i="4"/>
  <c r="P110" i="4"/>
  <c r="Q110" i="4"/>
  <c r="M103" i="4"/>
  <c r="O85" i="4" l="1"/>
  <c r="L85" i="4"/>
  <c r="M85" i="4"/>
  <c r="N85" i="4"/>
  <c r="Q85" i="4" s="1"/>
  <c r="K85" i="4"/>
  <c r="P85" i="4" l="1"/>
  <c r="O101" i="4"/>
  <c r="N101" i="4"/>
  <c r="M101" i="4"/>
  <c r="L101" i="4"/>
  <c r="K101" i="4"/>
  <c r="O120" i="4" l="1"/>
  <c r="N120" i="4"/>
  <c r="M120" i="4"/>
  <c r="L120" i="4"/>
  <c r="K120" i="4"/>
  <c r="P120" i="4" l="1"/>
  <c r="Q120" i="4"/>
  <c r="O87" i="4"/>
  <c r="N87" i="4"/>
  <c r="M87" i="4"/>
  <c r="P87" i="4" s="1"/>
  <c r="L87" i="4"/>
  <c r="K87" i="4"/>
  <c r="K84" i="4" s="1"/>
  <c r="Q87" i="4" l="1"/>
  <c r="O37" i="4"/>
  <c r="O84" i="4" l="1"/>
  <c r="L107" i="4" l="1"/>
  <c r="O124" i="4"/>
  <c r="N124" i="4"/>
  <c r="M124" i="4"/>
  <c r="L124" i="4"/>
  <c r="K124" i="4"/>
  <c r="O116" i="4"/>
  <c r="N116" i="4"/>
  <c r="Q116" i="4" s="1"/>
  <c r="M116" i="4"/>
  <c r="L116" i="4"/>
  <c r="K116" i="4"/>
  <c r="O107" i="4"/>
  <c r="N107" i="4"/>
  <c r="M107" i="4"/>
  <c r="K107" i="4"/>
  <c r="N84" i="4"/>
  <c r="Q84" i="4" s="1"/>
  <c r="M84" i="4"/>
  <c r="P84" i="4" s="1"/>
  <c r="L84" i="4"/>
  <c r="O96" i="4"/>
  <c r="N96" i="4"/>
  <c r="M96" i="4"/>
  <c r="L96" i="4"/>
  <c r="K96" i="4"/>
  <c r="O77" i="4"/>
  <c r="N77" i="4"/>
  <c r="M77" i="4"/>
  <c r="L77" i="4"/>
  <c r="K75" i="4"/>
  <c r="K77" i="4"/>
  <c r="P116" i="4" l="1"/>
  <c r="Q77" i="4"/>
  <c r="P124" i="4"/>
  <c r="Q124" i="4"/>
  <c r="P107" i="4"/>
  <c r="Q107" i="4"/>
  <c r="P96" i="4"/>
  <c r="Q96" i="4"/>
  <c r="P77" i="4"/>
  <c r="K106" i="4"/>
  <c r="K71" i="4"/>
  <c r="L106" i="4"/>
  <c r="M106" i="4"/>
  <c r="O106" i="4"/>
  <c r="N106" i="4"/>
  <c r="N95" i="4"/>
  <c r="L95" i="4"/>
  <c r="O95" i="4"/>
  <c r="M95" i="4"/>
  <c r="K95" i="4"/>
  <c r="O75" i="4"/>
  <c r="O71" i="4" s="1"/>
  <c r="N75" i="4"/>
  <c r="M75" i="4"/>
  <c r="L75" i="4"/>
  <c r="L71" i="4" s="1"/>
  <c r="O41" i="4"/>
  <c r="N41" i="4"/>
  <c r="M41" i="4"/>
  <c r="L41" i="4"/>
  <c r="K41" i="4"/>
  <c r="N37" i="4"/>
  <c r="M37" i="4"/>
  <c r="L37" i="4"/>
  <c r="K37" i="4"/>
  <c r="O20" i="4"/>
  <c r="N20" i="4"/>
  <c r="M20" i="4"/>
  <c r="L20" i="4"/>
  <c r="K20" i="4"/>
  <c r="O12" i="4"/>
  <c r="N12" i="4"/>
  <c r="Q12" i="4" s="1"/>
  <c r="M12" i="4"/>
  <c r="P12" i="4" s="1"/>
  <c r="L12" i="4"/>
  <c r="K12" i="4"/>
  <c r="P106" i="4" l="1"/>
  <c r="Q106" i="4"/>
  <c r="P95" i="4"/>
  <c r="Q95" i="4"/>
  <c r="P41" i="4"/>
  <c r="Q41" i="4"/>
  <c r="Q37" i="4"/>
  <c r="P37" i="4"/>
  <c r="P20" i="4"/>
  <c r="Q20" i="4"/>
  <c r="N71" i="4"/>
  <c r="Q71" i="4" s="1"/>
  <c r="M36" i="4"/>
  <c r="N36" i="4"/>
  <c r="L36" i="4"/>
  <c r="O36" i="4"/>
  <c r="K36" i="4"/>
  <c r="Q36" i="4" l="1"/>
  <c r="P36" i="4"/>
  <c r="T36" i="4"/>
  <c r="M71" i="4"/>
  <c r="P71" i="4" s="1"/>
  <c r="L28" i="4"/>
  <c r="M28" i="4"/>
  <c r="N28" i="4"/>
  <c r="O28" i="4"/>
  <c r="O11" i="4" s="1"/>
  <c r="O10" i="4" s="1"/>
  <c r="L11" i="4" l="1"/>
  <c r="N11" i="4"/>
  <c r="M11" i="4"/>
  <c r="K28" i="4"/>
  <c r="K11" i="4" s="1"/>
  <c r="K10" i="4" s="1"/>
  <c r="P28" i="4" l="1"/>
  <c r="Q28" i="4"/>
  <c r="Q11" i="4"/>
  <c r="P11" i="4"/>
  <c r="M10" i="4"/>
  <c r="M128" i="4" s="1"/>
  <c r="N10" i="4"/>
  <c r="N128" i="4" s="1"/>
  <c r="L10" i="4"/>
  <c r="L128" i="4" s="1"/>
  <c r="O128" i="4"/>
  <c r="K128" i="4" l="1"/>
  <c r="Q128" i="4" s="1"/>
  <c r="L132" i="4"/>
  <c r="O132" i="4"/>
  <c r="P128" i="4" l="1"/>
  <c r="N132" i="4"/>
  <c r="M132" i="4"/>
  <c r="K132" i="4" l="1"/>
  <c r="P10" i="4"/>
  <c r="Q10" i="4"/>
</calcChain>
</file>

<file path=xl/sharedStrings.xml><?xml version="1.0" encoding="utf-8"?>
<sst xmlns="http://schemas.openxmlformats.org/spreadsheetml/2006/main" count="982" uniqueCount="286">
  <si>
    <t/>
  </si>
  <si>
    <t>CTA</t>
  </si>
  <si>
    <t>SUBC</t>
  </si>
  <si>
    <t>OBJG</t>
  </si>
  <si>
    <t>CONCEPTO</t>
  </si>
  <si>
    <t>20</t>
  </si>
  <si>
    <t>GASTOS DE PERSONAL</t>
  </si>
  <si>
    <t>TRANSFERENCIAS CORRIENTES</t>
  </si>
  <si>
    <t>C</t>
  </si>
  <si>
    <t>RECURSOS ADIMINISTRADOS ( X )    ó     RECURSOS NACION: ()</t>
  </si>
  <si>
    <t>APROPIACION VIGENTE</t>
  </si>
  <si>
    <t>CDP ACUMULADOS</t>
  </si>
  <si>
    <t>COMPROMISOS ACUMULADOS</t>
  </si>
  <si>
    <t>OBLIGACIONES ACUMULADAS</t>
  </si>
  <si>
    <t>TOTAL PAGOS ACUMULADOS</t>
  </si>
  <si>
    <t>% EJE 
RP / APROP.VIG</t>
  </si>
  <si>
    <t>% EJECUCION 
OBLIG / APR.VIG</t>
  </si>
  <si>
    <t>R</t>
  </si>
  <si>
    <t>E</t>
  </si>
  <si>
    <t>A - FUNCIONAMIENTO</t>
  </si>
  <si>
    <t>A-5</t>
  </si>
  <si>
    <t>GASTOS DE COMERCIALIZACION Y PRODUCCIÓN</t>
  </si>
  <si>
    <t>C - INVERSION</t>
  </si>
  <si>
    <t xml:space="preserve">TOTAL </t>
  </si>
  <si>
    <t>0,00</t>
  </si>
  <si>
    <t>A</t>
  </si>
  <si>
    <t>A-01</t>
  </si>
  <si>
    <t>01</t>
  </si>
  <si>
    <t>001</t>
  </si>
  <si>
    <t>A-01-01-01-001</t>
  </si>
  <si>
    <t>FACTORES SALARIALES COMUNES</t>
  </si>
  <si>
    <t>003</t>
  </si>
  <si>
    <t>006</t>
  </si>
  <si>
    <t>007</t>
  </si>
  <si>
    <t>008</t>
  </si>
  <si>
    <t>009</t>
  </si>
  <si>
    <t>010</t>
  </si>
  <si>
    <t>TIPO</t>
  </si>
  <si>
    <t>SORD</t>
  </si>
  <si>
    <t>ITEM</t>
  </si>
  <si>
    <t>SUELDO BÁSICO</t>
  </si>
  <si>
    <t>PRIMA TÉCNICA SALARIAL</t>
  </si>
  <si>
    <t>PRIMA DE SERVICIO</t>
  </si>
  <si>
    <t>BONIFICACIÓN POR SERVICIOS PRESTADOS</t>
  </si>
  <si>
    <t>HORAS EXTRAS, DOMINICALES, FESTIVOS Y RECARGOS</t>
  </si>
  <si>
    <t>PRIMA DE NAVIDAD</t>
  </si>
  <si>
    <t>PRIMA DE VACACIONES</t>
  </si>
  <si>
    <t>A-01-01-01-001-001</t>
  </si>
  <si>
    <t>A-01-01-01-001-003</t>
  </si>
  <si>
    <t>A-01-01-01-001-006</t>
  </si>
  <si>
    <t>A-01-01-01-001-007</t>
  </si>
  <si>
    <t>A-01-01-01-001-008</t>
  </si>
  <si>
    <t>A-01-01-01-001-009</t>
  </si>
  <si>
    <t>A-01-01-01-001-010</t>
  </si>
  <si>
    <t>02</t>
  </si>
  <si>
    <t>A-01-01-02</t>
  </si>
  <si>
    <t>CONTRIBUCIONES INHERENTES A LA NÓMINA</t>
  </si>
  <si>
    <t>002</t>
  </si>
  <si>
    <t>004</t>
  </si>
  <si>
    <t>005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</si>
  <si>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</si>
  <si>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</si>
  <si>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</si>
  <si>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</si>
  <si>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</si>
  <si>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</si>
  <si>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</si>
  <si>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CAJAS DE COMPENSACIÓN FAMILIAR</t>
  </si>
  <si>
    <t>APORTES GENERALES AL SISTEMA DE RIESGOS LABORALES</t>
  </si>
  <si>
    <t>APORTES AL ICBF</t>
  </si>
  <si>
    <t>APORTES AL SENA</t>
  </si>
  <si>
    <t>03</t>
  </si>
  <si>
    <t>A-01-01-03</t>
  </si>
  <si>
    <t>REMUNERACIONES NO CONSTITUTIVAS DE FACTOR SALARIAL</t>
  </si>
  <si>
    <t>016</t>
  </si>
  <si>
    <t>030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</si>
  <si>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</si>
  <si>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</si>
  <si>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</si>
  <si>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</si>
  <si>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</si>
  <si>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</si>
  <si>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</si>
  <si>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</si>
  <si>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</si>
  <si>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</si>
  <si>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</si>
  <si>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04</t>
  </si>
  <si>
    <t>A-01-01-04</t>
  </si>
  <si>
    <t>OTROS GASTOS DE PERSONAL- PREVIO CONCEPTO DGPPN</t>
  </si>
  <si>
    <t>A-02</t>
  </si>
  <si>
    <t>ADQUISICIÓN DE BIENES  Y SERVICIOS</t>
  </si>
  <si>
    <t>A-02-01</t>
  </si>
  <si>
    <t>ADQUISICIÓN DE ACTIVOS NO FINANCIEROS</t>
  </si>
  <si>
    <t>A-02-02-02</t>
  </si>
  <si>
    <t>ADQUISICIÓN DE SERVICIOS</t>
  </si>
  <si>
    <t>VIÁTICOS DE LOS FUNCIONARIOS EN COMISIÓN</t>
  </si>
  <si>
    <t>A-02-02-02-010</t>
  </si>
  <si>
    <t>2</t>
  </si>
  <si>
    <t>6</t>
  </si>
  <si>
    <t>A-03-03-04</t>
  </si>
  <si>
    <t>A OTRAS ENTIDADES DEL GOBIERNO GENERAL</t>
  </si>
  <si>
    <t>06</t>
  </si>
  <si>
    <t>A-03-03-04-06</t>
  </si>
  <si>
    <t>TRANSFERENCIAS DE EXCEDENTES FINANCIEROS A LA NACIÓN (ART. 16 EOP)</t>
  </si>
  <si>
    <t>12</t>
  </si>
  <si>
    <t>A-03-04-02-12</t>
  </si>
  <si>
    <t>INCAPACIDADES Y LICENCIAS DE MATERNIDAD Y PATERNIDAD (NO DE PENSIONES)</t>
  </si>
  <si>
    <t>012</t>
  </si>
  <si>
    <t>A-03-04-02-012-001</t>
  </si>
  <si>
    <t>A-03-04-02-012-002</t>
  </si>
  <si>
    <t>INCAPACIDADES (NO DE PENSIONES)</t>
  </si>
  <si>
    <t>LICENCIAS DE MATERNIDAD Y PATERNIDAD (NO DE PENSIONES)</t>
  </si>
  <si>
    <t>5</t>
  </si>
  <si>
    <t>05</t>
  </si>
  <si>
    <t>08</t>
  </si>
  <si>
    <t>A-05-01-02</t>
  </si>
  <si>
    <t>ADQUISICION DE SERVICIOS</t>
  </si>
  <si>
    <t>A-08</t>
  </si>
  <si>
    <t>GASTOS POR TRIBUTOS, MULTAS, SANCIONES E INTERESES DE MORA</t>
  </si>
  <si>
    <t>A-08-01-02</t>
  </si>
  <si>
    <t>IMPUESTOS TERRITORIALES</t>
  </si>
  <si>
    <t>A-08-01-02-001</t>
  </si>
  <si>
    <t>A-08-01-02-003</t>
  </si>
  <si>
    <t>A-08-01-02-005</t>
  </si>
  <si>
    <t>A-08-01-02-006</t>
  </si>
  <si>
    <t>IMPUESTO PREDIAL Y SOBRETASA AMBIENTAL</t>
  </si>
  <si>
    <t>IMPUESTO DE INDUSTRIA Y COMERCIO</t>
  </si>
  <si>
    <t>IMPUESTO DE REGISTRO</t>
  </si>
  <si>
    <t>IMPUESTO SOBRE VEHÍCULOS AUTOMOTORES</t>
  </si>
  <si>
    <t>A-08-01-04</t>
  </si>
  <si>
    <t>A-08-01-04-001</t>
  </si>
  <si>
    <t>CONTRIBUCIONES</t>
  </si>
  <si>
    <t>CUOTA DE FISCALIZACIÓN Y AUDITAJE</t>
  </si>
  <si>
    <t xml:space="preserve">C-2103-1900-4 </t>
  </si>
  <si>
    <t>FORTALECIMIENTO EN LA IMPLEMENTACIÓN DEL MODELO DE PROMOCIÓN PARA INCREMENTAR LA INVERSIÓN  NACIONAL</t>
  </si>
  <si>
    <t>2103</t>
  </si>
  <si>
    <t>1900</t>
  </si>
  <si>
    <t>4</t>
  </si>
  <si>
    <t>0</t>
  </si>
  <si>
    <t>2103018</t>
  </si>
  <si>
    <t>C-2103-1900-4-2103012</t>
  </si>
  <si>
    <t>C-2103-1900-4-2103018</t>
  </si>
  <si>
    <t>ORD</t>
  </si>
  <si>
    <t xml:space="preserve">C-2103-1900-5 </t>
  </si>
  <si>
    <t>APROVECHAMIENTO DE HIDROCARBUROS EN TERRITORIOS SOCIAL Y AMBIENTALMENTE SOSTENIBLES A NIVEL  NACIONAL</t>
  </si>
  <si>
    <t>21</t>
  </si>
  <si>
    <t>C-2103-1900-5 -0-2103018-02</t>
  </si>
  <si>
    <t>C-2103-1900-5 -0-2103012-02</t>
  </si>
  <si>
    <t>C-2103-1900-5 -0-2103011-02</t>
  </si>
  <si>
    <t>C-2103-1900-5 -0-2103027-02</t>
  </si>
  <si>
    <t>C-2103-1900-5 -0-2103017-02</t>
  </si>
  <si>
    <t xml:space="preserve">C-2103-1900-6 </t>
  </si>
  <si>
    <t>FORTALECIMIENTO DE LA CIENCIA Y TECNOLOGÍA PARA EL SECTOR HIDROCARBUROS A NIVEL   NACIONAL</t>
  </si>
  <si>
    <t>2103024</t>
  </si>
  <si>
    <t>C-2103-1900-6-2103018-02</t>
  </si>
  <si>
    <t>C-2103-1900-6-2103024-02</t>
  </si>
  <si>
    <t>IDENTIFICACIÓN DE RECURSOS EXPLORATORIOS DE HIDROCARBUROS  NACIONAL</t>
  </si>
  <si>
    <t>2106</t>
  </si>
  <si>
    <t>2106014</t>
  </si>
  <si>
    <t>2106002</t>
  </si>
  <si>
    <t>C-2106-1900-2-0-2106014-02</t>
  </si>
  <si>
    <t>C-2106-1900-2-0-2106002-02</t>
  </si>
  <si>
    <t>C-2106-1900-2-0</t>
  </si>
  <si>
    <t>C-2199-1900-2-0</t>
  </si>
  <si>
    <t>FORTALECIMIENTO DE LAS TECNOLOGÍAS DE LA INFORMACIÓN Y LAS COMUNICACIONES PARA LA TRANSFORMACIÓN DIGITAL DE LA AGENCIA NACIONAL DE HIDROCARBUROS A NIVEL   NACIONAL</t>
  </si>
  <si>
    <t>2199</t>
  </si>
  <si>
    <t>2199064</t>
  </si>
  <si>
    <t>2199065</t>
  </si>
  <si>
    <t>C-2199-1900-2-0-2199055-02</t>
  </si>
  <si>
    <t>AGENCIA NACIONAL DE HIDROCARBUROS</t>
  </si>
  <si>
    <t>A-03</t>
  </si>
  <si>
    <t>A-05-01-01</t>
  </si>
  <si>
    <t>MATERIALES Y SUMINISTROS</t>
  </si>
  <si>
    <t>C-2199-1900-2-0-2199064-02</t>
  </si>
  <si>
    <t>C-2199-1900-2-0-2199065-02</t>
  </si>
  <si>
    <t>A-02-01-01-003-008</t>
  </si>
  <si>
    <t>MUEBLES, INSTRUMENTOS MUSICALES, ARTÍCULOS DE DEPORTE Y ANTIGÜEDADES</t>
  </si>
  <si>
    <t xml:space="preserve">AUXILIO DE CESANTÍAS </t>
  </si>
  <si>
    <t>A-02-01-01-004-009</t>
  </si>
  <si>
    <t>EQUIPO DE TRANSPORTE</t>
  </si>
  <si>
    <t>A-02-02-01-002-008</t>
  </si>
  <si>
    <t>DOTACIÓN (PRENDAS DE VESTIR Y CALZADO)</t>
  </si>
  <si>
    <t>A-02-02-01-003-002</t>
  </si>
  <si>
    <t>A-02-02-01-003-003</t>
  </si>
  <si>
    <t>PASTA O PULPA, PAPEL Y PRODUCTOS DE PAPEL; IMPRESOS Y ARTÍCULOS RELACIONADOS</t>
  </si>
  <si>
    <t>PRODUCTOS DE HORNOS DE COQUE; PRODUCTOS DE REFINACIÓN DE PETRÓLEO Y COMBUSTIBLE NUCLEAR</t>
  </si>
  <si>
    <t>A-02-02-01-004-002</t>
  </si>
  <si>
    <t>A-02-02-01-004-007</t>
  </si>
  <si>
    <t>PRODUCTOS METÁLICOS ELABORADOS (EXCEPTO MAQUINARIA Y EQUIPO)</t>
  </si>
  <si>
    <t>EQUIPO Y APARATOS DE RADIO, TELEVISIÓN Y COMUNICACIONES</t>
  </si>
  <si>
    <t>A-02-02-02-005-004</t>
  </si>
  <si>
    <t>SERVICIOS DE CONSTRUCCIÓN</t>
  </si>
  <si>
    <t>A-02-02-02-006-003</t>
  </si>
  <si>
    <t>A-02-02-02-006-004</t>
  </si>
  <si>
    <t>A-02-02-02-006-008</t>
  </si>
  <si>
    <t>A-02-02-02-006-009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</si>
  <si>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</si>
  <si>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</si>
  <si>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</si>
  <si>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</si>
  <si>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A-02-02-02-007-001</t>
  </si>
  <si>
    <t>A-02-02-02-007-002</t>
  </si>
  <si>
    <t>SERVICIOS FINANCIEROS Y SERVICIOS CONEXOS</t>
  </si>
  <si>
    <t>SERVICIOS INMOBILIARIOS</t>
  </si>
  <si>
    <t>A-02-02-02-008-002</t>
  </si>
  <si>
    <t>A-02-02-02-008-003</t>
  </si>
  <si>
    <t>A-02-02-02-008-004</t>
  </si>
  <si>
    <t>A-02-02-02-008-005</t>
  </si>
  <si>
    <t>A-02-02-02-008-007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</si>
  <si>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</si>
  <si>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</si>
  <si>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</si>
  <si>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</si>
  <si>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</si>
  <si>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A-02-02-02-009-002</t>
  </si>
  <si>
    <t>A-02-02-02-009-004</t>
  </si>
  <si>
    <t>SERVICIOS DE EDUCACIÓN</t>
  </si>
  <si>
    <t>SERVICIOS DE ALCANTARILLADO, RECOLECCIÓN, TRATAMIENTO Y DISPOSICIÓN DE DESECHOS Y OTROS SERVICIOS DE SANEAMIENTO AMBIENTAL</t>
  </si>
  <si>
    <t>A-05-01-01-004-007</t>
  </si>
  <si>
    <t>A-05-01-02-008-002</t>
  </si>
  <si>
    <t>A-05-01-02-008-003</t>
  </si>
  <si>
    <t>A-05-01-02-008-004</t>
  </si>
  <si>
    <t>A-05-01-02-008-005</t>
  </si>
  <si>
    <t>A-05-01-02-008-007</t>
  </si>
  <si>
    <t>ADQUISICIÓN DE BIENES Y SERVICIOS - DOCUMENTOS DE INVESTIGACIÓN - FORTALECIMIENTO EN LA IMPLEMENTACIÓN DEL MODELO DE PROMOCIÓN PARA INCREMENTAR LA INVERSIÓN  NACIONAL</t>
  </si>
  <si>
    <t>ADQUISICIÓN DE BIENES Y SERVICIOS - SERVICIO DE DIVULGACIÓN PARA LA PROMOCIÓN Y POSICIONAMIENTO DE LOS RECURSOS HIDROCARBURÍFEROS - FORTALECIMIENTO EN LA IMPLEMENTACIÓN DEL MODELO DE PROMOCIÓN PARA INCREMENTAR LA INVERSIÓN  NACIONAL</t>
  </si>
  <si>
    <t>ADQUISICIÓN DE BIENES Y SERVICIOS - SERVICIO DE DIVULGACIÓN PARA LA PROMOCIÓN Y POSICIONAMIENTO DE LOS RECURSOS HIDROCARBURÍFEROS - APROVECHAMIENTO DE HIDROCARBUROS EN TERRITORIOS SOCIAL Y AMBIENTALMENTE SOSTENIBLES A NIVEL  NACIONAL</t>
  </si>
  <si>
    <t>ADQUISICIÓN DE BIENES Y SERVICIOS - ESTUDIOS DE PRE INVERSIÓN - APROVECHAMIENTO DE HIDROCARBUROS EN TERRITORIOS SOCIAL Y AMBIENTALMENTE SOSTENIBLES A NIVEL  NACIONAL</t>
  </si>
  <si>
    <t>ADQUISICIÓN DE BIENES Y SERVICIOS - SERVICIOS DE APOYO PARA EL DESARROLLO DE PROYECTOS DE INVERSIÓN SOCIAL EN TERRITORIOS ESTRATÉGICOS PARA EL SECTOR DE HIDROCARBUROS - APROVECHAMIENTO DE HIDROCARBUROS EN TERRITORIOS SOCIAL Y AMBIENTALMENTE SOSTENIBL</t>
  </si>
  <si>
    <t>ADQUISICIÓN DE BIENES Y SERVICIOS - DOCUMENTOS DE INVESTIGACIÓN - APROVECHAMIENTO DE HIDROCARBUROS EN TERRITORIOS SOCIAL Y AMBIENTALMENTE SOSTENIBLES A NIVEL  NACIONAL</t>
  </si>
  <si>
    <t>ADQUISICIÓN DE BIENES Y SERVICIOS - SERVICIO DE DIVULGACIÓN PARA LA ATENCIÓN Y DISMINUCIÓN DE LA CONFLICTIVIDAD DEL SECTOR DE HIDROCARBUROS - APROVECHAMIENTO DE HIDROCARBUROS EN TERRITORIOS SOCIAL Y AMBIENTALMENTE SOSTENIBLES A NIVEL  NACIONAL</t>
  </si>
  <si>
    <t>ADQUISICIÓN DE BIENES Y SERVICIOS - DOCUMENTOS DE INVESTIGACIÓN - FORTALECIMIENTO DE LA CIENCIA Y TECNOLOGÍA PARA EL SECTOR HIDROCARBUROS A NIVEL   NACIONAL</t>
  </si>
  <si>
    <t>ADQUISICIÓN DE BIENES Y SERVICIOS - SERVICIO DE EDUCACIÓN INFORMAL EN TEMAS DE HIDROCARBUROS - FORTALECIMIENTO DE LA CIENCIA Y TECNOLOGÍA PARA EL SECTOR HIDROCARBUROS A NIVEL   NACIONAL</t>
  </si>
  <si>
    <t>ADQUISICIÓN DE BIENES Y SERVICIOS - DOCUMENTOS DE INVESTIGACIÓN - IDENTIFICACIÓN DE RECURSOS EXPLORATORIOS DE HIDROCARBUROS  NACIONAL</t>
  </si>
  <si>
    <t>ADQUISICIÓN DE BIENES Y SERVICIOS - SERVICIO DE EVALUACIÓN DEL POTENCIAL MINERAL DE LAS ÁREAS DE INTERÉS - IDENTIFICACIÓN DE RECURSOS EXPLORATORIOS DE HIDROCARBUROS  NACIONAL</t>
  </si>
  <si>
    <t>ADQUISICIÓN DE BIENES Y SERVICIOS - DOCUMENTOS DE LINEAMIENTOS TÉCNICOS - FORTALECIMIENTO DE LAS TECNOLOGÍAS DE LA INFORMACIÓN Y LAS COMUNICACIONES PARA LA TRANSFORMACIÓN DIGITAL DE LA AGENCIA NACIONAL DE HIDROCARBUROS A NIVEL   NACIONAL</t>
  </si>
  <si>
    <t xml:space="preserve">ADQUISICIÓN DE BIENES Y SERVICIOS - SERVICIOS DE INFORMACIÓN ACTUALIZADOS - FORTALECIMIENTO DE LAS TECNOLOGÍAS DE LA INFORMACIÓN Y LAS COMUNICACIONES PARA LA TRANSFORMACIÓN DIGITAL DE LA AGENCIA NACIONAL DE HIDROCARBUROS A NIVEL   NACIONAL </t>
  </si>
  <si>
    <t xml:space="preserve">ADQUISICIÓN DE BIENES Y SERVICIOS - SERVICIOS DE INFORMACIÓN IMPLEMENTADOS - FORTALECIMIENTO DE LAS TECNOLOGÍAS DE LA INFORMACIÓN Y LAS COMUNICACIONES PARA LA TRANSFORMACIÓN DIGITAL DE LA AGENCIA NACIONAL DE HIDROCARBUROS A NIVEL   NACIONAL </t>
  </si>
  <si>
    <t>A-02-02-01</t>
  </si>
  <si>
    <t>A-02-02-02-009-006</t>
  </si>
  <si>
    <t>SERVICIOS DE ESPARCIMIENTO, CULTURALES Y DEPORTIVOS</t>
  </si>
  <si>
    <t>APARATOS MÉDICOS, INSTRUMENTOS ÓPTICOS Y DE PRECISIÓN, RELOJES</t>
  </si>
  <si>
    <t>A-02-01-01-004-008</t>
  </si>
  <si>
    <t>ARTÍCULOS TEXTILES (EXCEPTO PRENDAS DE VESTIR)</t>
  </si>
  <si>
    <t>A-02-02-01-002-007</t>
  </si>
  <si>
    <t>PRODUCTOS DE MADERA, CORCHO, CESTERÍA Y ESPARTERÍA</t>
  </si>
  <si>
    <t>A-02-02-01-003-001</t>
  </si>
  <si>
    <t>OTROS PRODUCTOS QUÍMICOS; FIBRAS ARTIFICIALES (O FIBRAS INDUSTRIALES HECHAS POR EL HOMBRE)</t>
  </si>
  <si>
    <t>PRODUCTOS DE CAUCHO Y PLÁSTICO</t>
  </si>
  <si>
    <t>OTROS BIENES TRANSPORTABLES N.C.P.</t>
  </si>
  <si>
    <t>A-02-02-01-003-005</t>
  </si>
  <si>
    <t>A-02-02-01-003-006</t>
  </si>
  <si>
    <t>A-02-02-01-003-008</t>
  </si>
  <si>
    <t>A-02-02-02-009-003</t>
  </si>
  <si>
    <t>SERVICIOS PARA EL CUIDADO DE LA SALUD HUMANA Y SERVICIOS SOCIALES</t>
  </si>
  <si>
    <t>A-05-01-02-006-004</t>
  </si>
  <si>
    <t>A-05-01-02-005-004</t>
  </si>
  <si>
    <t>EJECUCION PRESUPUESTAL DE GASTOS VIGENCIA 2022</t>
  </si>
  <si>
    <t>APORTES A LA SEGURIDAD SOCIAL EN PENSIONES</t>
  </si>
  <si>
    <t>APORTES A LA SEGURIDAD SOCIAL EN SALUD</t>
  </si>
  <si>
    <t>A ÓRGANOS DEL PGN</t>
  </si>
  <si>
    <t>TRANSFERIR A LA UPME LEY 143 DE 1994</t>
  </si>
  <si>
    <t>A-03-03-01</t>
  </si>
  <si>
    <t>A-03-03-01-02</t>
  </si>
  <si>
    <t>B</t>
  </si>
  <si>
    <t>SERVICIO DE LA DEUDA PÚBLICA</t>
  </si>
  <si>
    <t>FONDO DE CONTINGENCIAS</t>
  </si>
  <si>
    <t>APORTES AL FONDO DE CONTINGENCIAS</t>
  </si>
  <si>
    <t>VACACIONES</t>
  </si>
  <si>
    <t>A-03-10</t>
  </si>
  <si>
    <t>SENTENCIAS Y CONCILIACIONES</t>
  </si>
  <si>
    <t>B - SERVICIO DE LA DEUDA</t>
  </si>
  <si>
    <t>999</t>
  </si>
  <si>
    <t>OTRAS TRANSFERENCIAS - DISTRIBUCIÓN PREVIO CONCEPTO DGPPN</t>
  </si>
  <si>
    <t>A-03-03-01-999</t>
  </si>
  <si>
    <t>SENTENCIAS</t>
  </si>
  <si>
    <t>CONCILIACIONES</t>
  </si>
  <si>
    <t>LAUDOS ARBITRALES</t>
  </si>
  <si>
    <t>A-03-10-001</t>
  </si>
  <si>
    <t>A-03-10-002</t>
  </si>
  <si>
    <t>A-03-10-003</t>
  </si>
  <si>
    <t>000</t>
  </si>
  <si>
    <t>A-02-02-01-000-001</t>
  </si>
  <si>
    <t>PRODUCTOS DE LA AGRICULTURA Y LA HORTICULTURA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</si>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</sst>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00"/>
    <numFmt numFmtId="165" formatCode="_-* #,##0.00\ _P_t_s_-;\-* #,##0.00\ _P_t_s_-;_-* &quot;-&quot;??\ _P_t_s_-;_-@_-"/>
    <numFmt numFmtId="166" formatCode="00"/>
    <numFmt numFmtId="167" formatCode="&quot;$&quot;\ #,##0.00"/>
    <numFmt numFmtId="168" formatCode="&quot;$&quot;\ #,##0.0000"/>
  </numFmts>
  <fonts count="18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5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sz val="10"/>
      <name val="Calibri"/>
      <family val="2"/>
      <scheme val="minor"/>
    </font>
    <font>
      <i/>
      <sz val="12"/>
      <name val="Arial"/>
      <family val="2"/>
    </font>
    <font>
      <i/>
      <sz val="8"/>
      <name val="Arial"/>
      <family val="2"/>
    </font>
    <font>
      <sz val="8"/>
      <color rgb="FF00000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83">
    <xf numFmtId="0" fontId="0" fillId="0" borderId="0" xfId="0" applyFont="1" applyFill="1" applyBorder="1"/>
    <xf numFmtId="49" fontId="3" fillId="0" borderId="6" xfId="2" applyNumberFormat="1" applyFont="1" applyFill="1" applyBorder="1" applyAlignment="1">
      <alignment vertical="center"/>
    </xf>
    <xf numFmtId="49" fontId="3" fillId="0" borderId="7" xfId="2" applyNumberFormat="1" applyFont="1" applyFill="1" applyBorder="1" applyAlignment="1">
      <alignment vertical="center"/>
    </xf>
    <xf numFmtId="41" fontId="3" fillId="0" borderId="7" xfId="6" applyFont="1" applyFill="1" applyBorder="1" applyAlignment="1">
      <alignment vertical="center"/>
    </xf>
    <xf numFmtId="0" fontId="3" fillId="0" borderId="7" xfId="2" applyFont="1" applyFill="1" applyBorder="1" applyAlignment="1">
      <alignment horizontal="left" wrapText="1"/>
    </xf>
    <xf numFmtId="49" fontId="5" fillId="0" borderId="12" xfId="2" applyNumberFormat="1" applyFont="1" applyFill="1" applyBorder="1" applyAlignment="1">
      <alignment horizontal="center" vertical="center"/>
    </xf>
    <xf numFmtId="1" fontId="5" fillId="0" borderId="2" xfId="2" applyNumberFormat="1" applyFont="1" applyFill="1" applyBorder="1" applyAlignment="1">
      <alignment horizontal="center" vertical="center"/>
    </xf>
    <xf numFmtId="49" fontId="5" fillId="0" borderId="2" xfId="2" applyNumberFormat="1" applyFont="1" applyFill="1" applyBorder="1" applyAlignment="1">
      <alignment horizontal="center" vertical="center"/>
    </xf>
    <xf numFmtId="1" fontId="5" fillId="0" borderId="12" xfId="2" applyNumberFormat="1" applyFont="1" applyFill="1" applyBorder="1" applyAlignment="1">
      <alignment horizontal="center" vertical="center"/>
    </xf>
    <xf numFmtId="49" fontId="3" fillId="0" borderId="12" xfId="2" applyNumberFormat="1" applyFont="1" applyFill="1" applyBorder="1" applyAlignment="1">
      <alignment horizontal="center" vertical="center"/>
    </xf>
    <xf numFmtId="49" fontId="5" fillId="0" borderId="15" xfId="2" applyNumberFormat="1" applyFont="1" applyFill="1" applyBorder="1" applyAlignment="1">
      <alignment horizontal="center" vertical="center"/>
    </xf>
    <xf numFmtId="49" fontId="3" fillId="0" borderId="15" xfId="2" applyNumberFormat="1" applyFont="1" applyFill="1" applyBorder="1" applyAlignment="1">
      <alignment horizontal="center" vertical="center"/>
    </xf>
    <xf numFmtId="1" fontId="9" fillId="0" borderId="19" xfId="2" applyNumberFormat="1" applyFont="1" applyFill="1" applyBorder="1" applyAlignment="1">
      <alignment horizontal="center" vertical="center"/>
    </xf>
    <xf numFmtId="1" fontId="9" fillId="0" borderId="20" xfId="2" applyNumberFormat="1" applyFont="1" applyFill="1" applyBorder="1" applyAlignment="1">
      <alignment horizontal="center" vertical="center"/>
    </xf>
    <xf numFmtId="0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center" vertical="center"/>
    </xf>
    <xf numFmtId="49" fontId="9" fillId="0" borderId="20" xfId="2" applyNumberFormat="1" applyFont="1" applyFill="1" applyBorder="1" applyAlignment="1">
      <alignment horizontal="left" vertical="center"/>
    </xf>
    <xf numFmtId="49" fontId="9" fillId="0" borderId="20" xfId="2" applyNumberFormat="1" applyFont="1" applyFill="1" applyBorder="1" applyAlignment="1">
      <alignment vertical="center" wrapText="1"/>
    </xf>
    <xf numFmtId="1" fontId="7" fillId="0" borderId="19" xfId="2" applyNumberFormat="1" applyFont="1" applyFill="1" applyBorder="1" applyAlignment="1">
      <alignment horizontal="center" vertical="center"/>
    </xf>
    <xf numFmtId="1" fontId="7" fillId="0" borderId="20" xfId="2" applyNumberFormat="1" applyFont="1" applyFill="1" applyBorder="1" applyAlignment="1">
      <alignment horizontal="center" vertical="center"/>
    </xf>
    <xf numFmtId="0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center" vertical="center"/>
    </xf>
    <xf numFmtId="49" fontId="7" fillId="0" borderId="20" xfId="2" applyNumberFormat="1" applyFont="1" applyFill="1" applyBorder="1" applyAlignment="1">
      <alignment horizontal="left" vertical="center"/>
    </xf>
    <xf numFmtId="49" fontId="7" fillId="0" borderId="20" xfId="2" applyNumberFormat="1" applyFont="1" applyFill="1" applyBorder="1" applyAlignment="1">
      <alignment vertical="center" wrapText="1"/>
    </xf>
    <xf numFmtId="49" fontId="9" fillId="0" borderId="20" xfId="2" applyNumberFormat="1" applyFont="1" applyFill="1" applyBorder="1" applyAlignment="1">
      <alignment horizontal="left" vertical="center" wrapText="1"/>
    </xf>
    <xf numFmtId="0" fontId="10" fillId="0" borderId="0" xfId="2" applyFont="1" applyFill="1"/>
    <xf numFmtId="49" fontId="7" fillId="0" borderId="20" xfId="2" applyNumberFormat="1" applyFont="1" applyFill="1" applyBorder="1" applyAlignment="1">
      <alignment horizontal="left" vertical="center" wrapText="1"/>
    </xf>
    <xf numFmtId="0" fontId="8" fillId="0" borderId="0" xfId="2" applyFont="1" applyFill="1"/>
    <xf numFmtId="0" fontId="8" fillId="0" borderId="0" xfId="2" applyFont="1" applyFill="1" applyAlignment="1">
      <alignment vertical="center"/>
    </xf>
    <xf numFmtId="0" fontId="7" fillId="0" borderId="20" xfId="2" applyNumberFormat="1" applyFont="1" applyFill="1" applyBorder="1" applyAlignment="1">
      <alignment horizontal="left" vertical="center"/>
    </xf>
    <xf numFmtId="0" fontId="9" fillId="0" borderId="20" xfId="2" applyNumberFormat="1" applyFont="1" applyFill="1" applyBorder="1" applyAlignment="1">
      <alignment horizontal="left" vertical="center"/>
    </xf>
    <xf numFmtId="166" fontId="7" fillId="0" borderId="20" xfId="2" applyNumberFormat="1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 wrapText="1"/>
    </xf>
    <xf numFmtId="0" fontId="9" fillId="0" borderId="19" xfId="2" applyNumberFormat="1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horizontal="center" vertical="center"/>
    </xf>
    <xf numFmtId="0" fontId="9" fillId="0" borderId="20" xfId="2" applyFont="1" applyFill="1" applyBorder="1" applyAlignment="1">
      <alignment vertical="center" wrapText="1"/>
    </xf>
    <xf numFmtId="166" fontId="9" fillId="0" borderId="20" xfId="2" applyNumberFormat="1" applyFont="1" applyFill="1" applyBorder="1" applyAlignment="1">
      <alignment horizontal="center" vertical="center"/>
    </xf>
    <xf numFmtId="166" fontId="9" fillId="0" borderId="20" xfId="2" applyNumberFormat="1" applyFont="1" applyFill="1" applyBorder="1" applyAlignment="1">
      <alignment horizontal="left"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20" xfId="2" applyNumberFormat="1" applyFont="1" applyFill="1" applyBorder="1" applyAlignment="1">
      <alignment horizontal="left" vertical="center"/>
    </xf>
    <xf numFmtId="0" fontId="9" fillId="0" borderId="20" xfId="2" applyFont="1" applyFill="1" applyBorder="1" applyAlignment="1">
      <alignment horizontal="left" vertical="center" wrapText="1"/>
    </xf>
    <xf numFmtId="0" fontId="7" fillId="0" borderId="20" xfId="2" applyFont="1" applyFill="1" applyBorder="1" applyAlignment="1">
      <alignment horizontal="left" vertical="center" wrapText="1"/>
    </xf>
    <xf numFmtId="0" fontId="10" fillId="0" borderId="0" xfId="2" applyFont="1" applyFill="1" applyAlignment="1">
      <alignment vertical="center"/>
    </xf>
    <xf numFmtId="0" fontId="8" fillId="0" borderId="0" xfId="2" applyFont="1" applyFill="1" applyAlignment="1">
      <alignment horizontal="right"/>
    </xf>
    <xf numFmtId="1" fontId="7" fillId="0" borderId="24" xfId="2" applyNumberFormat="1" applyFont="1" applyFill="1" applyBorder="1" applyAlignment="1">
      <alignment horizontal="center" vertical="center"/>
    </xf>
    <xf numFmtId="1" fontId="7" fillId="0" borderId="25" xfId="2" applyNumberFormat="1" applyFont="1" applyFill="1" applyBorder="1" applyAlignment="1">
      <alignment horizontal="center" vertical="center"/>
    </xf>
    <xf numFmtId="0" fontId="2" fillId="0" borderId="0" xfId="2" applyFont="1" applyFill="1"/>
    <xf numFmtId="0" fontId="6" fillId="0" borderId="0" xfId="2" applyFont="1" applyFill="1"/>
    <xf numFmtId="0" fontId="8" fillId="0" borderId="0" xfId="2" applyFont="1" applyFill="1" applyAlignment="1">
      <alignment horizontal="center"/>
    </xf>
    <xf numFmtId="49" fontId="7" fillId="0" borderId="25" xfId="2" applyNumberFormat="1" applyFont="1" applyFill="1" applyBorder="1" applyAlignment="1">
      <alignment horizontal="center" vertical="center"/>
    </xf>
    <xf numFmtId="49" fontId="7" fillId="0" borderId="25" xfId="2" applyNumberFormat="1" applyFont="1" applyFill="1" applyBorder="1" applyAlignment="1">
      <alignment horizontal="left" vertical="center"/>
    </xf>
    <xf numFmtId="49" fontId="7" fillId="0" borderId="25" xfId="2" applyNumberFormat="1" applyFont="1" applyFill="1" applyBorder="1" applyAlignment="1">
      <alignment horizontal="left" vertical="center" wrapText="1"/>
    </xf>
    <xf numFmtId="0" fontId="10" fillId="0" borderId="0" xfId="2" applyFont="1" applyFill="1" applyAlignment="1">
      <alignment horizontal="right" vertical="center"/>
    </xf>
    <xf numFmtId="49" fontId="6" fillId="0" borderId="4" xfId="2" applyNumberFormat="1" applyFont="1" applyFill="1" applyBorder="1" applyAlignment="1">
      <alignment horizontal="center" vertical="center"/>
    </xf>
    <xf numFmtId="1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horizontal="center" vertical="center"/>
    </xf>
    <xf numFmtId="49" fontId="6" fillId="0" borderId="0" xfId="2" applyNumberFormat="1" applyFont="1" applyFill="1" applyBorder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wrapText="1"/>
    </xf>
    <xf numFmtId="9" fontId="3" fillId="0" borderId="7" xfId="2" applyNumberFormat="1" applyFont="1" applyFill="1" applyBorder="1" applyAlignment="1">
      <alignment vertical="center"/>
    </xf>
    <xf numFmtId="9" fontId="3" fillId="0" borderId="8" xfId="2" applyNumberFormat="1" applyFont="1" applyFill="1" applyBorder="1" applyAlignment="1">
      <alignment vertical="center"/>
    </xf>
    <xf numFmtId="9" fontId="3" fillId="0" borderId="0" xfId="4" applyNumberFormat="1" applyFont="1" applyFill="1" applyBorder="1" applyAlignment="1">
      <alignment horizontal="right"/>
    </xf>
    <xf numFmtId="9" fontId="3" fillId="0" borderId="8" xfId="2" applyNumberFormat="1" applyFont="1" applyFill="1" applyBorder="1" applyAlignment="1">
      <alignment horizontal="right"/>
    </xf>
    <xf numFmtId="9" fontId="7" fillId="0" borderId="28" xfId="5" applyNumberFormat="1" applyFont="1" applyFill="1" applyBorder="1" applyAlignment="1">
      <alignment horizontal="right" vertical="center"/>
    </xf>
    <xf numFmtId="9" fontId="7" fillId="0" borderId="29" xfId="5" applyNumberFormat="1" applyFont="1" applyFill="1" applyBorder="1" applyAlignment="1">
      <alignment horizontal="right" vertical="center"/>
    </xf>
    <xf numFmtId="9" fontId="7" fillId="0" borderId="25" xfId="5" applyNumberFormat="1" applyFont="1" applyFill="1" applyBorder="1" applyAlignment="1">
      <alignment horizontal="right" vertical="center"/>
    </xf>
    <xf numFmtId="9" fontId="7" fillId="0" borderId="26" xfId="5" applyNumberFormat="1" applyFont="1" applyFill="1" applyBorder="1" applyAlignment="1">
      <alignment horizontal="right" vertical="center"/>
    </xf>
    <xf numFmtId="9" fontId="7" fillId="0" borderId="20" xfId="5" applyNumberFormat="1" applyFont="1" applyFill="1" applyBorder="1" applyAlignment="1">
      <alignment horizontal="right" vertical="center"/>
    </xf>
    <xf numFmtId="9" fontId="7" fillId="0" borderId="17" xfId="5" applyNumberFormat="1" applyFont="1" applyFill="1" applyBorder="1" applyAlignment="1">
      <alignment horizontal="right" vertical="center"/>
    </xf>
    <xf numFmtId="9" fontId="7" fillId="0" borderId="23" xfId="5" applyNumberFormat="1" applyFont="1" applyFill="1" applyBorder="1" applyAlignment="1">
      <alignment horizontal="right" vertical="center"/>
    </xf>
    <xf numFmtId="9" fontId="7" fillId="0" borderId="18" xfId="5" applyNumberFormat="1" applyFont="1" applyFill="1" applyBorder="1" applyAlignment="1">
      <alignment horizontal="right" vertical="center"/>
    </xf>
    <xf numFmtId="9" fontId="12" fillId="0" borderId="0" xfId="2" applyNumberFormat="1" applyFont="1" applyFill="1" applyBorder="1"/>
    <xf numFmtId="9" fontId="12" fillId="0" borderId="0" xfId="2" applyNumberFormat="1" applyFont="1" applyFill="1"/>
    <xf numFmtId="9" fontId="13" fillId="0" borderId="0" xfId="2" applyNumberFormat="1" applyFont="1" applyFill="1"/>
    <xf numFmtId="49" fontId="5" fillId="0" borderId="15" xfId="2" applyNumberFormat="1" applyFont="1" applyFill="1" applyBorder="1" applyAlignment="1">
      <alignment horizontal="center" vertical="center"/>
    </xf>
    <xf numFmtId="1" fontId="7" fillId="0" borderId="20" xfId="2" quotePrefix="1" applyNumberFormat="1" applyFont="1" applyFill="1" applyBorder="1" applyAlignment="1">
      <alignment horizontal="center" vertical="center"/>
    </xf>
    <xf numFmtId="49" fontId="7" fillId="0" borderId="20" xfId="2" quotePrefix="1" applyNumberFormat="1" applyFont="1" applyFill="1" applyBorder="1" applyAlignment="1">
      <alignment horizontal="center" vertical="center"/>
    </xf>
    <xf numFmtId="0" fontId="7" fillId="0" borderId="20" xfId="2" quotePrefix="1" applyNumberFormat="1" applyFont="1" applyFill="1" applyBorder="1" applyAlignment="1">
      <alignment horizontal="center" vertical="center"/>
    </xf>
    <xf numFmtId="1" fontId="15" fillId="0" borderId="19" xfId="2" applyNumberFormat="1" applyFont="1" applyFill="1" applyBorder="1" applyAlignment="1">
      <alignment horizontal="center" vertical="center"/>
    </xf>
    <xf numFmtId="1" fontId="15" fillId="0" borderId="20" xfId="2" quotePrefix="1" applyNumberFormat="1" applyFont="1" applyFill="1" applyBorder="1" applyAlignment="1">
      <alignment horizontal="center" vertical="center"/>
    </xf>
    <xf numFmtId="49" fontId="15" fillId="0" borderId="20" xfId="2" applyNumberFormat="1" applyFont="1" applyFill="1" applyBorder="1" applyAlignment="1">
      <alignment horizontal="center" vertical="center"/>
    </xf>
    <xf numFmtId="1" fontId="9" fillId="0" borderId="20" xfId="2" quotePrefix="1" applyNumberFormat="1" applyFont="1" applyFill="1" applyBorder="1" applyAlignment="1">
      <alignment horizontal="center" vertical="center"/>
    </xf>
    <xf numFmtId="49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NumberFormat="1" applyFont="1" applyFill="1" applyBorder="1" applyAlignment="1">
      <alignment horizontal="center" vertical="center"/>
    </xf>
    <xf numFmtId="0" fontId="9" fillId="0" borderId="20" xfId="2" quotePrefix="1" applyFont="1" applyFill="1" applyBorder="1" applyAlignment="1">
      <alignment horizontal="center" vertical="center"/>
    </xf>
    <xf numFmtId="0" fontId="7" fillId="0" borderId="20" xfId="2" quotePrefix="1" applyFont="1" applyFill="1" applyBorder="1" applyAlignment="1">
      <alignment horizontal="center" vertical="center"/>
    </xf>
    <xf numFmtId="167" fontId="3" fillId="0" borderId="7" xfId="2" applyNumberFormat="1" applyFont="1" applyFill="1" applyBorder="1" applyAlignment="1">
      <alignment vertical="center"/>
    </xf>
    <xf numFmtId="167" fontId="3" fillId="0" borderId="7" xfId="2" applyNumberFormat="1" applyFont="1" applyFill="1" applyBorder="1"/>
    <xf numFmtId="167" fontId="2" fillId="0" borderId="7" xfId="2" applyNumberFormat="1" applyFont="1" applyFill="1" applyBorder="1"/>
    <xf numFmtId="167" fontId="3" fillId="0" borderId="7" xfId="2" applyNumberFormat="1" applyFont="1" applyFill="1" applyBorder="1" applyAlignment="1"/>
    <xf numFmtId="167" fontId="7" fillId="0" borderId="28" xfId="2" applyNumberFormat="1" applyFont="1" applyFill="1" applyBorder="1" applyAlignment="1">
      <alignment horizontal="right" vertical="center"/>
    </xf>
    <xf numFmtId="167" fontId="7" fillId="0" borderId="25" xfId="2" applyNumberFormat="1" applyFont="1" applyFill="1" applyBorder="1" applyAlignment="1">
      <alignment horizontal="right" vertical="center"/>
    </xf>
    <xf numFmtId="167" fontId="7" fillId="0" borderId="20" xfId="2" applyNumberFormat="1" applyFont="1" applyFill="1" applyBorder="1" applyAlignment="1">
      <alignment horizontal="right" vertical="center"/>
    </xf>
    <xf numFmtId="167" fontId="9" fillId="0" borderId="20" xfId="2" applyNumberFormat="1" applyFont="1" applyFill="1" applyBorder="1" applyAlignment="1">
      <alignment horizontal="right" vertical="center"/>
    </xf>
    <xf numFmtId="167" fontId="7" fillId="0" borderId="23" xfId="2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/>
    <xf numFmtId="167" fontId="14" fillId="0" borderId="30" xfId="0" applyNumberFormat="1" applyFont="1" applyFill="1" applyBorder="1" applyAlignment="1">
      <alignment horizontal="right" vertical="center" wrapText="1" readingOrder="1"/>
    </xf>
    <xf numFmtId="167" fontId="11" fillId="0" borderId="0" xfId="5" applyNumberFormat="1" applyFont="1" applyFill="1" applyBorder="1"/>
    <xf numFmtId="167" fontId="11" fillId="0" borderId="0" xfId="1" applyNumberFormat="1" applyFont="1" applyFill="1" applyBorder="1"/>
    <xf numFmtId="167" fontId="4" fillId="0" borderId="0" xfId="2" applyNumberFormat="1" applyFont="1" applyFill="1"/>
    <xf numFmtId="167" fontId="6" fillId="0" borderId="0" xfId="2" applyNumberFormat="1" applyFont="1" applyFill="1"/>
    <xf numFmtId="167" fontId="12" fillId="0" borderId="0" xfId="2" applyNumberFormat="1" applyFont="1" applyFill="1"/>
    <xf numFmtId="167" fontId="3" fillId="0" borderId="0" xfId="3" applyNumberFormat="1" applyFont="1" applyFill="1" applyBorder="1" applyAlignment="1">
      <alignment horizontal="left"/>
    </xf>
    <xf numFmtId="167" fontId="16" fillId="0" borderId="20" xfId="2" applyNumberFormat="1" applyFont="1" applyFill="1" applyBorder="1" applyAlignment="1">
      <alignment horizontal="right" vertical="center"/>
    </xf>
    <xf numFmtId="167" fontId="15" fillId="0" borderId="20" xfId="2" applyNumberFormat="1" applyFont="1" applyFill="1" applyBorder="1" applyAlignment="1">
      <alignment horizontal="right" vertical="center"/>
    </xf>
    <xf numFmtId="9" fontId="12" fillId="0" borderId="2" xfId="2" applyNumberFormat="1" applyFont="1" applyFill="1" applyBorder="1"/>
    <xf numFmtId="9" fontId="9" fillId="0" borderId="20" xfId="5" applyNumberFormat="1" applyFont="1" applyFill="1" applyBorder="1" applyAlignment="1">
      <alignment horizontal="right" vertical="center"/>
    </xf>
    <xf numFmtId="9" fontId="9" fillId="0" borderId="17" xfId="5" applyNumberFormat="1" applyFont="1" applyFill="1" applyBorder="1" applyAlignment="1">
      <alignment horizontal="right" vertical="center"/>
    </xf>
    <xf numFmtId="168" fontId="4" fillId="0" borderId="0" xfId="2" applyNumberFormat="1" applyFont="1" applyFill="1"/>
    <xf numFmtId="167" fontId="3" fillId="0" borderId="0" xfId="5" applyNumberFormat="1" applyFont="1" applyFill="1" applyBorder="1"/>
    <xf numFmtId="167" fontId="2" fillId="0" borderId="0" xfId="2" applyNumberFormat="1" applyFont="1" applyFill="1"/>
    <xf numFmtId="167" fontId="3" fillId="0" borderId="0" xfId="2" applyNumberFormat="1" applyFont="1" applyFill="1" applyBorder="1" applyAlignment="1">
      <alignment horizontal="right"/>
    </xf>
    <xf numFmtId="167" fontId="3" fillId="0" borderId="0" xfId="2" applyNumberFormat="1" applyFont="1" applyFill="1" applyBorder="1" applyAlignment="1">
      <alignment horizontal="center" vertical="center" wrapText="1"/>
    </xf>
    <xf numFmtId="167" fontId="3" fillId="0" borderId="0" xfId="5" applyNumberFormat="1" applyFont="1" applyFill="1" applyBorder="1" applyAlignment="1"/>
    <xf numFmtId="167" fontId="8" fillId="0" borderId="0" xfId="2" applyNumberFormat="1" applyFont="1" applyFill="1" applyAlignment="1">
      <alignment horizontal="center"/>
    </xf>
    <xf numFmtId="167" fontId="8" fillId="0" borderId="0" xfId="2" applyNumberFormat="1" applyFont="1" applyFill="1"/>
    <xf numFmtId="167" fontId="2" fillId="0" borderId="0" xfId="5" applyNumberFormat="1" applyFont="1" applyFill="1" applyBorder="1" applyAlignment="1"/>
    <xf numFmtId="167" fontId="10" fillId="0" borderId="0" xfId="2" applyNumberFormat="1" applyFont="1" applyFill="1"/>
    <xf numFmtId="167" fontId="3" fillId="0" borderId="0" xfId="2" applyNumberFormat="1" applyFont="1" applyFill="1" applyBorder="1" applyAlignment="1">
      <alignment horizontal="right" vertical="center"/>
    </xf>
    <xf numFmtId="167" fontId="8" fillId="0" borderId="0" xfId="2" applyNumberFormat="1" applyFont="1" applyFill="1" applyAlignment="1">
      <alignment vertical="center"/>
    </xf>
    <xf numFmtId="167" fontId="3" fillId="0" borderId="0" xfId="5" applyNumberFormat="1" applyFont="1" applyFill="1" applyBorder="1" applyAlignment="1">
      <alignment horizontal="right"/>
    </xf>
    <xf numFmtId="167" fontId="8" fillId="0" borderId="0" xfId="2" applyNumberFormat="1" applyFont="1" applyFill="1" applyAlignment="1">
      <alignment horizontal="right"/>
    </xf>
    <xf numFmtId="167" fontId="3" fillId="0" borderId="0" xfId="5" applyNumberFormat="1" applyFont="1" applyFill="1" applyBorder="1" applyAlignment="1">
      <alignment vertical="center"/>
    </xf>
    <xf numFmtId="167" fontId="2" fillId="0" borderId="0" xfId="5" applyNumberFormat="1" applyFont="1" applyFill="1" applyBorder="1" applyAlignment="1">
      <alignment vertical="center"/>
    </xf>
    <xf numFmtId="167" fontId="10" fillId="0" borderId="0" xfId="2" applyNumberFormat="1" applyFont="1" applyFill="1" applyAlignment="1">
      <alignment vertical="center"/>
    </xf>
    <xf numFmtId="167" fontId="10" fillId="0" borderId="0" xfId="2" applyNumberFormat="1" applyFont="1" applyFill="1" applyAlignment="1">
      <alignment horizontal="right" vertical="center"/>
    </xf>
    <xf numFmtId="167" fontId="12" fillId="0" borderId="0" xfId="2" applyNumberFormat="1" applyFont="1" applyFill="1" applyBorder="1"/>
    <xf numFmtId="0" fontId="9" fillId="0" borderId="16" xfId="2" applyNumberFormat="1" applyFont="1" applyFill="1" applyBorder="1" applyAlignment="1">
      <alignment horizontal="center" vertical="center"/>
    </xf>
    <xf numFmtId="0" fontId="9" fillId="0" borderId="31" xfId="2" quotePrefix="1" applyNumberFormat="1" applyFont="1" applyFill="1" applyBorder="1" applyAlignment="1">
      <alignment horizontal="center" vertical="center"/>
    </xf>
    <xf numFmtId="1" fontId="9" fillId="0" borderId="31" xfId="2" quotePrefix="1" applyNumberFormat="1" applyFont="1" applyFill="1" applyBorder="1" applyAlignment="1">
      <alignment horizontal="center" vertical="center"/>
    </xf>
    <xf numFmtId="0" fontId="9" fillId="0" borderId="31" xfId="2" quotePrefix="1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center" vertical="center"/>
    </xf>
    <xf numFmtId="0" fontId="9" fillId="0" borderId="31" xfId="2" applyFont="1" applyFill="1" applyBorder="1" applyAlignment="1">
      <alignment horizontal="left" vertical="center" wrapText="1"/>
    </xf>
    <xf numFmtId="0" fontId="9" fillId="0" borderId="31" xfId="2" applyFont="1" applyFill="1" applyBorder="1" applyAlignment="1">
      <alignment vertical="center" wrapText="1"/>
    </xf>
    <xf numFmtId="167" fontId="9" fillId="0" borderId="31" xfId="2" applyNumberFormat="1" applyFont="1" applyFill="1" applyBorder="1" applyAlignment="1">
      <alignment horizontal="right" vertical="center"/>
    </xf>
    <xf numFmtId="9" fontId="7" fillId="0" borderId="31" xfId="5" applyNumberFormat="1" applyFont="1" applyFill="1" applyBorder="1" applyAlignment="1">
      <alignment horizontal="right" vertical="center"/>
    </xf>
    <xf numFmtId="9" fontId="7" fillId="0" borderId="32" xfId="5" applyNumberFormat="1" applyFont="1" applyFill="1" applyBorder="1" applyAlignment="1">
      <alignment horizontal="right" vertical="center"/>
    </xf>
    <xf numFmtId="166" fontId="9" fillId="0" borderId="25" xfId="2" applyNumberFormat="1" applyFont="1" applyFill="1" applyBorder="1" applyAlignment="1">
      <alignment horizontal="center" vertical="center"/>
    </xf>
    <xf numFmtId="0" fontId="9" fillId="0" borderId="33" xfId="2" applyNumberFormat="1" applyFont="1" applyFill="1" applyBorder="1" applyAlignment="1">
      <alignment horizontal="center" vertical="center"/>
    </xf>
    <xf numFmtId="0" fontId="9" fillId="0" borderId="34" xfId="2" quotePrefix="1" applyNumberFormat="1" applyFont="1" applyFill="1" applyBorder="1" applyAlignment="1">
      <alignment horizontal="center" vertical="center"/>
    </xf>
    <xf numFmtId="1" fontId="9" fillId="0" borderId="34" xfId="2" quotePrefix="1" applyNumberFormat="1" applyFont="1" applyFill="1" applyBorder="1" applyAlignment="1">
      <alignment horizontal="center" vertical="center"/>
    </xf>
    <xf numFmtId="0" fontId="9" fillId="0" borderId="34" xfId="2" quotePrefix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center" vertical="center"/>
    </xf>
    <xf numFmtId="166" fontId="9" fillId="0" borderId="34" xfId="2" applyNumberFormat="1" applyFont="1" applyFill="1" applyBorder="1" applyAlignment="1">
      <alignment horizontal="center" vertical="center"/>
    </xf>
    <xf numFmtId="0" fontId="9" fillId="0" borderId="34" xfId="2" applyFont="1" applyFill="1" applyBorder="1" applyAlignment="1">
      <alignment horizontal="left" vertical="center" wrapText="1"/>
    </xf>
    <xf numFmtId="0" fontId="9" fillId="0" borderId="34" xfId="2" applyFont="1" applyFill="1" applyBorder="1" applyAlignment="1">
      <alignment vertical="center" wrapText="1"/>
    </xf>
    <xf numFmtId="167" fontId="9" fillId="0" borderId="34" xfId="2" applyNumberFormat="1" applyFont="1" applyFill="1" applyBorder="1" applyAlignment="1">
      <alignment horizontal="right" vertical="center"/>
    </xf>
    <xf numFmtId="9" fontId="7" fillId="0" borderId="34" xfId="5" applyNumberFormat="1" applyFont="1" applyFill="1" applyBorder="1" applyAlignment="1">
      <alignment horizontal="right" vertical="center"/>
    </xf>
    <xf numFmtId="9" fontId="7" fillId="0" borderId="21" xfId="5" applyNumberFormat="1" applyFont="1" applyFill="1" applyBorder="1" applyAlignment="1">
      <alignment horizontal="right" vertical="center"/>
    </xf>
    <xf numFmtId="49" fontId="7" fillId="0" borderId="27" xfId="2" applyNumberFormat="1" applyFont="1" applyFill="1" applyBorder="1" applyAlignment="1">
      <alignment horizontal="left" vertical="center" wrapText="1"/>
    </xf>
    <xf numFmtId="49" fontId="7" fillId="0" borderId="28" xfId="2" applyNumberFormat="1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2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9" fontId="3" fillId="0" borderId="14" xfId="2" applyNumberFormat="1" applyFont="1" applyFill="1" applyBorder="1" applyAlignment="1">
      <alignment horizontal="center" vertical="center" wrapText="1"/>
    </xf>
    <xf numFmtId="9" fontId="3" fillId="0" borderId="17" xfId="2" applyNumberFormat="1" applyFont="1" applyFill="1" applyBorder="1" applyAlignment="1">
      <alignment horizontal="center" vertical="center" wrapText="1"/>
    </xf>
    <xf numFmtId="9" fontId="3" fillId="0" borderId="21" xfId="2" applyNumberFormat="1" applyFont="1" applyFill="1" applyBorder="1" applyAlignment="1">
      <alignment horizontal="center" vertical="center" wrapText="1"/>
    </xf>
    <xf numFmtId="49" fontId="3" fillId="0" borderId="12" xfId="2" applyNumberFormat="1" applyFont="1" applyFill="1" applyBorder="1" applyAlignment="1">
      <alignment horizontal="center" vertical="center" wrapText="1"/>
    </xf>
    <xf numFmtId="49" fontId="3" fillId="0" borderId="15" xfId="2" applyNumberFormat="1" applyFont="1" applyFill="1" applyBorder="1" applyAlignment="1">
      <alignment horizontal="center" vertical="center" wrapText="1"/>
    </xf>
    <xf numFmtId="49" fontId="5" fillId="0" borderId="15" xfId="2" applyNumberFormat="1" applyFont="1" applyFill="1" applyBorder="1" applyAlignment="1">
      <alignment horizontal="center" vertical="center"/>
    </xf>
    <xf numFmtId="1" fontId="5" fillId="0" borderId="15" xfId="2" applyNumberFormat="1" applyFont="1" applyFill="1" applyBorder="1" applyAlignment="1">
      <alignment horizontal="center" vertical="center"/>
    </xf>
    <xf numFmtId="49" fontId="5" fillId="0" borderId="4" xfId="2" applyNumberFormat="1" applyFont="1" applyFill="1" applyBorder="1" applyAlignment="1">
      <alignment horizontal="center" vertical="center"/>
    </xf>
    <xf numFmtId="164" fontId="3" fillId="0" borderId="1" xfId="2" applyNumberFormat="1" applyFont="1" applyFill="1" applyBorder="1" applyAlignment="1">
      <alignment horizontal="center" vertical="center" wrapText="1"/>
    </xf>
    <xf numFmtId="164" fontId="3" fillId="0" borderId="2" xfId="2" applyNumberFormat="1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0" borderId="4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" fontId="3" fillId="0" borderId="9" xfId="2" applyNumberFormat="1" applyFont="1" applyFill="1" applyBorder="1" applyAlignment="1">
      <alignment horizontal="center" vertical="center"/>
    </xf>
    <xf numFmtId="1" fontId="3" fillId="0" borderId="10" xfId="2" applyNumberFormat="1" applyFont="1" applyFill="1" applyBorder="1" applyAlignment="1">
      <alignment horizontal="center" vertical="center"/>
    </xf>
    <xf numFmtId="1" fontId="3" fillId="0" borderId="11" xfId="2" applyNumberFormat="1" applyFont="1" applyFill="1" applyBorder="1" applyAlignment="1">
      <alignment horizontal="center" vertical="center"/>
    </xf>
    <xf numFmtId="167" fontId="3" fillId="0" borderId="12" xfId="2" applyNumberFormat="1" applyFont="1" applyFill="1" applyBorder="1" applyAlignment="1">
      <alignment horizontal="center" vertical="center" wrapText="1"/>
    </xf>
    <xf numFmtId="167" fontId="3" fillId="0" borderId="15" xfId="2" applyNumberFormat="1" applyFont="1" applyFill="1" applyBorder="1" applyAlignment="1">
      <alignment horizontal="center" vertical="center" wrapText="1"/>
    </xf>
    <xf numFmtId="167" fontId="3" fillId="0" borderId="13" xfId="2" applyNumberFormat="1" applyFont="1" applyFill="1" applyBorder="1" applyAlignment="1">
      <alignment horizontal="center" vertical="center" wrapText="1"/>
    </xf>
    <xf numFmtId="167" fontId="3" fillId="0" borderId="16" xfId="2" applyNumberFormat="1" applyFont="1" applyFill="1" applyBorder="1" applyAlignment="1">
      <alignment horizontal="center" vertical="center" wrapText="1"/>
    </xf>
    <xf numFmtId="9" fontId="3" fillId="0" borderId="13" xfId="2" applyNumberFormat="1" applyFont="1" applyFill="1" applyBorder="1" applyAlignment="1">
      <alignment horizontal="center" vertical="center" wrapText="1"/>
    </xf>
    <xf numFmtId="9" fontId="3" fillId="0" borderId="16" xfId="2" applyNumberFormat="1" applyFont="1" applyFill="1" applyBorder="1" applyAlignment="1">
      <alignment horizontal="center" vertical="center" wrapText="1"/>
    </xf>
  </cellXfs>
  <cellStyles count="7">
    <cellStyle name="Millares" xfId="1" builtinId="3"/>
    <cellStyle name="Millares [0]" xfId="6" builtinId="6"/>
    <cellStyle name="Millares_INFORME RESERVA FONDO ROTATORIO 2005" xfId="4" xr:uid="{00000000-0005-0000-0000-000002000000}"/>
    <cellStyle name="Normal" xfId="0" builtinId="0"/>
    <cellStyle name="Normal 2" xfId="2" xr:uid="{00000000-0005-0000-0000-000004000000}"/>
    <cellStyle name="Normal_INFORME RESERVA FONDO ROTATORIO 2005" xfId="3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DCDCD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5F1740B2-BFA5-4386-929E-49357D7F3490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8B1AAAE1-79C1-4915-8AA2-9B03996BCB34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B8DB148C-87F1-43FF-AE95-6A9E66FEA1D1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2D41C1C1-B91F-4949-9163-077CD37CFBB8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9C7D0F40-4E25-4028-8A02-99B4FD805F79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32062C28-2D26-4478-8C95-9615BE9CC9D9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8" name="Text Box 11">
          <a:extLst>
            <a:ext uri="{FF2B5EF4-FFF2-40B4-BE49-F238E27FC236}">
              <a16:creationId xmlns:a16="http://schemas.microsoft.com/office/drawing/2014/main" id="{C4446F90-AF82-4142-94E3-7F49EE3770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9" name="Text Box 12">
          <a:extLst>
            <a:ext uri="{FF2B5EF4-FFF2-40B4-BE49-F238E27FC236}">
              <a16:creationId xmlns:a16="http://schemas.microsoft.com/office/drawing/2014/main" id="{B417B84B-96C1-4C22-9344-E7637516586D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F8F31267-B07E-4282-8647-394510BD2FEC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5258FC57-E4C2-4C45-BC01-EF07A48C92E4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886A9666-5B82-4DC4-A26A-6B50A5A7158B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65D497BC-391A-4E6F-B988-BEF3119DA7BD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D1BEC98F-24D0-448E-8636-C7DE22ECF157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9B8C857D-6D7D-420A-A1D7-AE3C8F95A693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66700"/>
    <xdr:sp macro="" textlink="">
      <xdr:nvSpPr>
        <xdr:cNvPr id="16" name="Text Box 11">
          <a:extLst>
            <a:ext uri="{FF2B5EF4-FFF2-40B4-BE49-F238E27FC236}">
              <a16:creationId xmlns:a16="http://schemas.microsoft.com/office/drawing/2014/main" id="{CACC220C-EF00-4F79-907D-83966EA69D94}"/>
            </a:ext>
          </a:extLst>
        </xdr:cNvPr>
        <xdr:cNvSpPr txBox="1">
          <a:spLocks noChangeArrowheads="1"/>
        </xdr:cNvSpPr>
      </xdr:nvSpPr>
      <xdr:spPr bwMode="auto">
        <a:xfrm>
          <a:off x="14935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35</xdr:row>
      <xdr:rowOff>0</xdr:rowOff>
    </xdr:from>
    <xdr:ext cx="171450" cy="271096"/>
    <xdr:sp macro="" textlink="">
      <xdr:nvSpPr>
        <xdr:cNvPr id="17" name="Text Box 12">
          <a:extLst>
            <a:ext uri="{FF2B5EF4-FFF2-40B4-BE49-F238E27FC236}">
              <a16:creationId xmlns:a16="http://schemas.microsoft.com/office/drawing/2014/main" id="{E81AA5AC-E7C6-4DF4-BE9F-683F71B2917C}"/>
            </a:ext>
          </a:extLst>
        </xdr:cNvPr>
        <xdr:cNvSpPr txBox="1">
          <a:spLocks noChangeArrowheads="1"/>
        </xdr:cNvSpPr>
      </xdr:nvSpPr>
      <xdr:spPr bwMode="auto">
        <a:xfrm>
          <a:off x="14935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19ABDB8C-B3EA-4C1B-AB72-AE4F003B19BF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91F6D977-E5C8-4471-9EA9-8525FBD960A6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7E9A0753-AC63-422A-99E5-62601ADCD07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21406C53-1349-405C-974D-988A14DDAE9D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2" name="Text Box 8">
          <a:extLst>
            <a:ext uri="{FF2B5EF4-FFF2-40B4-BE49-F238E27FC236}">
              <a16:creationId xmlns:a16="http://schemas.microsoft.com/office/drawing/2014/main" id="{58188D9C-7558-42D4-A532-308988DFCB74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3" name="Text Box 9">
          <a:extLst>
            <a:ext uri="{FF2B5EF4-FFF2-40B4-BE49-F238E27FC236}">
              <a16:creationId xmlns:a16="http://schemas.microsoft.com/office/drawing/2014/main" id="{2C234EBC-B895-4D87-AD08-010EA4124E6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4" name="Text Box 11">
          <a:extLst>
            <a:ext uri="{FF2B5EF4-FFF2-40B4-BE49-F238E27FC236}">
              <a16:creationId xmlns:a16="http://schemas.microsoft.com/office/drawing/2014/main" id="{A7B64FF9-103D-433A-998F-4808C02C5C3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5" name="Text Box 12">
          <a:extLst>
            <a:ext uri="{FF2B5EF4-FFF2-40B4-BE49-F238E27FC236}">
              <a16:creationId xmlns:a16="http://schemas.microsoft.com/office/drawing/2014/main" id="{FA94C25E-1A5A-40B0-840A-2086C05205A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7DB27029-78AA-4BDB-83C7-B836BD4C9EED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A49D3E0D-7AAC-41F1-A871-0FAB2EDB7EF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90A99D45-3E40-4F24-9375-BE7991DAFC3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29" name="Text Box 6">
          <a:extLst>
            <a:ext uri="{FF2B5EF4-FFF2-40B4-BE49-F238E27FC236}">
              <a16:creationId xmlns:a16="http://schemas.microsoft.com/office/drawing/2014/main" id="{55CF58D0-3180-4CC5-9577-3C72BDC3DC6A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0" name="Text Box 8">
          <a:extLst>
            <a:ext uri="{FF2B5EF4-FFF2-40B4-BE49-F238E27FC236}">
              <a16:creationId xmlns:a16="http://schemas.microsoft.com/office/drawing/2014/main" id="{04E929FF-EE03-48CA-BED1-33E24F0893C2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1" name="Text Box 9">
          <a:extLst>
            <a:ext uri="{FF2B5EF4-FFF2-40B4-BE49-F238E27FC236}">
              <a16:creationId xmlns:a16="http://schemas.microsoft.com/office/drawing/2014/main" id="{A5DD9EDB-AC16-43C7-9309-1109F8FE0EA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2" name="Text Box 11">
          <a:extLst>
            <a:ext uri="{FF2B5EF4-FFF2-40B4-BE49-F238E27FC236}">
              <a16:creationId xmlns:a16="http://schemas.microsoft.com/office/drawing/2014/main" id="{81953E89-5EAA-43F8-9B70-8CE1052186D9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3" name="Text Box 12">
          <a:extLst>
            <a:ext uri="{FF2B5EF4-FFF2-40B4-BE49-F238E27FC236}">
              <a16:creationId xmlns:a16="http://schemas.microsoft.com/office/drawing/2014/main" id="{6A041DCF-2435-4E8D-BBB8-013BD8C8652C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2854BE5B-0DF9-4333-B41B-2852B454C57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5" name="Text Box 3">
          <a:extLst>
            <a:ext uri="{FF2B5EF4-FFF2-40B4-BE49-F238E27FC236}">
              <a16:creationId xmlns:a16="http://schemas.microsoft.com/office/drawing/2014/main" id="{D5DCC298-9991-47B6-AF9A-B1CE1FAF5251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6" name="Text Box 5">
          <a:extLst>
            <a:ext uri="{FF2B5EF4-FFF2-40B4-BE49-F238E27FC236}">
              <a16:creationId xmlns:a16="http://schemas.microsoft.com/office/drawing/2014/main" id="{30F3C789-7C68-46B4-B917-E375B37184F8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7" name="Text Box 6">
          <a:extLst>
            <a:ext uri="{FF2B5EF4-FFF2-40B4-BE49-F238E27FC236}">
              <a16:creationId xmlns:a16="http://schemas.microsoft.com/office/drawing/2014/main" id="{7920095B-5FF0-4BAF-A469-6FA873509399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FE5C5877-4AA6-42CA-8847-230E7B45BF9C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39" name="Text Box 9">
          <a:extLst>
            <a:ext uri="{FF2B5EF4-FFF2-40B4-BE49-F238E27FC236}">
              <a16:creationId xmlns:a16="http://schemas.microsoft.com/office/drawing/2014/main" id="{36C10B37-37BA-44F8-A6D0-F19C187286E3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66700"/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32BA0B95-DE82-434F-A40F-E8564844D9F6}"/>
            </a:ext>
          </a:extLst>
        </xdr:cNvPr>
        <xdr:cNvSpPr txBox="1">
          <a:spLocks noChangeArrowheads="1"/>
        </xdr:cNvSpPr>
      </xdr:nvSpPr>
      <xdr:spPr bwMode="auto">
        <a:xfrm>
          <a:off x="17221200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22</xdr:col>
      <xdr:colOff>0</xdr:colOff>
      <xdr:row>35</xdr:row>
      <xdr:rowOff>0</xdr:rowOff>
    </xdr:from>
    <xdr:ext cx="171450" cy="271096"/>
    <xdr:sp macro="" textlink="">
      <xdr:nvSpPr>
        <xdr:cNvPr id="41" name="Text Box 12">
          <a:extLst>
            <a:ext uri="{FF2B5EF4-FFF2-40B4-BE49-F238E27FC236}">
              <a16:creationId xmlns:a16="http://schemas.microsoft.com/office/drawing/2014/main" id="{7C3C4C06-0398-44D8-82C6-1DFC83D7E5D5}"/>
            </a:ext>
          </a:extLst>
        </xdr:cNvPr>
        <xdr:cNvSpPr txBox="1">
          <a:spLocks noChangeArrowheads="1"/>
        </xdr:cNvSpPr>
      </xdr:nvSpPr>
      <xdr:spPr bwMode="auto">
        <a:xfrm>
          <a:off x="17221200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62F562C9-5B39-45A6-A56B-73704D376472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7F5850B4-B79C-44B4-8DD5-1FC0A599070E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D3C73347-7ACF-4521-A17B-493D199BB9CA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21D170C1-C324-4BD0-99E5-40857070BF03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66700"/>
    <xdr:sp macro="" textlink="">
      <xdr:nvSpPr>
        <xdr:cNvPr id="46" name="Text Box 8">
          <a:extLst>
            <a:ext uri="{FF2B5EF4-FFF2-40B4-BE49-F238E27FC236}">
              <a16:creationId xmlns:a16="http://schemas.microsoft.com/office/drawing/2014/main" id="{5E7891B5-0664-4551-A8B9-960B4C285BB5}"/>
            </a:ext>
          </a:extLst>
        </xdr:cNvPr>
        <xdr:cNvSpPr txBox="1">
          <a:spLocks noChangeArrowheads="1"/>
        </xdr:cNvSpPr>
      </xdr:nvSpPr>
      <xdr:spPr bwMode="auto">
        <a:xfrm>
          <a:off x="3800475" y="120967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19050</xdr:colOff>
      <xdr:row>35</xdr:row>
      <xdr:rowOff>0</xdr:rowOff>
    </xdr:from>
    <xdr:ext cx="171450" cy="271096"/>
    <xdr:sp macro="" textlink="">
      <xdr:nvSpPr>
        <xdr:cNvPr id="47" name="Text Box 9">
          <a:extLst>
            <a:ext uri="{FF2B5EF4-FFF2-40B4-BE49-F238E27FC236}">
              <a16:creationId xmlns:a16="http://schemas.microsoft.com/office/drawing/2014/main" id="{52AF723C-8FEE-4D88-A3F1-0372F499711B}"/>
            </a:ext>
          </a:extLst>
        </xdr:cNvPr>
        <xdr:cNvSpPr txBox="1">
          <a:spLocks noChangeArrowheads="1"/>
        </xdr:cNvSpPr>
      </xdr:nvSpPr>
      <xdr:spPr bwMode="auto">
        <a:xfrm>
          <a:off x="3800475" y="1405890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9</xdr:col>
      <xdr:colOff>220756</xdr:colOff>
      <xdr:row>35</xdr:row>
      <xdr:rowOff>0</xdr:rowOff>
    </xdr:from>
    <xdr:ext cx="171450" cy="266700"/>
    <xdr:sp macro="" textlink="">
      <xdr:nvSpPr>
        <xdr:cNvPr id="48" name="Text Box 11">
          <a:extLst>
            <a:ext uri="{FF2B5EF4-FFF2-40B4-BE49-F238E27FC236}">
              <a16:creationId xmlns:a16="http://schemas.microsoft.com/office/drawing/2014/main" id="{FEDBD2C5-E1B7-41EC-A2CC-9F15394D77F2}"/>
            </a:ext>
          </a:extLst>
        </xdr:cNvPr>
        <xdr:cNvSpPr txBox="1">
          <a:spLocks noChangeArrowheads="1"/>
        </xdr:cNvSpPr>
      </xdr:nvSpPr>
      <xdr:spPr bwMode="auto">
        <a:xfrm>
          <a:off x="4501403" y="11855824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E99E7AA6-D4CF-4170-B3A7-E3C23D8C963B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8E0EEB70-5C70-4E0B-AF40-4020E4E93EFC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1" name="Text Box 5">
          <a:extLst>
            <a:ext uri="{FF2B5EF4-FFF2-40B4-BE49-F238E27FC236}">
              <a16:creationId xmlns:a16="http://schemas.microsoft.com/office/drawing/2014/main" id="{42BC93AC-7D52-48C1-B286-CC405899693D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2" name="Text Box 6">
          <a:extLst>
            <a:ext uri="{FF2B5EF4-FFF2-40B4-BE49-F238E27FC236}">
              <a16:creationId xmlns:a16="http://schemas.microsoft.com/office/drawing/2014/main" id="{0703BA3E-B139-4756-8449-212D8806AB0E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3" name="Text Box 8">
          <a:extLst>
            <a:ext uri="{FF2B5EF4-FFF2-40B4-BE49-F238E27FC236}">
              <a16:creationId xmlns:a16="http://schemas.microsoft.com/office/drawing/2014/main" id="{DFC8B022-5101-4876-8C76-5887F56945A4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4" name="Text Box 9">
          <a:extLst>
            <a:ext uri="{FF2B5EF4-FFF2-40B4-BE49-F238E27FC236}">
              <a16:creationId xmlns:a16="http://schemas.microsoft.com/office/drawing/2014/main" id="{AABDAABA-0AA5-44B3-B06E-BAA469230E4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66700"/>
    <xdr:sp macro="" textlink="">
      <xdr:nvSpPr>
        <xdr:cNvPr id="55" name="Text Box 11">
          <a:extLst>
            <a:ext uri="{FF2B5EF4-FFF2-40B4-BE49-F238E27FC236}">
              <a16:creationId xmlns:a16="http://schemas.microsoft.com/office/drawing/2014/main" id="{F961C893-3DED-4193-8593-8D338A75D6E6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66700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  <xdr:oneCellAnchor>
    <xdr:from>
      <xdr:col>19</xdr:col>
      <xdr:colOff>0</xdr:colOff>
      <xdr:row>52</xdr:row>
      <xdr:rowOff>0</xdr:rowOff>
    </xdr:from>
    <xdr:ext cx="171450" cy="271096"/>
    <xdr:sp macro="" textlink="">
      <xdr:nvSpPr>
        <xdr:cNvPr id="56" name="Text Box 12">
          <a:extLst>
            <a:ext uri="{FF2B5EF4-FFF2-40B4-BE49-F238E27FC236}">
              <a16:creationId xmlns:a16="http://schemas.microsoft.com/office/drawing/2014/main" id="{203AE353-C9A8-4078-91F9-E4647079AF23}"/>
            </a:ext>
          </a:extLst>
        </xdr:cNvPr>
        <xdr:cNvSpPr txBox="1">
          <a:spLocks noChangeArrowheads="1"/>
        </xdr:cNvSpPr>
      </xdr:nvSpPr>
      <xdr:spPr bwMode="auto">
        <a:xfrm>
          <a:off x="17668875" y="7410450"/>
          <a:ext cx="171450" cy="27109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T139"/>
  <sheetViews>
    <sheetView tabSelected="1" zoomScaleNormal="100" workbookViewId="0">
      <pane xSplit="10" ySplit="9" topLeftCell="L127" activePane="bottomRight" state="frozen"/>
      <selection pane="topRight" activeCell="I1" sqref="I1"/>
      <selection pane="bottomLeft" activeCell="A10" sqref="A10"/>
      <selection pane="bottomRight" activeCell="O131" sqref="O131"/>
    </sheetView>
  </sheetViews>
  <sheetFormatPr baseColWidth="10" defaultColWidth="11.42578125" defaultRowHeight="15" x14ac:dyDescent="0.2"/>
  <cols>
    <col min="1" max="1" width="6.7109375" style="59" bestFit="1" customWidth="1"/>
    <col min="2" max="3" width="5" style="59" bestFit="1" customWidth="1"/>
    <col min="4" max="4" width="4.5703125" style="59" bestFit="1" customWidth="1"/>
    <col min="5" max="5" width="4" style="59" bestFit="1" customWidth="1"/>
    <col min="6" max="6" width="8" style="59" bestFit="1" customWidth="1"/>
    <col min="7" max="7" width="4.140625" style="59" bestFit="1" customWidth="1"/>
    <col min="8" max="8" width="3" style="59" bestFit="1" customWidth="1"/>
    <col min="9" max="9" width="25.85546875" style="59" customWidth="1"/>
    <col min="10" max="10" width="33.42578125" style="60" customWidth="1"/>
    <col min="11" max="11" width="18.7109375" style="103" customWidth="1"/>
    <col min="12" max="12" width="19.42578125" style="103" customWidth="1"/>
    <col min="13" max="13" width="19.5703125" style="103" customWidth="1"/>
    <col min="14" max="14" width="19.85546875" style="103" customWidth="1"/>
    <col min="15" max="15" width="21.140625" style="103" customWidth="1"/>
    <col min="16" max="16" width="15" style="74" customWidth="1"/>
    <col min="17" max="17" width="12.7109375" style="74" customWidth="1"/>
    <col min="18" max="18" width="18" style="103" bestFit="1" customWidth="1"/>
    <col min="19" max="19" width="20.85546875" style="103" bestFit="1" customWidth="1"/>
    <col min="20" max="20" width="15.28515625" style="58" bestFit="1" customWidth="1"/>
    <col min="21" max="16384" width="11.42578125" style="58"/>
  </cols>
  <sheetData>
    <row r="1" spans="1:19" s="47" customFormat="1" ht="12.75" x14ac:dyDescent="0.2">
      <c r="A1" s="165" t="s">
        <v>170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7"/>
      <c r="R1" s="112"/>
      <c r="S1" s="112"/>
    </row>
    <row r="2" spans="1:19" s="47" customFormat="1" ht="12.75" x14ac:dyDescent="0.2">
      <c r="A2" s="168" t="s">
        <v>258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70"/>
      <c r="R2" s="112"/>
      <c r="S2" s="112"/>
    </row>
    <row r="3" spans="1:19" s="47" customFormat="1" ht="12.75" x14ac:dyDescent="0.2">
      <c r="A3" s="171" t="s">
        <v>285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3"/>
      <c r="R3" s="112"/>
      <c r="S3" s="112"/>
    </row>
    <row r="4" spans="1:19" s="47" customFormat="1" ht="13.5" thickBot="1" x14ac:dyDescent="0.25">
      <c r="A4" s="1"/>
      <c r="B4" s="2"/>
      <c r="C4" s="2"/>
      <c r="D4" s="2"/>
      <c r="E4" s="2"/>
      <c r="F4" s="2"/>
      <c r="G4" s="2"/>
      <c r="H4" s="2"/>
      <c r="I4" s="2"/>
      <c r="J4" s="3"/>
      <c r="K4" s="88"/>
      <c r="L4" s="88"/>
      <c r="M4" s="88"/>
      <c r="N4" s="88"/>
      <c r="O4" s="88"/>
      <c r="P4" s="61"/>
      <c r="Q4" s="62"/>
      <c r="R4" s="112"/>
      <c r="S4" s="112"/>
    </row>
    <row r="5" spans="1:19" s="47" customFormat="1" ht="13.5" thickBot="1" x14ac:dyDescent="0.25">
      <c r="A5" s="1"/>
      <c r="B5" s="2"/>
      <c r="C5" s="2"/>
      <c r="D5" s="2"/>
      <c r="E5" s="2"/>
      <c r="F5" s="2"/>
      <c r="G5" s="2"/>
      <c r="H5" s="2"/>
      <c r="I5" s="2"/>
      <c r="J5" s="4"/>
      <c r="K5" s="89"/>
      <c r="L5" s="89"/>
      <c r="M5" s="90"/>
      <c r="N5" s="91"/>
      <c r="O5" s="104"/>
      <c r="P5" s="63"/>
      <c r="Q5" s="64"/>
      <c r="R5" s="113"/>
      <c r="S5" s="112"/>
    </row>
    <row r="6" spans="1:19" s="47" customFormat="1" ht="13.5" thickBot="1" x14ac:dyDescent="0.25">
      <c r="A6" s="174" t="s">
        <v>9</v>
      </c>
      <c r="B6" s="175"/>
      <c r="C6" s="175"/>
      <c r="D6" s="175"/>
      <c r="E6" s="175"/>
      <c r="F6" s="175"/>
      <c r="G6" s="175"/>
      <c r="H6" s="175"/>
      <c r="I6" s="175"/>
      <c r="J6" s="176"/>
      <c r="K6" s="177" t="s">
        <v>10</v>
      </c>
      <c r="L6" s="177" t="s">
        <v>11</v>
      </c>
      <c r="M6" s="177" t="s">
        <v>12</v>
      </c>
      <c r="N6" s="177" t="s">
        <v>13</v>
      </c>
      <c r="O6" s="179" t="s">
        <v>14</v>
      </c>
      <c r="P6" s="181" t="s">
        <v>15</v>
      </c>
      <c r="Q6" s="157" t="s">
        <v>16</v>
      </c>
      <c r="R6" s="114"/>
      <c r="S6" s="112"/>
    </row>
    <row r="7" spans="1:19" s="48" customFormat="1" x14ac:dyDescent="0.2">
      <c r="A7" s="5" t="s">
        <v>37</v>
      </c>
      <c r="B7" s="6" t="s">
        <v>1</v>
      </c>
      <c r="C7" s="5" t="s">
        <v>2</v>
      </c>
      <c r="D7" s="7" t="s">
        <v>3</v>
      </c>
      <c r="E7" s="8" t="s">
        <v>143</v>
      </c>
      <c r="F7" s="8" t="s">
        <v>38</v>
      </c>
      <c r="G7" s="8" t="s">
        <v>39</v>
      </c>
      <c r="H7" s="9" t="s">
        <v>17</v>
      </c>
      <c r="I7" s="9"/>
      <c r="J7" s="160" t="s">
        <v>4</v>
      </c>
      <c r="K7" s="178"/>
      <c r="L7" s="178"/>
      <c r="M7" s="178"/>
      <c r="N7" s="178"/>
      <c r="O7" s="180"/>
      <c r="P7" s="182"/>
      <c r="Q7" s="158"/>
      <c r="R7" s="114"/>
      <c r="S7" s="102"/>
    </row>
    <row r="8" spans="1:19" s="48" customFormat="1" x14ac:dyDescent="0.2">
      <c r="A8" s="162"/>
      <c r="B8" s="163"/>
      <c r="C8" s="162"/>
      <c r="D8" s="164"/>
      <c r="E8" s="10"/>
      <c r="F8" s="76"/>
      <c r="G8" s="76"/>
      <c r="H8" s="11" t="s">
        <v>18</v>
      </c>
      <c r="I8" s="11"/>
      <c r="J8" s="161"/>
      <c r="K8" s="178"/>
      <c r="L8" s="178"/>
      <c r="M8" s="178"/>
      <c r="N8" s="178"/>
      <c r="O8" s="180"/>
      <c r="P8" s="182"/>
      <c r="Q8" s="158"/>
      <c r="R8" s="114"/>
      <c r="S8" s="102"/>
    </row>
    <row r="9" spans="1:19" s="48" customFormat="1" ht="15.75" thickBot="1" x14ac:dyDescent="0.25">
      <c r="A9" s="162"/>
      <c r="B9" s="163"/>
      <c r="C9" s="162"/>
      <c r="D9" s="164"/>
      <c r="E9" s="10"/>
      <c r="F9" s="76"/>
      <c r="G9" s="76"/>
      <c r="H9" s="11" t="s">
        <v>8</v>
      </c>
      <c r="I9" s="11"/>
      <c r="J9" s="161"/>
      <c r="K9" s="178"/>
      <c r="L9" s="178"/>
      <c r="M9" s="178"/>
      <c r="N9" s="178"/>
      <c r="O9" s="180"/>
      <c r="P9" s="182"/>
      <c r="Q9" s="159"/>
      <c r="R9" s="114"/>
      <c r="S9" s="102"/>
    </row>
    <row r="10" spans="1:19" s="49" customFormat="1" thickBot="1" x14ac:dyDescent="0.25">
      <c r="A10" s="151" t="s">
        <v>19</v>
      </c>
      <c r="B10" s="152"/>
      <c r="C10" s="152"/>
      <c r="D10" s="152"/>
      <c r="E10" s="152"/>
      <c r="F10" s="152"/>
      <c r="G10" s="152"/>
      <c r="H10" s="152"/>
      <c r="I10" s="152"/>
      <c r="J10" s="152"/>
      <c r="K10" s="92">
        <f>K11+K36+K71+K84+K95</f>
        <v>603583816000</v>
      </c>
      <c r="L10" s="92">
        <f>L11+L36+L71+L84+L95</f>
        <v>578172780339.68994</v>
      </c>
      <c r="M10" s="92">
        <f>M11+M36+M71+M84+M95</f>
        <v>567167681883.30994</v>
      </c>
      <c r="N10" s="92">
        <f>N11+N36+N71+N84+N95</f>
        <v>551951376078.97998</v>
      </c>
      <c r="O10" s="92">
        <f>O11+O36+O71+O84+O95</f>
        <v>551822741928.25</v>
      </c>
      <c r="P10" s="65">
        <f>+M10/K10</f>
        <v>0.93966681486256076</v>
      </c>
      <c r="Q10" s="66">
        <f>+N10/K10</f>
        <v>0.91445688477336506</v>
      </c>
      <c r="R10" s="115"/>
      <c r="S10" s="116"/>
    </row>
    <row r="11" spans="1:19" s="27" customFormat="1" ht="14.25" x14ac:dyDescent="0.2">
      <c r="A11" s="45" t="s">
        <v>25</v>
      </c>
      <c r="B11" s="46"/>
      <c r="C11" s="46"/>
      <c r="D11" s="50"/>
      <c r="E11" s="50"/>
      <c r="F11" s="50"/>
      <c r="G11" s="50"/>
      <c r="H11" s="50"/>
      <c r="I11" s="51" t="s">
        <v>26</v>
      </c>
      <c r="J11" s="52" t="s">
        <v>6</v>
      </c>
      <c r="K11" s="93">
        <f>K12+K20+K28+K35</f>
        <v>28281830000</v>
      </c>
      <c r="L11" s="93">
        <f t="shared" ref="L11:O11" si="0">L12+L20+L28+L35</f>
        <v>27027248000</v>
      </c>
      <c r="M11" s="93">
        <f t="shared" si="0"/>
        <v>21641317543</v>
      </c>
      <c r="N11" s="93">
        <f t="shared" si="0"/>
        <v>21641317543</v>
      </c>
      <c r="O11" s="93">
        <f t="shared" si="0"/>
        <v>21641190905</v>
      </c>
      <c r="P11" s="67">
        <f t="shared" ref="P11:P74" si="1">+M11/K11</f>
        <v>0.76520216488819859</v>
      </c>
      <c r="Q11" s="68">
        <f t="shared" ref="Q11:Q74" si="2">+N11/K11</f>
        <v>0.76520216488819859</v>
      </c>
      <c r="R11" s="115"/>
      <c r="S11" s="117"/>
    </row>
    <row r="12" spans="1:19" s="27" customFormat="1" ht="14.25" x14ac:dyDescent="0.2">
      <c r="A12" s="18" t="s">
        <v>25</v>
      </c>
      <c r="B12" s="77" t="s">
        <v>27</v>
      </c>
      <c r="C12" s="77" t="s">
        <v>27</v>
      </c>
      <c r="D12" s="78" t="s">
        <v>27</v>
      </c>
      <c r="E12" s="21" t="s">
        <v>28</v>
      </c>
      <c r="F12" s="21"/>
      <c r="G12" s="21"/>
      <c r="H12" s="21" t="s">
        <v>5</v>
      </c>
      <c r="I12" s="22" t="s">
        <v>29</v>
      </c>
      <c r="J12" s="23" t="s">
        <v>30</v>
      </c>
      <c r="K12" s="94">
        <f>SUM(K13:K19)</f>
        <v>17767547000</v>
      </c>
      <c r="L12" s="94">
        <f t="shared" ref="L12:O12" si="3">SUM(L13:L19)</f>
        <v>17767547000</v>
      </c>
      <c r="M12" s="94">
        <f t="shared" si="3"/>
        <v>14375277252</v>
      </c>
      <c r="N12" s="94">
        <f t="shared" si="3"/>
        <v>14375277252</v>
      </c>
      <c r="O12" s="94">
        <f t="shared" si="3"/>
        <v>14375277252</v>
      </c>
      <c r="P12" s="69">
        <f t="shared" si="1"/>
        <v>0.80907495289023301</v>
      </c>
      <c r="Q12" s="70">
        <f t="shared" si="2"/>
        <v>0.80907495289023301</v>
      </c>
      <c r="R12" s="115"/>
      <c r="S12" s="117"/>
    </row>
    <row r="13" spans="1:19" s="25" customFormat="1" ht="14.25" x14ac:dyDescent="0.2">
      <c r="A13" s="12" t="s">
        <v>25</v>
      </c>
      <c r="B13" s="13" t="s">
        <v>27</v>
      </c>
      <c r="C13" s="13" t="s">
        <v>27</v>
      </c>
      <c r="D13" s="14" t="s">
        <v>27</v>
      </c>
      <c r="E13" s="14" t="s">
        <v>28</v>
      </c>
      <c r="F13" s="14" t="s">
        <v>28</v>
      </c>
      <c r="G13" s="14"/>
      <c r="H13" s="15" t="s">
        <v>5</v>
      </c>
      <c r="I13" s="16" t="s">
        <v>47</v>
      </c>
      <c r="J13" s="17" t="s">
        <v>40</v>
      </c>
      <c r="K13" s="95">
        <v>12614958370</v>
      </c>
      <c r="L13" s="95">
        <v>12614958370</v>
      </c>
      <c r="M13" s="95">
        <v>10831401742</v>
      </c>
      <c r="N13" s="95">
        <v>10831401742</v>
      </c>
      <c r="O13" s="95">
        <v>10831401742</v>
      </c>
      <c r="P13" s="69">
        <f t="shared" si="1"/>
        <v>0.85861573413975523</v>
      </c>
      <c r="Q13" s="70">
        <f t="shared" si="2"/>
        <v>0.85861573413975523</v>
      </c>
      <c r="R13" s="118"/>
      <c r="S13" s="119"/>
    </row>
    <row r="14" spans="1:19" s="25" customFormat="1" ht="14.25" x14ac:dyDescent="0.2">
      <c r="A14" s="12" t="s">
        <v>25</v>
      </c>
      <c r="B14" s="13" t="s">
        <v>27</v>
      </c>
      <c r="C14" s="13" t="s">
        <v>27</v>
      </c>
      <c r="D14" s="14" t="s">
        <v>27</v>
      </c>
      <c r="E14" s="14" t="s">
        <v>28</v>
      </c>
      <c r="F14" s="14" t="s">
        <v>31</v>
      </c>
      <c r="G14" s="14"/>
      <c r="H14" s="15" t="s">
        <v>5</v>
      </c>
      <c r="I14" s="16" t="s">
        <v>48</v>
      </c>
      <c r="J14" s="17" t="s">
        <v>41</v>
      </c>
      <c r="K14" s="95">
        <v>2036754700</v>
      </c>
      <c r="L14" s="95">
        <v>2036754700</v>
      </c>
      <c r="M14" s="95">
        <v>1833529288</v>
      </c>
      <c r="N14" s="95">
        <v>1833529288</v>
      </c>
      <c r="O14" s="95">
        <v>1833529288</v>
      </c>
      <c r="P14" s="69">
        <f t="shared" si="1"/>
        <v>0.90022096819022934</v>
      </c>
      <c r="Q14" s="70">
        <f t="shared" si="2"/>
        <v>0.90022096819022934</v>
      </c>
      <c r="R14" s="118"/>
      <c r="S14" s="119"/>
    </row>
    <row r="15" spans="1:19" s="25" customFormat="1" ht="14.25" x14ac:dyDescent="0.2">
      <c r="A15" s="12" t="s">
        <v>25</v>
      </c>
      <c r="B15" s="13" t="s">
        <v>27</v>
      </c>
      <c r="C15" s="13" t="s">
        <v>27</v>
      </c>
      <c r="D15" s="14" t="s">
        <v>27</v>
      </c>
      <c r="E15" s="14" t="s">
        <v>28</v>
      </c>
      <c r="F15" s="14" t="s">
        <v>32</v>
      </c>
      <c r="G15" s="14"/>
      <c r="H15" s="15" t="s">
        <v>5</v>
      </c>
      <c r="I15" s="16" t="s">
        <v>49</v>
      </c>
      <c r="J15" s="17" t="s">
        <v>42</v>
      </c>
      <c r="K15" s="95">
        <v>738809692</v>
      </c>
      <c r="L15" s="95">
        <v>738809692</v>
      </c>
      <c r="M15" s="95">
        <v>736021211</v>
      </c>
      <c r="N15" s="95">
        <v>736021211</v>
      </c>
      <c r="O15" s="95">
        <v>736021211</v>
      </c>
      <c r="P15" s="69">
        <f t="shared" si="1"/>
        <v>0.99622571139740812</v>
      </c>
      <c r="Q15" s="70">
        <f t="shared" si="2"/>
        <v>0.99622571139740812</v>
      </c>
      <c r="R15" s="118"/>
      <c r="S15" s="119"/>
    </row>
    <row r="16" spans="1:19" s="25" customFormat="1" ht="24" x14ac:dyDescent="0.2">
      <c r="A16" s="12" t="s">
        <v>25</v>
      </c>
      <c r="B16" s="13" t="s">
        <v>27</v>
      </c>
      <c r="C16" s="13" t="s">
        <v>27</v>
      </c>
      <c r="D16" s="14" t="s">
        <v>27</v>
      </c>
      <c r="E16" s="14" t="s">
        <v>28</v>
      </c>
      <c r="F16" s="14" t="s">
        <v>33</v>
      </c>
      <c r="G16" s="14"/>
      <c r="H16" s="15" t="s">
        <v>5</v>
      </c>
      <c r="I16" s="16" t="s">
        <v>50</v>
      </c>
      <c r="J16" s="17" t="s">
        <v>43</v>
      </c>
      <c r="K16" s="95">
        <v>504918598</v>
      </c>
      <c r="L16" s="95">
        <v>504918598</v>
      </c>
      <c r="M16" s="95">
        <v>370129791</v>
      </c>
      <c r="N16" s="95">
        <v>370129791</v>
      </c>
      <c r="O16" s="95">
        <v>370129791</v>
      </c>
      <c r="P16" s="69">
        <f t="shared" si="1"/>
        <v>0.73304844081025511</v>
      </c>
      <c r="Q16" s="70">
        <f t="shared" si="2"/>
        <v>0.73304844081025511</v>
      </c>
      <c r="R16" s="118"/>
      <c r="S16" s="119"/>
    </row>
    <row r="17" spans="1:19" s="25" customFormat="1" ht="24" x14ac:dyDescent="0.2">
      <c r="A17" s="12" t="s">
        <v>25</v>
      </c>
      <c r="B17" s="13" t="s">
        <v>27</v>
      </c>
      <c r="C17" s="13" t="s">
        <v>27</v>
      </c>
      <c r="D17" s="14" t="s">
        <v>27</v>
      </c>
      <c r="E17" s="14" t="s">
        <v>28</v>
      </c>
      <c r="F17" s="14" t="s">
        <v>34</v>
      </c>
      <c r="G17" s="14"/>
      <c r="H17" s="15" t="s">
        <v>5</v>
      </c>
      <c r="I17" s="16" t="s">
        <v>51</v>
      </c>
      <c r="J17" s="17" t="s">
        <v>44</v>
      </c>
      <c r="K17" s="95">
        <v>28767547</v>
      </c>
      <c r="L17" s="95">
        <v>28767547</v>
      </c>
      <c r="M17" s="95">
        <v>18376184</v>
      </c>
      <c r="N17" s="95">
        <v>18376184</v>
      </c>
      <c r="O17" s="95">
        <v>18376184</v>
      </c>
      <c r="P17" s="69">
        <f t="shared" si="1"/>
        <v>0.63878174944843225</v>
      </c>
      <c r="Q17" s="70">
        <f t="shared" si="2"/>
        <v>0.63878174944843225</v>
      </c>
      <c r="R17" s="118"/>
      <c r="S17" s="119"/>
    </row>
    <row r="18" spans="1:19" s="25" customFormat="1" ht="14.25" x14ac:dyDescent="0.2">
      <c r="A18" s="12" t="s">
        <v>25</v>
      </c>
      <c r="B18" s="13" t="s">
        <v>27</v>
      </c>
      <c r="C18" s="13" t="s">
        <v>27</v>
      </c>
      <c r="D18" s="14" t="s">
        <v>27</v>
      </c>
      <c r="E18" s="14" t="s">
        <v>28</v>
      </c>
      <c r="F18" s="14" t="s">
        <v>35</v>
      </c>
      <c r="G18" s="14"/>
      <c r="H18" s="15" t="s">
        <v>5</v>
      </c>
      <c r="I18" s="16" t="s">
        <v>52</v>
      </c>
      <c r="J18" s="17" t="s">
        <v>45</v>
      </c>
      <c r="K18" s="95">
        <v>1150403760</v>
      </c>
      <c r="L18" s="95">
        <v>1150403760</v>
      </c>
      <c r="M18" s="95">
        <v>18879203</v>
      </c>
      <c r="N18" s="95">
        <v>18879203</v>
      </c>
      <c r="O18" s="95">
        <v>18879203</v>
      </c>
      <c r="P18" s="69">
        <f t="shared" si="1"/>
        <v>1.6410936452433012E-2</v>
      </c>
      <c r="Q18" s="70">
        <f t="shared" si="2"/>
        <v>1.6410936452433012E-2</v>
      </c>
      <c r="R18" s="118"/>
      <c r="S18" s="119"/>
    </row>
    <row r="19" spans="1:19" s="25" customFormat="1" ht="14.25" x14ac:dyDescent="0.2">
      <c r="A19" s="12" t="s">
        <v>25</v>
      </c>
      <c r="B19" s="13" t="s">
        <v>27</v>
      </c>
      <c r="C19" s="13" t="s">
        <v>27</v>
      </c>
      <c r="D19" s="14" t="s">
        <v>27</v>
      </c>
      <c r="E19" s="14" t="s">
        <v>28</v>
      </c>
      <c r="F19" s="14" t="s">
        <v>36</v>
      </c>
      <c r="G19" s="14"/>
      <c r="H19" s="15" t="s">
        <v>5</v>
      </c>
      <c r="I19" s="16" t="s">
        <v>53</v>
      </c>
      <c r="J19" s="17" t="s">
        <v>46</v>
      </c>
      <c r="K19" s="95">
        <v>692934333</v>
      </c>
      <c r="L19" s="95">
        <v>692934333</v>
      </c>
      <c r="M19" s="95">
        <v>566939833</v>
      </c>
      <c r="N19" s="95">
        <v>566939833</v>
      </c>
      <c r="O19" s="95">
        <v>566939833</v>
      </c>
      <c r="P19" s="69">
        <f t="shared" si="1"/>
        <v>0.8181725251590326</v>
      </c>
      <c r="Q19" s="70">
        <f t="shared" si="2"/>
        <v>0.8181725251590326</v>
      </c>
      <c r="R19" s="118"/>
      <c r="S19" s="119"/>
    </row>
    <row r="20" spans="1:19" s="27" customFormat="1" ht="24" x14ac:dyDescent="0.2">
      <c r="A20" s="18" t="s">
        <v>25</v>
      </c>
      <c r="B20" s="77" t="s">
        <v>27</v>
      </c>
      <c r="C20" s="77" t="s">
        <v>27</v>
      </c>
      <c r="D20" s="79" t="s">
        <v>54</v>
      </c>
      <c r="E20" s="21"/>
      <c r="F20" s="21"/>
      <c r="G20" s="21"/>
      <c r="H20" s="21" t="s">
        <v>5</v>
      </c>
      <c r="I20" s="22" t="s">
        <v>55</v>
      </c>
      <c r="J20" s="23" t="s">
        <v>56</v>
      </c>
      <c r="K20" s="94">
        <f>SUM(K21:K27)</f>
        <v>6520818000</v>
      </c>
      <c r="L20" s="94">
        <f t="shared" ref="L20:O20" si="4">SUM(L21:L27)</f>
        <v>6520818000</v>
      </c>
      <c r="M20" s="94">
        <f t="shared" si="4"/>
        <v>5745190189.000001</v>
      </c>
      <c r="N20" s="94">
        <f t="shared" si="4"/>
        <v>5745190189.000001</v>
      </c>
      <c r="O20" s="105">
        <f t="shared" si="4"/>
        <v>5745063551.000001</v>
      </c>
      <c r="P20" s="69">
        <f t="shared" si="1"/>
        <v>0.88105360232412577</v>
      </c>
      <c r="Q20" s="70">
        <f t="shared" si="2"/>
        <v>0.88105360232412577</v>
      </c>
      <c r="R20" s="118"/>
      <c r="S20" s="117"/>
    </row>
    <row r="21" spans="1:19" s="25" customFormat="1" ht="24" x14ac:dyDescent="0.2">
      <c r="A21" s="12" t="s">
        <v>25</v>
      </c>
      <c r="B21" s="13" t="s">
        <v>27</v>
      </c>
      <c r="C21" s="13" t="s">
        <v>27</v>
      </c>
      <c r="D21" s="14" t="s">
        <v>54</v>
      </c>
      <c r="E21" s="14" t="s">
        <v>28</v>
      </c>
      <c r="F21" s="14"/>
      <c r="G21" s="14"/>
      <c r="H21" s="15" t="s">
        <v>5</v>
      </c>
      <c r="I21" s="16" t="s">
        <v>60</v>
      </c>
      <c r="J21" s="17" t="s">
        <v>259</v>
      </c>
      <c r="K21" s="95">
        <v>1771251040</v>
      </c>
      <c r="L21" s="95">
        <v>1771251040</v>
      </c>
      <c r="M21" s="95">
        <v>1581232568.6600001</v>
      </c>
      <c r="N21" s="95">
        <v>1581232568.6600001</v>
      </c>
      <c r="O21" s="95">
        <v>1581169249.6600001</v>
      </c>
      <c r="P21" s="69">
        <f t="shared" si="1"/>
        <v>0.8927207566579608</v>
      </c>
      <c r="Q21" s="70">
        <f t="shared" si="2"/>
        <v>0.8927207566579608</v>
      </c>
      <c r="R21" s="118"/>
      <c r="S21" s="119"/>
    </row>
    <row r="22" spans="1:19" s="25" customFormat="1" ht="24" x14ac:dyDescent="0.2">
      <c r="A22" s="12" t="s">
        <v>25</v>
      </c>
      <c r="B22" s="13" t="s">
        <v>27</v>
      </c>
      <c r="C22" s="13" t="s">
        <v>27</v>
      </c>
      <c r="D22" s="14" t="s">
        <v>54</v>
      </c>
      <c r="E22" s="14" t="s">
        <v>57</v>
      </c>
      <c r="F22" s="14"/>
      <c r="G22" s="14"/>
      <c r="H22" s="15" t="s">
        <v>5</v>
      </c>
      <c r="I22" s="16" t="s">
        <v>61</v>
      </c>
      <c r="J22" s="17" t="s">
        <v>260</v>
      </c>
      <c r="K22" s="95">
        <v>1304163600</v>
      </c>
      <c r="L22" s="95">
        <v>1304163600</v>
      </c>
      <c r="M22" s="95">
        <v>1152736160.6600001</v>
      </c>
      <c r="N22" s="95">
        <v>1152736160.6600001</v>
      </c>
      <c r="O22" s="95">
        <v>1152672841.6600001</v>
      </c>
      <c r="P22" s="69">
        <f t="shared" si="1"/>
        <v>0.88388923035422862</v>
      </c>
      <c r="Q22" s="70">
        <f t="shared" si="2"/>
        <v>0.88388923035422862</v>
      </c>
      <c r="R22" s="118"/>
      <c r="S22" s="119"/>
    </row>
    <row r="23" spans="1:19" s="25" customFormat="1" ht="14.25" x14ac:dyDescent="0.2">
      <c r="A23" s="12" t="s">
        <v>25</v>
      </c>
      <c r="B23" s="13" t="s">
        <v>27</v>
      </c>
      <c r="C23" s="13" t="s">
        <v>27</v>
      </c>
      <c r="D23" s="14" t="s">
        <v>54</v>
      </c>
      <c r="E23" s="14" t="s">
        <v>31</v>
      </c>
      <c r="F23" s="14"/>
      <c r="G23" s="14"/>
      <c r="H23" s="15" t="s">
        <v>5</v>
      </c>
      <c r="I23" s="16" t="s">
        <v>62</v>
      </c>
      <c r="J23" s="17" t="s">
        <v>178</v>
      </c>
      <c r="K23" s="95">
        <v>1559176680</v>
      </c>
      <c r="L23" s="95">
        <v>1559176680</v>
      </c>
      <c r="M23" s="95">
        <v>1341522993</v>
      </c>
      <c r="N23" s="95">
        <v>1341522993</v>
      </c>
      <c r="O23" s="95">
        <v>1341522993</v>
      </c>
      <c r="P23" s="69">
        <f t="shared" si="1"/>
        <v>0.8604047316818515</v>
      </c>
      <c r="Q23" s="70">
        <f t="shared" si="2"/>
        <v>0.8604047316818515</v>
      </c>
      <c r="R23" s="118"/>
      <c r="S23" s="119"/>
    </row>
    <row r="24" spans="1:19" s="25" customFormat="1" ht="14.25" x14ac:dyDescent="0.2">
      <c r="A24" s="12" t="s">
        <v>25</v>
      </c>
      <c r="B24" s="13" t="s">
        <v>27</v>
      </c>
      <c r="C24" s="13" t="s">
        <v>27</v>
      </c>
      <c r="D24" s="14" t="s">
        <v>54</v>
      </c>
      <c r="E24" s="14" t="s">
        <v>58</v>
      </c>
      <c r="F24" s="14"/>
      <c r="G24" s="14"/>
      <c r="H24" s="15" t="s">
        <v>5</v>
      </c>
      <c r="I24" s="16" t="s">
        <v>63</v>
      </c>
      <c r="J24" s="17" t="s">
        <v>67</v>
      </c>
      <c r="K24" s="95">
        <v>652081800</v>
      </c>
      <c r="L24" s="95">
        <v>652081800</v>
      </c>
      <c r="M24" s="95">
        <v>581838348.65999997</v>
      </c>
      <c r="N24" s="95">
        <v>581838348.65999997</v>
      </c>
      <c r="O24" s="95">
        <v>581838348.65999997</v>
      </c>
      <c r="P24" s="69">
        <f t="shared" si="1"/>
        <v>0.89227815997931548</v>
      </c>
      <c r="Q24" s="70">
        <f t="shared" si="2"/>
        <v>0.89227815997931548</v>
      </c>
      <c r="R24" s="118"/>
      <c r="S24" s="119"/>
    </row>
    <row r="25" spans="1:19" s="25" customFormat="1" ht="24" x14ac:dyDescent="0.2">
      <c r="A25" s="12" t="s">
        <v>25</v>
      </c>
      <c r="B25" s="13" t="s">
        <v>27</v>
      </c>
      <c r="C25" s="13" t="s">
        <v>27</v>
      </c>
      <c r="D25" s="14" t="s">
        <v>54</v>
      </c>
      <c r="E25" s="14" t="s">
        <v>59</v>
      </c>
      <c r="F25" s="14"/>
      <c r="G25" s="14"/>
      <c r="H25" s="15" t="s">
        <v>5</v>
      </c>
      <c r="I25" s="16" t="s">
        <v>64</v>
      </c>
      <c r="J25" s="17" t="s">
        <v>68</v>
      </c>
      <c r="K25" s="95">
        <v>190416360</v>
      </c>
      <c r="L25" s="95">
        <v>190416360</v>
      </c>
      <c r="M25" s="95">
        <v>166931433.68000001</v>
      </c>
      <c r="N25" s="95">
        <v>166931433.68000001</v>
      </c>
      <c r="O25" s="95">
        <v>166931433.68000001</v>
      </c>
      <c r="P25" s="69">
        <f t="shared" si="1"/>
        <v>0.87666539618759654</v>
      </c>
      <c r="Q25" s="70">
        <f t="shared" si="2"/>
        <v>0.87666539618759654</v>
      </c>
      <c r="R25" s="118"/>
      <c r="S25" s="119"/>
    </row>
    <row r="26" spans="1:19" s="25" customFormat="1" ht="14.25" x14ac:dyDescent="0.2">
      <c r="A26" s="12" t="s">
        <v>25</v>
      </c>
      <c r="B26" s="13" t="s">
        <v>27</v>
      </c>
      <c r="C26" s="13" t="s">
        <v>27</v>
      </c>
      <c r="D26" s="14" t="s">
        <v>54</v>
      </c>
      <c r="E26" s="14" t="s">
        <v>32</v>
      </c>
      <c r="F26" s="14"/>
      <c r="G26" s="14"/>
      <c r="H26" s="15" t="s">
        <v>5</v>
      </c>
      <c r="I26" s="16" t="s">
        <v>65</v>
      </c>
      <c r="J26" s="17" t="s">
        <v>69</v>
      </c>
      <c r="K26" s="95">
        <v>696336440</v>
      </c>
      <c r="L26" s="95">
        <v>696336440</v>
      </c>
      <c r="M26" s="95">
        <v>628548499.66999996</v>
      </c>
      <c r="N26" s="95">
        <v>628548499.66999996</v>
      </c>
      <c r="O26" s="95">
        <v>628548499.66999996</v>
      </c>
      <c r="P26" s="69">
        <f t="shared" si="1"/>
        <v>0.90265059181736917</v>
      </c>
      <c r="Q26" s="70">
        <f t="shared" si="2"/>
        <v>0.90265059181736917</v>
      </c>
      <c r="R26" s="118"/>
      <c r="S26" s="119"/>
    </row>
    <row r="27" spans="1:19" s="25" customFormat="1" ht="14.25" x14ac:dyDescent="0.2">
      <c r="A27" s="12" t="s">
        <v>25</v>
      </c>
      <c r="B27" s="13" t="s">
        <v>27</v>
      </c>
      <c r="C27" s="13" t="s">
        <v>27</v>
      </c>
      <c r="D27" s="14" t="s">
        <v>54</v>
      </c>
      <c r="E27" s="14" t="s">
        <v>33</v>
      </c>
      <c r="F27" s="14"/>
      <c r="G27" s="14"/>
      <c r="H27" s="15" t="s">
        <v>5</v>
      </c>
      <c r="I27" s="16" t="s">
        <v>66</v>
      </c>
      <c r="J27" s="17" t="s">
        <v>70</v>
      </c>
      <c r="K27" s="95">
        <v>347392080</v>
      </c>
      <c r="L27" s="95">
        <v>347392080</v>
      </c>
      <c r="M27" s="95">
        <v>292380184.67000002</v>
      </c>
      <c r="N27" s="95">
        <v>292380184.67000002</v>
      </c>
      <c r="O27" s="95">
        <v>292380184.67000002</v>
      </c>
      <c r="P27" s="69">
        <f t="shared" si="1"/>
        <v>0.841643208071986</v>
      </c>
      <c r="Q27" s="70">
        <f t="shared" si="2"/>
        <v>0.841643208071986</v>
      </c>
      <c r="R27" s="118"/>
      <c r="S27" s="119"/>
    </row>
    <row r="28" spans="1:19" s="27" customFormat="1" ht="24" x14ac:dyDescent="0.2">
      <c r="A28" s="18" t="s">
        <v>25</v>
      </c>
      <c r="B28" s="77" t="s">
        <v>27</v>
      </c>
      <c r="C28" s="77" t="s">
        <v>27</v>
      </c>
      <c r="D28" s="79" t="s">
        <v>71</v>
      </c>
      <c r="E28" s="21"/>
      <c r="F28" s="21"/>
      <c r="G28" s="21"/>
      <c r="H28" s="21" t="s">
        <v>5</v>
      </c>
      <c r="I28" s="22" t="s">
        <v>72</v>
      </c>
      <c r="J28" s="26" t="s">
        <v>73</v>
      </c>
      <c r="K28" s="94">
        <f>SUM(K29:K34)</f>
        <v>2738883000</v>
      </c>
      <c r="L28" s="94">
        <f>SUM(L29:L34)</f>
        <v>2738883000</v>
      </c>
      <c r="M28" s="94">
        <f>SUM(M29:M34)</f>
        <v>1520850102</v>
      </c>
      <c r="N28" s="94">
        <f>SUM(N29:N34)</f>
        <v>1520850102</v>
      </c>
      <c r="O28" s="94">
        <f>SUM(O29:O34)</f>
        <v>1520850102</v>
      </c>
      <c r="P28" s="69">
        <f t="shared" si="1"/>
        <v>0.55528115001626577</v>
      </c>
      <c r="Q28" s="70">
        <f t="shared" si="2"/>
        <v>0.55528115001626577</v>
      </c>
      <c r="R28" s="111"/>
      <c r="S28" s="117"/>
    </row>
    <row r="29" spans="1:19" s="25" customFormat="1" ht="14.25" x14ac:dyDescent="0.2">
      <c r="A29" s="12" t="s">
        <v>25</v>
      </c>
      <c r="B29" s="13" t="s">
        <v>27</v>
      </c>
      <c r="C29" s="13" t="s">
        <v>27</v>
      </c>
      <c r="D29" s="14" t="s">
        <v>71</v>
      </c>
      <c r="E29" s="14" t="s">
        <v>28</v>
      </c>
      <c r="F29" s="14" t="s">
        <v>28</v>
      </c>
      <c r="G29" s="14"/>
      <c r="H29" s="15" t="s">
        <v>5</v>
      </c>
      <c r="I29" s="16" t="s">
        <v>76</v>
      </c>
      <c r="J29" s="24" t="s">
        <v>269</v>
      </c>
      <c r="K29" s="95">
        <v>1232497350</v>
      </c>
      <c r="L29" s="95">
        <v>1232497350</v>
      </c>
      <c r="M29" s="95">
        <v>754153469</v>
      </c>
      <c r="N29" s="95">
        <v>754153469</v>
      </c>
      <c r="O29" s="95">
        <v>754153469</v>
      </c>
      <c r="P29" s="69">
        <f t="shared" si="1"/>
        <v>0.61189053996748954</v>
      </c>
      <c r="Q29" s="70">
        <f t="shared" si="2"/>
        <v>0.61189053996748954</v>
      </c>
      <c r="R29" s="118"/>
      <c r="S29" s="119"/>
    </row>
    <row r="30" spans="1:19" s="25" customFormat="1" ht="14.25" x14ac:dyDescent="0.2">
      <c r="A30" s="12" t="s">
        <v>25</v>
      </c>
      <c r="B30" s="13" t="s">
        <v>27</v>
      </c>
      <c r="C30" s="13" t="s">
        <v>27</v>
      </c>
      <c r="D30" s="14" t="s">
        <v>71</v>
      </c>
      <c r="E30" s="14" t="s">
        <v>28</v>
      </c>
      <c r="F30" s="14" t="s">
        <v>57</v>
      </c>
      <c r="G30" s="14"/>
      <c r="H30" s="15" t="s">
        <v>5</v>
      </c>
      <c r="I30" s="16" t="s">
        <v>77</v>
      </c>
      <c r="J30" s="24" t="s">
        <v>82</v>
      </c>
      <c r="K30" s="95">
        <v>273888300</v>
      </c>
      <c r="L30" s="95">
        <v>273888300</v>
      </c>
      <c r="M30" s="95">
        <v>35044945</v>
      </c>
      <c r="N30" s="95">
        <v>35044945</v>
      </c>
      <c r="O30" s="95">
        <v>35044945</v>
      </c>
      <c r="P30" s="69">
        <f t="shared" si="1"/>
        <v>0.12795342115745725</v>
      </c>
      <c r="Q30" s="70">
        <f t="shared" si="2"/>
        <v>0.12795342115745725</v>
      </c>
      <c r="R30" s="118"/>
      <c r="S30" s="119"/>
    </row>
    <row r="31" spans="1:19" s="25" customFormat="1" ht="24" x14ac:dyDescent="0.2">
      <c r="A31" s="12" t="s">
        <v>25</v>
      </c>
      <c r="B31" s="13" t="s">
        <v>27</v>
      </c>
      <c r="C31" s="13" t="s">
        <v>27</v>
      </c>
      <c r="D31" s="14" t="s">
        <v>71</v>
      </c>
      <c r="E31" s="14" t="s">
        <v>28</v>
      </c>
      <c r="F31" s="14" t="s">
        <v>31</v>
      </c>
      <c r="G31" s="14"/>
      <c r="H31" s="15" t="s">
        <v>5</v>
      </c>
      <c r="I31" s="16" t="s">
        <v>78</v>
      </c>
      <c r="J31" s="24" t="s">
        <v>83</v>
      </c>
      <c r="K31" s="95">
        <v>82166490</v>
      </c>
      <c r="L31" s="95">
        <v>82166490</v>
      </c>
      <c r="M31" s="95">
        <v>58716413</v>
      </c>
      <c r="N31" s="95">
        <v>58716413</v>
      </c>
      <c r="O31" s="95">
        <v>58716413</v>
      </c>
      <c r="P31" s="69">
        <f t="shared" si="1"/>
        <v>0.71460291172228485</v>
      </c>
      <c r="Q31" s="70">
        <f t="shared" si="2"/>
        <v>0.71460291172228485</v>
      </c>
      <c r="R31" s="118"/>
      <c r="S31" s="119"/>
    </row>
    <row r="32" spans="1:19" s="25" customFormat="1" ht="14.25" x14ac:dyDescent="0.2">
      <c r="A32" s="12" t="s">
        <v>25</v>
      </c>
      <c r="B32" s="13" t="s">
        <v>27</v>
      </c>
      <c r="C32" s="13" t="s">
        <v>27</v>
      </c>
      <c r="D32" s="14" t="s">
        <v>71</v>
      </c>
      <c r="E32" s="14" t="s">
        <v>57</v>
      </c>
      <c r="F32" s="14"/>
      <c r="G32" s="14"/>
      <c r="H32" s="15" t="s">
        <v>5</v>
      </c>
      <c r="I32" s="16" t="s">
        <v>79</v>
      </c>
      <c r="J32" s="24" t="s">
        <v>84</v>
      </c>
      <c r="K32" s="95">
        <v>985997880</v>
      </c>
      <c r="L32" s="95">
        <v>985997880</v>
      </c>
      <c r="M32" s="95">
        <v>613754792</v>
      </c>
      <c r="N32" s="95">
        <v>613754792</v>
      </c>
      <c r="O32" s="95">
        <v>613754792</v>
      </c>
      <c r="P32" s="69">
        <f t="shared" si="1"/>
        <v>0.6224707014583033</v>
      </c>
      <c r="Q32" s="70">
        <f t="shared" si="2"/>
        <v>0.6224707014583033</v>
      </c>
      <c r="R32" s="118"/>
      <c r="S32" s="119"/>
    </row>
    <row r="33" spans="1:20" s="25" customFormat="1" ht="14.25" x14ac:dyDescent="0.2">
      <c r="A33" s="12" t="s">
        <v>25</v>
      </c>
      <c r="B33" s="13" t="s">
        <v>27</v>
      </c>
      <c r="C33" s="13" t="s">
        <v>27</v>
      </c>
      <c r="D33" s="14" t="s">
        <v>71</v>
      </c>
      <c r="E33" s="14" t="s">
        <v>74</v>
      </c>
      <c r="F33" s="14"/>
      <c r="G33" s="14"/>
      <c r="H33" s="15" t="s">
        <v>5</v>
      </c>
      <c r="I33" s="16" t="s">
        <v>80</v>
      </c>
      <c r="J33" s="24" t="s">
        <v>85</v>
      </c>
      <c r="K33" s="95">
        <v>54777660</v>
      </c>
      <c r="L33" s="95">
        <v>54777660</v>
      </c>
      <c r="M33" s="95">
        <v>12143607</v>
      </c>
      <c r="N33" s="95">
        <v>12143607</v>
      </c>
      <c r="O33" s="95">
        <v>12143607</v>
      </c>
      <c r="P33" s="69">
        <f t="shared" si="1"/>
        <v>0.2216890425768461</v>
      </c>
      <c r="Q33" s="70">
        <f t="shared" si="2"/>
        <v>0.2216890425768461</v>
      </c>
      <c r="R33" s="118"/>
      <c r="S33" s="119"/>
    </row>
    <row r="34" spans="1:20" s="25" customFormat="1" ht="14.25" x14ac:dyDescent="0.2">
      <c r="A34" s="12" t="s">
        <v>25</v>
      </c>
      <c r="B34" s="13" t="s">
        <v>27</v>
      </c>
      <c r="C34" s="13" t="s">
        <v>27</v>
      </c>
      <c r="D34" s="14" t="s">
        <v>71</v>
      </c>
      <c r="E34" s="14" t="s">
        <v>75</v>
      </c>
      <c r="F34" s="14"/>
      <c r="G34" s="14"/>
      <c r="H34" s="15" t="s">
        <v>5</v>
      </c>
      <c r="I34" s="16" t="s">
        <v>81</v>
      </c>
      <c r="J34" s="24" t="s">
        <v>86</v>
      </c>
      <c r="K34" s="95">
        <v>109555320</v>
      </c>
      <c r="L34" s="95">
        <v>109555320</v>
      </c>
      <c r="M34" s="95">
        <v>47036876</v>
      </c>
      <c r="N34" s="95">
        <v>47036876</v>
      </c>
      <c r="O34" s="95">
        <v>47036876</v>
      </c>
      <c r="P34" s="69">
        <f t="shared" si="1"/>
        <v>0.42934360467387617</v>
      </c>
      <c r="Q34" s="70">
        <f t="shared" si="2"/>
        <v>0.42934360467387617</v>
      </c>
      <c r="R34" s="118"/>
      <c r="S34" s="119"/>
    </row>
    <row r="35" spans="1:20" s="28" customFormat="1" ht="24" x14ac:dyDescent="0.25">
      <c r="A35" s="18" t="s">
        <v>25</v>
      </c>
      <c r="B35" s="77" t="s">
        <v>27</v>
      </c>
      <c r="C35" s="77" t="s">
        <v>27</v>
      </c>
      <c r="D35" s="79" t="s">
        <v>87</v>
      </c>
      <c r="E35" s="21"/>
      <c r="F35" s="21"/>
      <c r="G35" s="21"/>
      <c r="H35" s="15" t="s">
        <v>5</v>
      </c>
      <c r="I35" s="22" t="s">
        <v>88</v>
      </c>
      <c r="J35" s="26" t="s">
        <v>89</v>
      </c>
      <c r="K35" s="94">
        <v>1254582000</v>
      </c>
      <c r="L35" s="94">
        <v>0</v>
      </c>
      <c r="M35" s="94">
        <v>0</v>
      </c>
      <c r="N35" s="94">
        <v>0</v>
      </c>
      <c r="O35" s="94">
        <v>0</v>
      </c>
      <c r="P35" s="69">
        <f t="shared" si="1"/>
        <v>0</v>
      </c>
      <c r="Q35" s="70">
        <f t="shared" si="2"/>
        <v>0</v>
      </c>
      <c r="R35" s="120"/>
      <c r="S35" s="121"/>
    </row>
    <row r="36" spans="1:20" s="27" customFormat="1" ht="14.25" x14ac:dyDescent="0.2">
      <c r="A36" s="18" t="s">
        <v>25</v>
      </c>
      <c r="B36" s="77" t="s">
        <v>54</v>
      </c>
      <c r="C36" s="19"/>
      <c r="D36" s="21"/>
      <c r="E36" s="21"/>
      <c r="F36" s="21"/>
      <c r="G36" s="21"/>
      <c r="H36" s="15" t="s">
        <v>5</v>
      </c>
      <c r="I36" s="29" t="s">
        <v>90</v>
      </c>
      <c r="J36" s="23" t="s">
        <v>91</v>
      </c>
      <c r="K36" s="94">
        <f>K37+K41+K53</f>
        <v>10197193000</v>
      </c>
      <c r="L36" s="94">
        <f>L37+L41+L53</f>
        <v>9092078225.3100014</v>
      </c>
      <c r="M36" s="94">
        <f>M37+M41+M53</f>
        <v>8129913150.3100004</v>
      </c>
      <c r="N36" s="94">
        <f>N37+N41+N53</f>
        <v>4762485119.0599995</v>
      </c>
      <c r="O36" s="94">
        <f>O37+O41+O53</f>
        <v>4683230170.0599995</v>
      </c>
      <c r="P36" s="69">
        <f t="shared" si="1"/>
        <v>0.79726971435276361</v>
      </c>
      <c r="Q36" s="70">
        <f t="shared" si="2"/>
        <v>0.46703883304552529</v>
      </c>
      <c r="R36" s="111"/>
      <c r="S36" s="117"/>
      <c r="T36" s="117">
        <f>S36-O36</f>
        <v>-4683230170.0599995</v>
      </c>
    </row>
    <row r="37" spans="1:20" s="27" customFormat="1" ht="24" x14ac:dyDescent="0.2">
      <c r="A37" s="18" t="s">
        <v>25</v>
      </c>
      <c r="B37" s="77" t="s">
        <v>54</v>
      </c>
      <c r="C37" s="77" t="s">
        <v>27</v>
      </c>
      <c r="D37" s="21"/>
      <c r="E37" s="21"/>
      <c r="F37" s="21"/>
      <c r="G37" s="21"/>
      <c r="H37" s="15" t="s">
        <v>5</v>
      </c>
      <c r="I37" s="29" t="s">
        <v>92</v>
      </c>
      <c r="J37" s="23" t="s">
        <v>93</v>
      </c>
      <c r="K37" s="94">
        <f>SUM(K38:K40)</f>
        <v>301050000</v>
      </c>
      <c r="L37" s="94">
        <f>SUM(L38:L40)</f>
        <v>190436060</v>
      </c>
      <c r="M37" s="94">
        <f>SUM(M38:M40)</f>
        <v>400000</v>
      </c>
      <c r="N37" s="94">
        <f>SUM(N38:N40)</f>
        <v>400000</v>
      </c>
      <c r="O37" s="94">
        <f>SUM(O38:O40)</f>
        <v>400000</v>
      </c>
      <c r="P37" s="69">
        <f t="shared" si="1"/>
        <v>1.3286829430327188E-3</v>
      </c>
      <c r="Q37" s="70">
        <f t="shared" si="2"/>
        <v>1.3286829430327188E-3</v>
      </c>
      <c r="R37" s="111"/>
      <c r="S37" s="117"/>
    </row>
    <row r="38" spans="1:20" s="27" customFormat="1" ht="36" x14ac:dyDescent="0.2">
      <c r="A38" s="80" t="s">
        <v>25</v>
      </c>
      <c r="B38" s="81" t="s">
        <v>54</v>
      </c>
      <c r="C38" s="81" t="s">
        <v>27</v>
      </c>
      <c r="D38" s="82" t="s">
        <v>27</v>
      </c>
      <c r="E38" s="82" t="s">
        <v>31</v>
      </c>
      <c r="F38" s="15" t="s">
        <v>34</v>
      </c>
      <c r="G38" s="21"/>
      <c r="H38" s="15" t="s">
        <v>5</v>
      </c>
      <c r="I38" s="30" t="s">
        <v>176</v>
      </c>
      <c r="J38" s="17" t="s">
        <v>177</v>
      </c>
      <c r="K38" s="95">
        <v>91200000</v>
      </c>
      <c r="L38" s="95">
        <v>400000</v>
      </c>
      <c r="M38" s="95">
        <v>400000</v>
      </c>
      <c r="N38" s="95">
        <v>400000</v>
      </c>
      <c r="O38" s="95">
        <v>400000</v>
      </c>
      <c r="P38" s="69">
        <f t="shared" si="1"/>
        <v>4.3859649122807015E-3</v>
      </c>
      <c r="Q38" s="70">
        <f t="shared" si="2"/>
        <v>4.3859649122807015E-3</v>
      </c>
      <c r="R38" s="111"/>
      <c r="S38" s="117"/>
    </row>
    <row r="39" spans="1:20" s="27" customFormat="1" ht="24" x14ac:dyDescent="0.2">
      <c r="A39" s="80" t="s">
        <v>25</v>
      </c>
      <c r="B39" s="81" t="s">
        <v>54</v>
      </c>
      <c r="C39" s="81" t="s">
        <v>27</v>
      </c>
      <c r="D39" s="82" t="s">
        <v>27</v>
      </c>
      <c r="E39" s="14" t="s">
        <v>58</v>
      </c>
      <c r="F39" s="15" t="s">
        <v>34</v>
      </c>
      <c r="G39" s="21"/>
      <c r="H39" s="15" t="s">
        <v>5</v>
      </c>
      <c r="I39" s="30" t="s">
        <v>243</v>
      </c>
      <c r="J39" s="17" t="s">
        <v>242</v>
      </c>
      <c r="K39" s="95">
        <v>0</v>
      </c>
      <c r="L39" s="95" t="s">
        <v>24</v>
      </c>
      <c r="M39" s="95" t="s">
        <v>24</v>
      </c>
      <c r="N39" s="95" t="s">
        <v>24</v>
      </c>
      <c r="O39" s="95" t="s">
        <v>24</v>
      </c>
      <c r="P39" s="69" t="e">
        <f t="shared" si="1"/>
        <v>#DIV/0!</v>
      </c>
      <c r="Q39" s="70" t="e">
        <f t="shared" si="2"/>
        <v>#DIV/0!</v>
      </c>
      <c r="R39" s="111"/>
      <c r="S39" s="117"/>
    </row>
    <row r="40" spans="1:20" s="25" customFormat="1" ht="14.25" x14ac:dyDescent="0.2">
      <c r="A40" s="12" t="s">
        <v>25</v>
      </c>
      <c r="B40" s="13" t="s">
        <v>54</v>
      </c>
      <c r="C40" s="13" t="s">
        <v>27</v>
      </c>
      <c r="D40" s="14" t="s">
        <v>27</v>
      </c>
      <c r="E40" s="14" t="s">
        <v>58</v>
      </c>
      <c r="F40" s="15" t="s">
        <v>35</v>
      </c>
      <c r="G40" s="14"/>
      <c r="H40" s="15" t="s">
        <v>5</v>
      </c>
      <c r="I40" s="30" t="s">
        <v>179</v>
      </c>
      <c r="J40" s="17" t="s">
        <v>180</v>
      </c>
      <c r="K40" s="95">
        <v>209850000</v>
      </c>
      <c r="L40" s="95">
        <v>190036060</v>
      </c>
      <c r="M40" s="95" t="s">
        <v>24</v>
      </c>
      <c r="N40" s="95" t="s">
        <v>24</v>
      </c>
      <c r="O40" s="95" t="s">
        <v>24</v>
      </c>
      <c r="P40" s="69">
        <f t="shared" si="1"/>
        <v>0</v>
      </c>
      <c r="Q40" s="70">
        <f t="shared" si="2"/>
        <v>0</v>
      </c>
      <c r="R40" s="118"/>
      <c r="S40" s="117"/>
    </row>
    <row r="41" spans="1:20" s="27" customFormat="1" ht="14.25" x14ac:dyDescent="0.2">
      <c r="A41" s="18" t="s">
        <v>25</v>
      </c>
      <c r="B41" s="77" t="s">
        <v>54</v>
      </c>
      <c r="C41" s="77" t="s">
        <v>54</v>
      </c>
      <c r="D41" s="20" t="s">
        <v>27</v>
      </c>
      <c r="E41" s="21"/>
      <c r="F41" s="21"/>
      <c r="G41" s="21"/>
      <c r="H41" s="15" t="s">
        <v>5</v>
      </c>
      <c r="I41" s="29" t="s">
        <v>239</v>
      </c>
      <c r="J41" s="23" t="s">
        <v>173</v>
      </c>
      <c r="K41" s="94">
        <f>SUM(K42:K52)</f>
        <v>171455606</v>
      </c>
      <c r="L41" s="94">
        <f>SUM(L42:L52)</f>
        <v>68521460</v>
      </c>
      <c r="M41" s="94">
        <f>SUM(M42:M52)</f>
        <v>68009956</v>
      </c>
      <c r="N41" s="94">
        <f>SUM(N42:N52)</f>
        <v>20817876</v>
      </c>
      <c r="O41" s="94">
        <f>SUM(O42:O52)</f>
        <v>20817876</v>
      </c>
      <c r="P41" s="69">
        <f t="shared" si="1"/>
        <v>0.39666218904501727</v>
      </c>
      <c r="Q41" s="70">
        <f t="shared" si="2"/>
        <v>0.12141846210616175</v>
      </c>
      <c r="R41" s="111"/>
      <c r="S41" s="117"/>
    </row>
    <row r="42" spans="1:20" s="27" customFormat="1" ht="24" x14ac:dyDescent="0.2">
      <c r="A42" s="18" t="s">
        <v>25</v>
      </c>
      <c r="B42" s="83" t="s">
        <v>54</v>
      </c>
      <c r="C42" s="83" t="s">
        <v>54</v>
      </c>
      <c r="D42" s="15" t="s">
        <v>27</v>
      </c>
      <c r="E42" s="15" t="s">
        <v>282</v>
      </c>
      <c r="F42" s="15" t="s">
        <v>28</v>
      </c>
      <c r="G42" s="21"/>
      <c r="H42" s="15" t="s">
        <v>5</v>
      </c>
      <c r="I42" s="30" t="s">
        <v>283</v>
      </c>
      <c r="J42" s="17" t="s">
        <v>284</v>
      </c>
      <c r="K42" s="95">
        <v>10000000</v>
      </c>
      <c r="L42" s="95">
        <v>10000000</v>
      </c>
      <c r="M42" s="95">
        <v>10000000</v>
      </c>
      <c r="N42" s="95" t="s">
        <v>24</v>
      </c>
      <c r="O42" s="95" t="s">
        <v>24</v>
      </c>
      <c r="P42" s="69">
        <f t="shared" si="1"/>
        <v>1</v>
      </c>
      <c r="Q42" s="70">
        <f t="shared" si="2"/>
        <v>0</v>
      </c>
      <c r="R42" s="111"/>
      <c r="S42" s="117"/>
    </row>
    <row r="43" spans="1:20" s="27" customFormat="1" ht="24" x14ac:dyDescent="0.2">
      <c r="A43" s="18" t="s">
        <v>25</v>
      </c>
      <c r="B43" s="83" t="s">
        <v>54</v>
      </c>
      <c r="C43" s="83" t="s">
        <v>54</v>
      </c>
      <c r="D43" s="15" t="s">
        <v>27</v>
      </c>
      <c r="E43" s="15" t="s">
        <v>57</v>
      </c>
      <c r="F43" s="15" t="s">
        <v>33</v>
      </c>
      <c r="G43" s="21"/>
      <c r="H43" s="15" t="s">
        <v>5</v>
      </c>
      <c r="I43" s="30" t="s">
        <v>245</v>
      </c>
      <c r="J43" s="17" t="s">
        <v>244</v>
      </c>
      <c r="K43" s="95">
        <v>0</v>
      </c>
      <c r="L43" s="95" t="s">
        <v>24</v>
      </c>
      <c r="M43" s="95" t="s">
        <v>24</v>
      </c>
      <c r="N43" s="95" t="s">
        <v>24</v>
      </c>
      <c r="O43" s="95" t="s">
        <v>24</v>
      </c>
      <c r="P43" s="69" t="e">
        <f t="shared" si="1"/>
        <v>#DIV/0!</v>
      </c>
      <c r="Q43" s="70" t="e">
        <f t="shared" si="2"/>
        <v>#DIV/0!</v>
      </c>
      <c r="R43" s="111"/>
      <c r="S43" s="117"/>
    </row>
    <row r="44" spans="1:20" s="27" customFormat="1" ht="24" x14ac:dyDescent="0.2">
      <c r="A44" s="18" t="s">
        <v>25</v>
      </c>
      <c r="B44" s="83" t="s">
        <v>54</v>
      </c>
      <c r="C44" s="83" t="s">
        <v>54</v>
      </c>
      <c r="D44" s="15" t="s">
        <v>27</v>
      </c>
      <c r="E44" s="15" t="s">
        <v>57</v>
      </c>
      <c r="F44" s="15" t="s">
        <v>34</v>
      </c>
      <c r="G44" s="21"/>
      <c r="H44" s="15" t="s">
        <v>5</v>
      </c>
      <c r="I44" s="30" t="s">
        <v>181</v>
      </c>
      <c r="J44" s="17" t="s">
        <v>182</v>
      </c>
      <c r="K44" s="95">
        <v>0</v>
      </c>
      <c r="L44" s="95" t="s">
        <v>24</v>
      </c>
      <c r="M44" s="95" t="s">
        <v>24</v>
      </c>
      <c r="N44" s="95" t="s">
        <v>24</v>
      </c>
      <c r="O44" s="95" t="s">
        <v>24</v>
      </c>
      <c r="P44" s="69" t="e">
        <f t="shared" si="1"/>
        <v>#DIV/0!</v>
      </c>
      <c r="Q44" s="70" t="e">
        <f t="shared" si="2"/>
        <v>#DIV/0!</v>
      </c>
      <c r="R44" s="111"/>
      <c r="S44" s="117"/>
    </row>
    <row r="45" spans="1:20" s="27" customFormat="1" ht="24" x14ac:dyDescent="0.2">
      <c r="A45" s="18" t="s">
        <v>25</v>
      </c>
      <c r="B45" s="83" t="s">
        <v>54</v>
      </c>
      <c r="C45" s="83" t="s">
        <v>54</v>
      </c>
      <c r="D45" s="15" t="s">
        <v>27</v>
      </c>
      <c r="E45" s="15" t="s">
        <v>31</v>
      </c>
      <c r="F45" s="15" t="s">
        <v>28</v>
      </c>
      <c r="G45" s="21"/>
      <c r="H45" s="15" t="s">
        <v>5</v>
      </c>
      <c r="I45" s="30" t="s">
        <v>247</v>
      </c>
      <c r="J45" s="17" t="s">
        <v>246</v>
      </c>
      <c r="K45" s="95" t="s">
        <v>24</v>
      </c>
      <c r="L45" s="95" t="s">
        <v>24</v>
      </c>
      <c r="M45" s="95" t="s">
        <v>24</v>
      </c>
      <c r="N45" s="95" t="s">
        <v>24</v>
      </c>
      <c r="O45" s="95" t="s">
        <v>24</v>
      </c>
      <c r="P45" s="69" t="e">
        <f t="shared" si="1"/>
        <v>#DIV/0!</v>
      </c>
      <c r="Q45" s="70" t="e">
        <f t="shared" si="2"/>
        <v>#DIV/0!</v>
      </c>
      <c r="R45" s="111"/>
      <c r="S45" s="117"/>
    </row>
    <row r="46" spans="1:20" s="27" customFormat="1" ht="36" x14ac:dyDescent="0.2">
      <c r="A46" s="18" t="s">
        <v>25</v>
      </c>
      <c r="B46" s="83" t="s">
        <v>54</v>
      </c>
      <c r="C46" s="83" t="s">
        <v>54</v>
      </c>
      <c r="D46" s="15" t="s">
        <v>27</v>
      </c>
      <c r="E46" s="15" t="s">
        <v>31</v>
      </c>
      <c r="F46" s="15" t="s">
        <v>57</v>
      </c>
      <c r="G46" s="21"/>
      <c r="H46" s="15" t="s">
        <v>5</v>
      </c>
      <c r="I46" s="30" t="s">
        <v>183</v>
      </c>
      <c r="J46" s="17" t="s">
        <v>185</v>
      </c>
      <c r="K46" s="95">
        <v>71195466</v>
      </c>
      <c r="L46" s="95">
        <v>47911504</v>
      </c>
      <c r="M46" s="95">
        <v>47400000</v>
      </c>
      <c r="N46" s="95">
        <v>14969920</v>
      </c>
      <c r="O46" s="95">
        <v>14969920</v>
      </c>
      <c r="P46" s="69">
        <f t="shared" si="1"/>
        <v>0.66577273333669873</v>
      </c>
      <c r="Q46" s="70">
        <f t="shared" si="2"/>
        <v>0.21026507502598552</v>
      </c>
      <c r="R46" s="111"/>
      <c r="S46" s="117"/>
    </row>
    <row r="47" spans="1:20" s="27" customFormat="1" ht="48" x14ac:dyDescent="0.2">
      <c r="A47" s="18" t="s">
        <v>25</v>
      </c>
      <c r="B47" s="83" t="s">
        <v>54</v>
      </c>
      <c r="C47" s="83" t="s">
        <v>54</v>
      </c>
      <c r="D47" s="15" t="s">
        <v>27</v>
      </c>
      <c r="E47" s="15" t="s">
        <v>31</v>
      </c>
      <c r="F47" s="15" t="s">
        <v>31</v>
      </c>
      <c r="G47" s="21"/>
      <c r="H47" s="15" t="s">
        <v>5</v>
      </c>
      <c r="I47" s="30" t="s">
        <v>184</v>
      </c>
      <c r="J47" s="17" t="s">
        <v>186</v>
      </c>
      <c r="K47" s="95">
        <v>58126905</v>
      </c>
      <c r="L47" s="95" t="s">
        <v>24</v>
      </c>
      <c r="M47" s="95" t="s">
        <v>24</v>
      </c>
      <c r="N47" s="95" t="s">
        <v>24</v>
      </c>
      <c r="O47" s="95" t="s">
        <v>24</v>
      </c>
      <c r="P47" s="69">
        <f t="shared" si="1"/>
        <v>0</v>
      </c>
      <c r="Q47" s="70">
        <f t="shared" si="2"/>
        <v>0</v>
      </c>
      <c r="R47" s="111"/>
      <c r="S47" s="117"/>
    </row>
    <row r="48" spans="1:20" s="27" customFormat="1" ht="48" x14ac:dyDescent="0.2">
      <c r="A48" s="18" t="s">
        <v>25</v>
      </c>
      <c r="B48" s="83" t="s">
        <v>54</v>
      </c>
      <c r="C48" s="83" t="s">
        <v>54</v>
      </c>
      <c r="D48" s="15" t="s">
        <v>27</v>
      </c>
      <c r="E48" s="15" t="s">
        <v>31</v>
      </c>
      <c r="F48" s="15" t="s">
        <v>59</v>
      </c>
      <c r="G48" s="21"/>
      <c r="H48" s="15" t="s">
        <v>5</v>
      </c>
      <c r="I48" s="30" t="s">
        <v>251</v>
      </c>
      <c r="J48" s="17" t="s">
        <v>248</v>
      </c>
      <c r="K48" s="95" t="s">
        <v>24</v>
      </c>
      <c r="L48" s="95" t="s">
        <v>24</v>
      </c>
      <c r="M48" s="95" t="s">
        <v>24</v>
      </c>
      <c r="N48" s="95" t="s">
        <v>24</v>
      </c>
      <c r="O48" s="95" t="s">
        <v>24</v>
      </c>
      <c r="P48" s="69" t="e">
        <f t="shared" si="1"/>
        <v>#DIV/0!</v>
      </c>
      <c r="Q48" s="70" t="e">
        <f t="shared" si="2"/>
        <v>#DIV/0!</v>
      </c>
      <c r="R48" s="111"/>
      <c r="S48" s="117"/>
    </row>
    <row r="49" spans="1:20" s="27" customFormat="1" ht="14.25" x14ac:dyDescent="0.2">
      <c r="A49" s="18" t="s">
        <v>25</v>
      </c>
      <c r="B49" s="83" t="s">
        <v>54</v>
      </c>
      <c r="C49" s="83" t="s">
        <v>54</v>
      </c>
      <c r="D49" s="15" t="s">
        <v>27</v>
      </c>
      <c r="E49" s="15" t="s">
        <v>31</v>
      </c>
      <c r="F49" s="15" t="s">
        <v>32</v>
      </c>
      <c r="G49" s="21"/>
      <c r="H49" s="15" t="s">
        <v>5</v>
      </c>
      <c r="I49" s="30" t="s">
        <v>252</v>
      </c>
      <c r="J49" s="17" t="s">
        <v>249</v>
      </c>
      <c r="K49" s="95" t="s">
        <v>24</v>
      </c>
      <c r="L49" s="95" t="s">
        <v>24</v>
      </c>
      <c r="M49" s="95" t="s">
        <v>24</v>
      </c>
      <c r="N49" s="95" t="s">
        <v>24</v>
      </c>
      <c r="O49" s="95" t="s">
        <v>24</v>
      </c>
      <c r="P49" s="69" t="e">
        <f t="shared" si="1"/>
        <v>#DIV/0!</v>
      </c>
      <c r="Q49" s="70" t="e">
        <f t="shared" si="2"/>
        <v>#DIV/0!</v>
      </c>
      <c r="R49" s="111"/>
      <c r="S49" s="117"/>
    </row>
    <row r="50" spans="1:20" s="27" customFormat="1" ht="24" x14ac:dyDescent="0.2">
      <c r="A50" s="18" t="s">
        <v>25</v>
      </c>
      <c r="B50" s="83" t="s">
        <v>54</v>
      </c>
      <c r="C50" s="83" t="s">
        <v>54</v>
      </c>
      <c r="D50" s="15" t="s">
        <v>27</v>
      </c>
      <c r="E50" s="15" t="s">
        <v>31</v>
      </c>
      <c r="F50" s="15" t="s">
        <v>34</v>
      </c>
      <c r="G50" s="21"/>
      <c r="H50" s="15" t="s">
        <v>5</v>
      </c>
      <c r="I50" s="30" t="s">
        <v>253</v>
      </c>
      <c r="J50" s="17" t="s">
        <v>250</v>
      </c>
      <c r="K50" s="95">
        <v>7200000</v>
      </c>
      <c r="L50" s="95">
        <v>2192370</v>
      </c>
      <c r="M50" s="95">
        <v>2192370</v>
      </c>
      <c r="N50" s="95">
        <v>2192370</v>
      </c>
      <c r="O50" s="95">
        <v>2192370</v>
      </c>
      <c r="P50" s="69">
        <f t="shared" si="1"/>
        <v>0.30449583333333335</v>
      </c>
      <c r="Q50" s="70">
        <f t="shared" si="2"/>
        <v>0.30449583333333335</v>
      </c>
      <c r="R50" s="111"/>
      <c r="S50" s="117"/>
    </row>
    <row r="51" spans="1:20" s="27" customFormat="1" ht="36" x14ac:dyDescent="0.2">
      <c r="A51" s="18" t="s">
        <v>25</v>
      </c>
      <c r="B51" s="83" t="s">
        <v>54</v>
      </c>
      <c r="C51" s="83" t="s">
        <v>54</v>
      </c>
      <c r="D51" s="15" t="s">
        <v>27</v>
      </c>
      <c r="E51" s="15" t="s">
        <v>58</v>
      </c>
      <c r="F51" s="15" t="s">
        <v>57</v>
      </c>
      <c r="G51" s="21"/>
      <c r="H51" s="15" t="s">
        <v>5</v>
      </c>
      <c r="I51" s="30" t="s">
        <v>187</v>
      </c>
      <c r="J51" s="17" t="s">
        <v>189</v>
      </c>
      <c r="K51" s="95">
        <v>16000000</v>
      </c>
      <c r="L51" s="95">
        <v>3417586</v>
      </c>
      <c r="M51" s="95">
        <v>3417586</v>
      </c>
      <c r="N51" s="95">
        <v>3417586</v>
      </c>
      <c r="O51" s="95">
        <v>3417586</v>
      </c>
      <c r="P51" s="69">
        <f t="shared" si="1"/>
        <v>0.213599125</v>
      </c>
      <c r="Q51" s="70">
        <f t="shared" si="2"/>
        <v>0.213599125</v>
      </c>
      <c r="R51" s="111"/>
      <c r="S51" s="117"/>
    </row>
    <row r="52" spans="1:20" s="25" customFormat="1" ht="24" x14ac:dyDescent="0.2">
      <c r="A52" s="12" t="s">
        <v>25</v>
      </c>
      <c r="B52" s="13" t="s">
        <v>54</v>
      </c>
      <c r="C52" s="13" t="s">
        <v>54</v>
      </c>
      <c r="D52" s="14" t="s">
        <v>27</v>
      </c>
      <c r="E52" s="14" t="s">
        <v>58</v>
      </c>
      <c r="F52" s="14" t="s">
        <v>33</v>
      </c>
      <c r="G52" s="14"/>
      <c r="H52" s="15" t="s">
        <v>5</v>
      </c>
      <c r="I52" s="30" t="s">
        <v>188</v>
      </c>
      <c r="J52" s="17" t="s">
        <v>190</v>
      </c>
      <c r="K52" s="95">
        <v>8933235</v>
      </c>
      <c r="L52" s="95">
        <v>5000000</v>
      </c>
      <c r="M52" s="95">
        <v>5000000</v>
      </c>
      <c r="N52" s="95">
        <v>238000</v>
      </c>
      <c r="O52" s="95">
        <v>238000</v>
      </c>
      <c r="P52" s="69">
        <f t="shared" si="1"/>
        <v>0.55970765349842466</v>
      </c>
      <c r="Q52" s="70">
        <f t="shared" si="2"/>
        <v>2.6642084306525017E-2</v>
      </c>
      <c r="R52" s="118"/>
      <c r="S52" s="117"/>
    </row>
    <row r="53" spans="1:20" s="25" customFormat="1" ht="14.25" x14ac:dyDescent="0.2">
      <c r="A53" s="18" t="s">
        <v>25</v>
      </c>
      <c r="B53" s="77" t="s">
        <v>54</v>
      </c>
      <c r="C53" s="77" t="s">
        <v>54</v>
      </c>
      <c r="D53" s="78" t="s">
        <v>54</v>
      </c>
      <c r="E53" s="21"/>
      <c r="F53" s="21"/>
      <c r="G53" s="21"/>
      <c r="H53" s="15" t="s">
        <v>5</v>
      </c>
      <c r="I53" s="29" t="s">
        <v>94</v>
      </c>
      <c r="J53" s="23" t="s">
        <v>95</v>
      </c>
      <c r="K53" s="94">
        <f>SUM(K54:K70)</f>
        <v>9724687394</v>
      </c>
      <c r="L53" s="94">
        <f>SUM(L54:L70)</f>
        <v>8833120705.3100014</v>
      </c>
      <c r="M53" s="94">
        <f>SUM(M54:M70)</f>
        <v>8061503194.3100004</v>
      </c>
      <c r="N53" s="94">
        <f>SUM(N54:N70)</f>
        <v>4741267243.0599995</v>
      </c>
      <c r="O53" s="94">
        <f>SUM(O54:O70)</f>
        <v>4662012294.0599995</v>
      </c>
      <c r="P53" s="69">
        <f t="shared" si="1"/>
        <v>0.82897299087308851</v>
      </c>
      <c r="Q53" s="70">
        <f t="shared" si="2"/>
        <v>0.48754957881579791</v>
      </c>
      <c r="R53" s="118"/>
      <c r="S53" s="117"/>
      <c r="T53" s="117"/>
    </row>
    <row r="54" spans="1:20" s="25" customFormat="1" ht="14.25" x14ac:dyDescent="0.2">
      <c r="A54" s="12" t="s">
        <v>25</v>
      </c>
      <c r="B54" s="13" t="s">
        <v>54</v>
      </c>
      <c r="C54" s="13" t="s">
        <v>54</v>
      </c>
      <c r="D54" s="14" t="s">
        <v>54</v>
      </c>
      <c r="E54" s="14" t="s">
        <v>59</v>
      </c>
      <c r="F54" s="85" t="s">
        <v>58</v>
      </c>
      <c r="G54" s="14"/>
      <c r="H54" s="15" t="s">
        <v>5</v>
      </c>
      <c r="I54" s="30" t="s">
        <v>191</v>
      </c>
      <c r="J54" s="17" t="s">
        <v>192</v>
      </c>
      <c r="K54" s="95">
        <v>186541615</v>
      </c>
      <c r="L54" s="106">
        <v>63956178.729999997</v>
      </c>
      <c r="M54" s="106">
        <v>60835437.729999997</v>
      </c>
      <c r="N54" s="106">
        <v>22577580.329999998</v>
      </c>
      <c r="O54" s="106">
        <v>22577580.329999998</v>
      </c>
      <c r="P54" s="69">
        <f t="shared" si="1"/>
        <v>0.3261226066365942</v>
      </c>
      <c r="Q54" s="70">
        <f t="shared" si="2"/>
        <v>0.12103240518208229</v>
      </c>
      <c r="R54" s="118"/>
      <c r="S54" s="117"/>
    </row>
    <row r="55" spans="1:20" s="25" customFormat="1" ht="24" x14ac:dyDescent="0.2">
      <c r="A55" s="12" t="s">
        <v>25</v>
      </c>
      <c r="B55" s="13" t="s">
        <v>54</v>
      </c>
      <c r="C55" s="13" t="s">
        <v>54</v>
      </c>
      <c r="D55" s="14" t="s">
        <v>54</v>
      </c>
      <c r="E55" s="14" t="s">
        <v>32</v>
      </c>
      <c r="F55" s="14" t="s">
        <v>31</v>
      </c>
      <c r="G55" s="14"/>
      <c r="H55" s="15" t="s">
        <v>5</v>
      </c>
      <c r="I55" s="30" t="s">
        <v>193</v>
      </c>
      <c r="J55" s="17" t="s">
        <v>197</v>
      </c>
      <c r="K55" s="95">
        <v>198293974</v>
      </c>
      <c r="L55" s="95">
        <v>166114193.12</v>
      </c>
      <c r="M55" s="95">
        <v>112556953.12</v>
      </c>
      <c r="N55" s="95">
        <v>75154102.769999996</v>
      </c>
      <c r="O55" s="95">
        <v>74718485.769999996</v>
      </c>
      <c r="P55" s="69">
        <f t="shared" si="1"/>
        <v>0.5676266951006792</v>
      </c>
      <c r="Q55" s="70">
        <f t="shared" si="2"/>
        <v>0.37900346265691359</v>
      </c>
      <c r="R55" s="118"/>
      <c r="S55" s="117"/>
    </row>
    <row r="56" spans="1:20" s="25" customFormat="1" ht="24" x14ac:dyDescent="0.2">
      <c r="A56" s="12" t="s">
        <v>25</v>
      </c>
      <c r="B56" s="13" t="s">
        <v>54</v>
      </c>
      <c r="C56" s="13" t="s">
        <v>54</v>
      </c>
      <c r="D56" s="14" t="s">
        <v>54</v>
      </c>
      <c r="E56" s="14" t="s">
        <v>32</v>
      </c>
      <c r="F56" s="14" t="s">
        <v>58</v>
      </c>
      <c r="G56" s="14"/>
      <c r="H56" s="15" t="s">
        <v>5</v>
      </c>
      <c r="I56" s="30" t="s">
        <v>194</v>
      </c>
      <c r="J56" s="17" t="s">
        <v>198</v>
      </c>
      <c r="K56" s="95">
        <v>147484486</v>
      </c>
      <c r="L56" s="95">
        <v>110680000</v>
      </c>
      <c r="M56" s="95">
        <v>11023854</v>
      </c>
      <c r="N56" s="95">
        <v>10980054</v>
      </c>
      <c r="O56" s="95">
        <v>10950054</v>
      </c>
      <c r="P56" s="69">
        <f t="shared" si="1"/>
        <v>7.4745854964026526E-2</v>
      </c>
      <c r="Q56" s="70">
        <f t="shared" si="2"/>
        <v>7.4448874575187521E-2</v>
      </c>
      <c r="R56" s="118"/>
      <c r="S56" s="117"/>
    </row>
    <row r="57" spans="1:20" s="25" customFormat="1" ht="24" x14ac:dyDescent="0.2">
      <c r="A57" s="12" t="s">
        <v>25</v>
      </c>
      <c r="B57" s="13" t="s">
        <v>54</v>
      </c>
      <c r="C57" s="13" t="s">
        <v>54</v>
      </c>
      <c r="D57" s="14" t="s">
        <v>54</v>
      </c>
      <c r="E57" s="14" t="s">
        <v>32</v>
      </c>
      <c r="F57" s="14" t="s">
        <v>34</v>
      </c>
      <c r="G57" s="14"/>
      <c r="H57" s="15" t="s">
        <v>5</v>
      </c>
      <c r="I57" s="30" t="s">
        <v>195</v>
      </c>
      <c r="J57" s="17" t="s">
        <v>199</v>
      </c>
      <c r="K57" s="95">
        <v>58521743</v>
      </c>
      <c r="L57" s="95">
        <v>58100000</v>
      </c>
      <c r="M57" s="95">
        <v>58100000</v>
      </c>
      <c r="N57" s="95">
        <v>25221206</v>
      </c>
      <c r="O57" s="95">
        <v>25221206</v>
      </c>
      <c r="P57" s="69">
        <f t="shared" si="1"/>
        <v>0.99279339646462683</v>
      </c>
      <c r="Q57" s="70">
        <f t="shared" si="2"/>
        <v>0.43097154505463037</v>
      </c>
      <c r="R57" s="118"/>
      <c r="S57" s="117"/>
    </row>
    <row r="58" spans="1:20" s="25" customFormat="1" ht="36" x14ac:dyDescent="0.2">
      <c r="A58" s="12" t="s">
        <v>25</v>
      </c>
      <c r="B58" s="13" t="s">
        <v>54</v>
      </c>
      <c r="C58" s="13" t="s">
        <v>54</v>
      </c>
      <c r="D58" s="14" t="s">
        <v>54</v>
      </c>
      <c r="E58" s="14" t="s">
        <v>32</v>
      </c>
      <c r="F58" s="14" t="s">
        <v>35</v>
      </c>
      <c r="G58" s="14"/>
      <c r="H58" s="15" t="s">
        <v>5</v>
      </c>
      <c r="I58" s="30" t="s">
        <v>196</v>
      </c>
      <c r="J58" s="17" t="s">
        <v>200</v>
      </c>
      <c r="K58" s="95">
        <v>503994451</v>
      </c>
      <c r="L58" s="95">
        <v>503994451</v>
      </c>
      <c r="M58" s="95">
        <v>503994451</v>
      </c>
      <c r="N58" s="95">
        <v>296429530</v>
      </c>
      <c r="O58" s="95">
        <v>296429530</v>
      </c>
      <c r="P58" s="69">
        <f t="shared" si="1"/>
        <v>1</v>
      </c>
      <c r="Q58" s="70">
        <f t="shared" si="2"/>
        <v>0.58816030496335758</v>
      </c>
      <c r="R58" s="118"/>
      <c r="S58" s="117"/>
    </row>
    <row r="59" spans="1:20" s="25" customFormat="1" ht="24" x14ac:dyDescent="0.2">
      <c r="A59" s="12" t="s">
        <v>25</v>
      </c>
      <c r="B59" s="13" t="s">
        <v>54</v>
      </c>
      <c r="C59" s="13" t="s">
        <v>54</v>
      </c>
      <c r="D59" s="14" t="s">
        <v>54</v>
      </c>
      <c r="E59" s="14" t="s">
        <v>33</v>
      </c>
      <c r="F59" s="14" t="s">
        <v>28</v>
      </c>
      <c r="G59" s="14"/>
      <c r="H59" s="15" t="s">
        <v>5</v>
      </c>
      <c r="I59" s="30" t="s">
        <v>201</v>
      </c>
      <c r="J59" s="17" t="s">
        <v>203</v>
      </c>
      <c r="K59" s="95">
        <v>1243364201</v>
      </c>
      <c r="L59" s="95">
        <v>1167087507</v>
      </c>
      <c r="M59" s="95">
        <v>1129344419</v>
      </c>
      <c r="N59" s="95">
        <v>1129344418</v>
      </c>
      <c r="O59" s="95">
        <v>1129344418</v>
      </c>
      <c r="P59" s="69">
        <f t="shared" si="1"/>
        <v>0.90829735816078883</v>
      </c>
      <c r="Q59" s="70">
        <f t="shared" si="2"/>
        <v>0.90829735735651917</v>
      </c>
      <c r="R59" s="118"/>
      <c r="S59" s="117"/>
    </row>
    <row r="60" spans="1:20" s="25" customFormat="1" ht="14.25" x14ac:dyDescent="0.2">
      <c r="A60" s="12" t="s">
        <v>25</v>
      </c>
      <c r="B60" s="13" t="s">
        <v>54</v>
      </c>
      <c r="C60" s="13" t="s">
        <v>54</v>
      </c>
      <c r="D60" s="14" t="s">
        <v>54</v>
      </c>
      <c r="E60" s="14" t="s">
        <v>33</v>
      </c>
      <c r="F60" s="14" t="s">
        <v>57</v>
      </c>
      <c r="G60" s="14"/>
      <c r="H60" s="15" t="s">
        <v>5</v>
      </c>
      <c r="I60" s="30" t="s">
        <v>202</v>
      </c>
      <c r="J60" s="17" t="s">
        <v>204</v>
      </c>
      <c r="K60" s="95">
        <v>497187910</v>
      </c>
      <c r="L60" s="95">
        <v>497187910</v>
      </c>
      <c r="M60" s="95">
        <v>497187910</v>
      </c>
      <c r="N60" s="95">
        <v>425760819</v>
      </c>
      <c r="O60" s="95">
        <v>425760819</v>
      </c>
      <c r="P60" s="69">
        <f t="shared" si="1"/>
        <v>1</v>
      </c>
      <c r="Q60" s="70">
        <f t="shared" si="2"/>
        <v>0.85633783613121239</v>
      </c>
      <c r="R60" s="118"/>
      <c r="S60" s="117"/>
    </row>
    <row r="61" spans="1:20" s="25" customFormat="1" ht="14.25" x14ac:dyDescent="0.2">
      <c r="A61" s="12" t="s">
        <v>25</v>
      </c>
      <c r="B61" s="13" t="s">
        <v>54</v>
      </c>
      <c r="C61" s="13" t="s">
        <v>54</v>
      </c>
      <c r="D61" s="14" t="s">
        <v>54</v>
      </c>
      <c r="E61" s="14" t="s">
        <v>34</v>
      </c>
      <c r="F61" s="14" t="s">
        <v>57</v>
      </c>
      <c r="G61" s="14"/>
      <c r="H61" s="15" t="s">
        <v>5</v>
      </c>
      <c r="I61" s="30" t="s">
        <v>205</v>
      </c>
      <c r="J61" s="17" t="s">
        <v>210</v>
      </c>
      <c r="K61" s="95">
        <v>2114875489</v>
      </c>
      <c r="L61" s="95">
        <v>2039697660</v>
      </c>
      <c r="M61" s="95">
        <v>1855624718</v>
      </c>
      <c r="N61" s="95">
        <v>704652135.90999997</v>
      </c>
      <c r="O61" s="95">
        <v>704652135.90999997</v>
      </c>
      <c r="P61" s="69">
        <f t="shared" si="1"/>
        <v>0.8774155867102208</v>
      </c>
      <c r="Q61" s="70">
        <f t="shared" si="2"/>
        <v>0.33318847354138492</v>
      </c>
      <c r="R61" s="118"/>
      <c r="S61" s="117"/>
    </row>
    <row r="62" spans="1:20" s="25" customFormat="1" ht="24" x14ac:dyDescent="0.2">
      <c r="A62" s="12" t="s">
        <v>25</v>
      </c>
      <c r="B62" s="13" t="s">
        <v>54</v>
      </c>
      <c r="C62" s="13" t="s">
        <v>54</v>
      </c>
      <c r="D62" s="14" t="s">
        <v>54</v>
      </c>
      <c r="E62" s="14" t="s">
        <v>34</v>
      </c>
      <c r="F62" s="14" t="s">
        <v>31</v>
      </c>
      <c r="G62" s="14"/>
      <c r="H62" s="15" t="s">
        <v>5</v>
      </c>
      <c r="I62" s="30" t="s">
        <v>206</v>
      </c>
      <c r="J62" s="17" t="s">
        <v>211</v>
      </c>
      <c r="K62" s="95">
        <v>1063627342</v>
      </c>
      <c r="L62" s="95">
        <v>922952709</v>
      </c>
      <c r="M62" s="95">
        <v>664533385</v>
      </c>
      <c r="N62" s="95">
        <v>569225253.13999999</v>
      </c>
      <c r="O62" s="95">
        <v>569225253.13999999</v>
      </c>
      <c r="P62" s="69">
        <f t="shared" si="1"/>
        <v>0.624780276661974</v>
      </c>
      <c r="Q62" s="70">
        <f t="shared" si="2"/>
        <v>0.53517358069194876</v>
      </c>
      <c r="R62" s="118"/>
      <c r="S62" s="117"/>
    </row>
    <row r="63" spans="1:20" s="25" customFormat="1" ht="48" x14ac:dyDescent="0.2">
      <c r="A63" s="12" t="s">
        <v>25</v>
      </c>
      <c r="B63" s="13" t="s">
        <v>54</v>
      </c>
      <c r="C63" s="13" t="s">
        <v>54</v>
      </c>
      <c r="D63" s="14" t="s">
        <v>54</v>
      </c>
      <c r="E63" s="14" t="s">
        <v>34</v>
      </c>
      <c r="F63" s="14" t="s">
        <v>58</v>
      </c>
      <c r="G63" s="14"/>
      <c r="H63" s="15" t="s">
        <v>5</v>
      </c>
      <c r="I63" s="30" t="s">
        <v>207</v>
      </c>
      <c r="J63" s="17" t="s">
        <v>212</v>
      </c>
      <c r="K63" s="95">
        <v>1136793106</v>
      </c>
      <c r="L63" s="95">
        <v>1061848224</v>
      </c>
      <c r="M63" s="95">
        <v>1061848224</v>
      </c>
      <c r="N63" s="95">
        <v>511207733</v>
      </c>
      <c r="O63" s="95">
        <v>433144429</v>
      </c>
      <c r="P63" s="69">
        <f t="shared" si="1"/>
        <v>0.93407341968873625</v>
      </c>
      <c r="Q63" s="70">
        <f t="shared" si="2"/>
        <v>0.44969285114577395</v>
      </c>
      <c r="R63" s="118"/>
      <c r="S63" s="117"/>
    </row>
    <row r="64" spans="1:20" s="25" customFormat="1" ht="14.25" x14ac:dyDescent="0.2">
      <c r="A64" s="12" t="s">
        <v>25</v>
      </c>
      <c r="B64" s="13" t="s">
        <v>54</v>
      </c>
      <c r="C64" s="13" t="s">
        <v>54</v>
      </c>
      <c r="D64" s="14" t="s">
        <v>54</v>
      </c>
      <c r="E64" s="14" t="s">
        <v>34</v>
      </c>
      <c r="F64" s="14" t="s">
        <v>59</v>
      </c>
      <c r="G64" s="14"/>
      <c r="H64" s="15" t="s">
        <v>5</v>
      </c>
      <c r="I64" s="30" t="s">
        <v>208</v>
      </c>
      <c r="J64" s="17" t="s">
        <v>213</v>
      </c>
      <c r="K64" s="95">
        <v>1127246938</v>
      </c>
      <c r="L64" s="95">
        <v>967513598.46000004</v>
      </c>
      <c r="M64" s="95">
        <v>956229169.46000004</v>
      </c>
      <c r="N64" s="95">
        <v>381569767.67000002</v>
      </c>
      <c r="O64" s="95">
        <v>381569767.67000002</v>
      </c>
      <c r="P64" s="69">
        <f t="shared" si="1"/>
        <v>0.84828721837699061</v>
      </c>
      <c r="Q64" s="70">
        <f t="shared" si="2"/>
        <v>0.33849705402349028</v>
      </c>
      <c r="R64" s="118"/>
      <c r="S64" s="117"/>
    </row>
    <row r="65" spans="1:19" s="25" customFormat="1" ht="48" x14ac:dyDescent="0.2">
      <c r="A65" s="12" t="s">
        <v>25</v>
      </c>
      <c r="B65" s="13" t="s">
        <v>54</v>
      </c>
      <c r="C65" s="13" t="s">
        <v>54</v>
      </c>
      <c r="D65" s="14" t="s">
        <v>54</v>
      </c>
      <c r="E65" s="14" t="s">
        <v>34</v>
      </c>
      <c r="F65" s="14" t="s">
        <v>33</v>
      </c>
      <c r="G65" s="14"/>
      <c r="H65" s="15" t="s">
        <v>5</v>
      </c>
      <c r="I65" s="30" t="s">
        <v>209</v>
      </c>
      <c r="J65" s="17" t="s">
        <v>214</v>
      </c>
      <c r="K65" s="95">
        <v>176922439</v>
      </c>
      <c r="L65" s="95">
        <v>157015474</v>
      </c>
      <c r="M65" s="95">
        <v>152015474</v>
      </c>
      <c r="N65" s="95">
        <v>14903337.24</v>
      </c>
      <c r="O65" s="95">
        <v>14903337.24</v>
      </c>
      <c r="P65" s="69">
        <f t="shared" si="1"/>
        <v>0.85922099457378609</v>
      </c>
      <c r="Q65" s="70">
        <f t="shared" si="2"/>
        <v>8.4236557692944761E-2</v>
      </c>
      <c r="R65" s="118"/>
      <c r="S65" s="117"/>
    </row>
    <row r="66" spans="1:19" s="25" customFormat="1" ht="14.25" x14ac:dyDescent="0.2">
      <c r="A66" s="12" t="s">
        <v>25</v>
      </c>
      <c r="B66" s="13" t="s">
        <v>54</v>
      </c>
      <c r="C66" s="13" t="s">
        <v>54</v>
      </c>
      <c r="D66" s="14" t="s">
        <v>54</v>
      </c>
      <c r="E66" s="14" t="s">
        <v>35</v>
      </c>
      <c r="F66" s="14" t="s">
        <v>57</v>
      </c>
      <c r="G66" s="14"/>
      <c r="H66" s="15" t="s">
        <v>5</v>
      </c>
      <c r="I66" s="30" t="s">
        <v>215</v>
      </c>
      <c r="J66" s="17" t="s">
        <v>217</v>
      </c>
      <c r="K66" s="95">
        <v>573833700</v>
      </c>
      <c r="L66" s="95">
        <v>451522800</v>
      </c>
      <c r="M66" s="95">
        <v>448643000</v>
      </c>
      <c r="N66" s="95">
        <v>408643000</v>
      </c>
      <c r="O66" s="95">
        <v>408643000</v>
      </c>
      <c r="P66" s="69">
        <f t="shared" si="1"/>
        <v>0.7818345280174378</v>
      </c>
      <c r="Q66" s="70">
        <f t="shared" si="2"/>
        <v>0.71212792138210079</v>
      </c>
      <c r="R66" s="118"/>
      <c r="S66" s="117"/>
    </row>
    <row r="67" spans="1:19" s="25" customFormat="1" ht="36" x14ac:dyDescent="0.2">
      <c r="A67" s="12" t="s">
        <v>25</v>
      </c>
      <c r="B67" s="13" t="s">
        <v>54</v>
      </c>
      <c r="C67" s="13" t="s">
        <v>54</v>
      </c>
      <c r="D67" s="14" t="s">
        <v>54</v>
      </c>
      <c r="E67" s="14" t="s">
        <v>35</v>
      </c>
      <c r="F67" s="14" t="s">
        <v>31</v>
      </c>
      <c r="G67" s="14"/>
      <c r="H67" s="15" t="s">
        <v>5</v>
      </c>
      <c r="I67" s="30" t="s">
        <v>254</v>
      </c>
      <c r="J67" s="17" t="s">
        <v>255</v>
      </c>
      <c r="K67" s="95" t="s">
        <v>24</v>
      </c>
      <c r="L67" s="95" t="s">
        <v>24</v>
      </c>
      <c r="M67" s="95" t="s">
        <v>24</v>
      </c>
      <c r="N67" s="95" t="s">
        <v>24</v>
      </c>
      <c r="O67" s="95" t="s">
        <v>24</v>
      </c>
      <c r="P67" s="69">
        <v>0</v>
      </c>
      <c r="Q67" s="70">
        <v>0</v>
      </c>
      <c r="R67" s="118"/>
      <c r="S67" s="117"/>
    </row>
    <row r="68" spans="1:19" s="25" customFormat="1" ht="60" x14ac:dyDescent="0.2">
      <c r="A68" s="12" t="s">
        <v>25</v>
      </c>
      <c r="B68" s="13" t="s">
        <v>54</v>
      </c>
      <c r="C68" s="13" t="s">
        <v>54</v>
      </c>
      <c r="D68" s="14" t="s">
        <v>54</v>
      </c>
      <c r="E68" s="14" t="s">
        <v>35</v>
      </c>
      <c r="F68" s="14" t="s">
        <v>58</v>
      </c>
      <c r="G68" s="14"/>
      <c r="H68" s="15" t="s">
        <v>5</v>
      </c>
      <c r="I68" s="30" t="s">
        <v>216</v>
      </c>
      <c r="J68" s="17" t="s">
        <v>218</v>
      </c>
      <c r="K68" s="95">
        <v>15450000</v>
      </c>
      <c r="L68" s="95">
        <v>15450000</v>
      </c>
      <c r="M68" s="95">
        <v>15450000</v>
      </c>
      <c r="N68" s="95">
        <v>3928644</v>
      </c>
      <c r="O68" s="95">
        <v>3928644</v>
      </c>
      <c r="P68" s="69">
        <f t="shared" si="1"/>
        <v>1</v>
      </c>
      <c r="Q68" s="70">
        <f t="shared" si="2"/>
        <v>0.2542811650485437</v>
      </c>
      <c r="R68" s="118"/>
      <c r="S68" s="117"/>
    </row>
    <row r="69" spans="1:19" s="25" customFormat="1" ht="24" x14ac:dyDescent="0.2">
      <c r="A69" s="12" t="s">
        <v>25</v>
      </c>
      <c r="B69" s="13" t="s">
        <v>54</v>
      </c>
      <c r="C69" s="13" t="s">
        <v>54</v>
      </c>
      <c r="D69" s="14" t="s">
        <v>54</v>
      </c>
      <c r="E69" s="14" t="s">
        <v>35</v>
      </c>
      <c r="F69" s="14" t="s">
        <v>32</v>
      </c>
      <c r="G69" s="14"/>
      <c r="H69" s="15" t="s">
        <v>5</v>
      </c>
      <c r="I69" s="30" t="s">
        <v>240</v>
      </c>
      <c r="J69" s="17" t="s">
        <v>241</v>
      </c>
      <c r="K69" s="95">
        <v>370000000</v>
      </c>
      <c r="L69" s="95">
        <v>370000000</v>
      </c>
      <c r="M69" s="95">
        <v>370000000</v>
      </c>
      <c r="N69" s="95" t="s">
        <v>24</v>
      </c>
      <c r="O69" s="95" t="s">
        <v>24</v>
      </c>
      <c r="P69" s="69">
        <f t="shared" si="1"/>
        <v>1</v>
      </c>
      <c r="Q69" s="70">
        <f t="shared" si="2"/>
        <v>0</v>
      </c>
      <c r="R69" s="118"/>
      <c r="S69" s="117"/>
    </row>
    <row r="70" spans="1:19" s="25" customFormat="1" ht="24" x14ac:dyDescent="0.2">
      <c r="A70" s="12" t="s">
        <v>25</v>
      </c>
      <c r="B70" s="13" t="s">
        <v>54</v>
      </c>
      <c r="C70" s="13" t="s">
        <v>54</v>
      </c>
      <c r="D70" s="14" t="s">
        <v>54</v>
      </c>
      <c r="E70" s="14" t="s">
        <v>36</v>
      </c>
      <c r="F70" s="14"/>
      <c r="G70" s="14"/>
      <c r="H70" s="15" t="s">
        <v>5</v>
      </c>
      <c r="I70" s="30" t="s">
        <v>97</v>
      </c>
      <c r="J70" s="17" t="s">
        <v>96</v>
      </c>
      <c r="K70" s="95">
        <v>310550000</v>
      </c>
      <c r="L70" s="95">
        <v>280000000</v>
      </c>
      <c r="M70" s="95">
        <v>164116199</v>
      </c>
      <c r="N70" s="95">
        <v>161669662</v>
      </c>
      <c r="O70" s="95">
        <v>160943634</v>
      </c>
      <c r="P70" s="69">
        <f t="shared" si="1"/>
        <v>0.52846948639510549</v>
      </c>
      <c r="Q70" s="70">
        <f t="shared" si="2"/>
        <v>0.52059140879085497</v>
      </c>
      <c r="R70" s="118"/>
      <c r="S70" s="117"/>
    </row>
    <row r="71" spans="1:19" s="27" customFormat="1" ht="14.25" x14ac:dyDescent="0.2">
      <c r="A71" s="18" t="s">
        <v>25</v>
      </c>
      <c r="B71" s="77" t="s">
        <v>71</v>
      </c>
      <c r="C71" s="19"/>
      <c r="D71" s="21"/>
      <c r="E71" s="21"/>
      <c r="F71" s="21"/>
      <c r="G71" s="21"/>
      <c r="H71" s="20">
        <v>20</v>
      </c>
      <c r="I71" s="29" t="s">
        <v>171</v>
      </c>
      <c r="J71" s="23" t="s">
        <v>7</v>
      </c>
      <c r="K71" s="94">
        <f>K72+K74+K75+K77+K80</f>
        <v>510201724000</v>
      </c>
      <c r="L71" s="94">
        <f t="shared" ref="L71:O71" si="5">L72+L74+L75+L77+L80</f>
        <v>505919669127.92999</v>
      </c>
      <c r="M71" s="94">
        <f t="shared" si="5"/>
        <v>505887760771.92999</v>
      </c>
      <c r="N71" s="94">
        <f t="shared" si="5"/>
        <v>505887760771.92999</v>
      </c>
      <c r="O71" s="94">
        <f t="shared" si="5"/>
        <v>505887760771.92999</v>
      </c>
      <c r="P71" s="69">
        <f t="shared" si="1"/>
        <v>0.99154459300088527</v>
      </c>
      <c r="Q71" s="70">
        <f t="shared" si="2"/>
        <v>0.99154459300088527</v>
      </c>
      <c r="R71" s="111"/>
      <c r="S71" s="117"/>
    </row>
    <row r="72" spans="1:19" s="27" customFormat="1" ht="14.25" x14ac:dyDescent="0.2">
      <c r="A72" s="18" t="s">
        <v>25</v>
      </c>
      <c r="B72" s="77" t="s">
        <v>71</v>
      </c>
      <c r="C72" s="77" t="s">
        <v>71</v>
      </c>
      <c r="D72" s="77" t="s">
        <v>27</v>
      </c>
      <c r="E72" s="21"/>
      <c r="F72" s="21"/>
      <c r="G72" s="21"/>
      <c r="H72" s="20">
        <v>20</v>
      </c>
      <c r="I72" s="29" t="s">
        <v>263</v>
      </c>
      <c r="J72" s="23" t="s">
        <v>261</v>
      </c>
      <c r="K72" s="94">
        <f>K73</f>
        <v>9382884000</v>
      </c>
      <c r="L72" s="94">
        <f t="shared" ref="L72:O72" si="6">L73</f>
        <v>8340883559</v>
      </c>
      <c r="M72" s="94">
        <f t="shared" si="6"/>
        <v>8340883559</v>
      </c>
      <c r="N72" s="94">
        <f t="shared" si="6"/>
        <v>8340883559</v>
      </c>
      <c r="O72" s="94">
        <f t="shared" si="6"/>
        <v>8340883559</v>
      </c>
      <c r="P72" s="69">
        <f t="shared" si="1"/>
        <v>0.8889466776952587</v>
      </c>
      <c r="Q72" s="70">
        <f t="shared" si="2"/>
        <v>0.8889466776952587</v>
      </c>
      <c r="R72" s="111"/>
      <c r="S72" s="117"/>
    </row>
    <row r="73" spans="1:19" s="27" customFormat="1" ht="24" x14ac:dyDescent="0.2">
      <c r="A73" s="12" t="s">
        <v>25</v>
      </c>
      <c r="B73" s="83" t="s">
        <v>71</v>
      </c>
      <c r="C73" s="83" t="s">
        <v>71</v>
      </c>
      <c r="D73" s="83" t="s">
        <v>27</v>
      </c>
      <c r="E73" s="84" t="s">
        <v>54</v>
      </c>
      <c r="F73" s="15"/>
      <c r="G73" s="15"/>
      <c r="H73" s="14">
        <v>20</v>
      </c>
      <c r="I73" s="30" t="s">
        <v>264</v>
      </c>
      <c r="J73" s="17" t="s">
        <v>262</v>
      </c>
      <c r="K73" s="95">
        <v>9382884000</v>
      </c>
      <c r="L73" s="95">
        <v>8340883559</v>
      </c>
      <c r="M73" s="95">
        <v>8340883559</v>
      </c>
      <c r="N73" s="95">
        <v>8340883559</v>
      </c>
      <c r="O73" s="95">
        <v>8340883559</v>
      </c>
      <c r="P73" s="69">
        <f t="shared" si="1"/>
        <v>0.8889466776952587</v>
      </c>
      <c r="Q73" s="70">
        <f t="shared" si="2"/>
        <v>0.8889466776952587</v>
      </c>
      <c r="R73" s="111"/>
      <c r="S73" s="117"/>
    </row>
    <row r="74" spans="1:19" s="27" customFormat="1" ht="36" x14ac:dyDescent="0.2">
      <c r="A74" s="18" t="s">
        <v>25</v>
      </c>
      <c r="B74" s="77" t="s">
        <v>71</v>
      </c>
      <c r="C74" s="77" t="s">
        <v>71</v>
      </c>
      <c r="D74" s="77" t="s">
        <v>27</v>
      </c>
      <c r="E74" s="21" t="s">
        <v>273</v>
      </c>
      <c r="F74" s="21"/>
      <c r="G74" s="21"/>
      <c r="H74" s="20">
        <v>20</v>
      </c>
      <c r="I74" s="29" t="s">
        <v>275</v>
      </c>
      <c r="J74" s="23" t="s">
        <v>274</v>
      </c>
      <c r="K74" s="94">
        <v>758000000</v>
      </c>
      <c r="L74" s="94">
        <v>0</v>
      </c>
      <c r="M74" s="94">
        <v>0</v>
      </c>
      <c r="N74" s="94">
        <v>0</v>
      </c>
      <c r="O74" s="94">
        <v>0</v>
      </c>
      <c r="P74" s="69">
        <f t="shared" si="1"/>
        <v>0</v>
      </c>
      <c r="Q74" s="70">
        <f t="shared" si="2"/>
        <v>0</v>
      </c>
      <c r="R74" s="111"/>
      <c r="S74" s="117"/>
    </row>
    <row r="75" spans="1:19" s="27" customFormat="1" ht="24" x14ac:dyDescent="0.2">
      <c r="A75" s="18" t="s">
        <v>25</v>
      </c>
      <c r="B75" s="77" t="s">
        <v>71</v>
      </c>
      <c r="C75" s="77" t="s">
        <v>71</v>
      </c>
      <c r="D75" s="78" t="s">
        <v>87</v>
      </c>
      <c r="E75" s="21"/>
      <c r="F75" s="21"/>
      <c r="G75" s="21"/>
      <c r="H75" s="20">
        <v>21</v>
      </c>
      <c r="I75" s="29" t="s">
        <v>100</v>
      </c>
      <c r="J75" s="23" t="s">
        <v>101</v>
      </c>
      <c r="K75" s="94">
        <f>SUM(K76)</f>
        <v>497273736000</v>
      </c>
      <c r="L75" s="94">
        <f t="shared" ref="L75:O75" si="7">SUM(L76)</f>
        <v>497273736000</v>
      </c>
      <c r="M75" s="94">
        <f t="shared" si="7"/>
        <v>497273736000</v>
      </c>
      <c r="N75" s="94">
        <f t="shared" si="7"/>
        <v>497273736000</v>
      </c>
      <c r="O75" s="94">
        <f t="shared" si="7"/>
        <v>497273736000</v>
      </c>
      <c r="P75" s="69">
        <f t="shared" ref="P75:P128" si="8">+M75/K75</f>
        <v>1</v>
      </c>
      <c r="Q75" s="70">
        <f t="shared" ref="Q75:Q128" si="9">+N75/K75</f>
        <v>1</v>
      </c>
      <c r="R75" s="111"/>
      <c r="S75" s="117"/>
    </row>
    <row r="76" spans="1:19" s="27" customFormat="1" ht="36" x14ac:dyDescent="0.2">
      <c r="A76" s="12" t="s">
        <v>25</v>
      </c>
      <c r="B76" s="83" t="s">
        <v>71</v>
      </c>
      <c r="C76" s="83" t="s">
        <v>71</v>
      </c>
      <c r="D76" s="84" t="s">
        <v>87</v>
      </c>
      <c r="E76" s="15" t="s">
        <v>102</v>
      </c>
      <c r="F76" s="21"/>
      <c r="G76" s="21"/>
      <c r="H76" s="31">
        <v>21</v>
      </c>
      <c r="I76" s="30" t="s">
        <v>103</v>
      </c>
      <c r="J76" s="17" t="s">
        <v>104</v>
      </c>
      <c r="K76" s="95">
        <v>497273736000</v>
      </c>
      <c r="L76" s="95">
        <v>497273736000</v>
      </c>
      <c r="M76" s="95">
        <v>497273736000</v>
      </c>
      <c r="N76" s="95">
        <v>497273736000</v>
      </c>
      <c r="O76" s="95">
        <v>497273736000</v>
      </c>
      <c r="P76" s="69">
        <f t="shared" si="8"/>
        <v>1</v>
      </c>
      <c r="Q76" s="70">
        <f t="shared" si="9"/>
        <v>1</v>
      </c>
      <c r="R76" s="111"/>
      <c r="S76" s="117"/>
    </row>
    <row r="77" spans="1:19" s="27" customFormat="1" ht="36" x14ac:dyDescent="0.2">
      <c r="A77" s="18" t="s">
        <v>25</v>
      </c>
      <c r="B77" s="77" t="s">
        <v>71</v>
      </c>
      <c r="C77" s="77" t="s">
        <v>87</v>
      </c>
      <c r="D77" s="78" t="s">
        <v>54</v>
      </c>
      <c r="E77" s="21" t="s">
        <v>105</v>
      </c>
      <c r="F77" s="21"/>
      <c r="G77" s="21"/>
      <c r="H77" s="20">
        <v>20</v>
      </c>
      <c r="I77" s="29" t="s">
        <v>106</v>
      </c>
      <c r="J77" s="23" t="s">
        <v>107</v>
      </c>
      <c r="K77" s="94">
        <f>SUM(K78:K79)</f>
        <v>99004000</v>
      </c>
      <c r="L77" s="94">
        <f t="shared" ref="L77:O77" si="10">SUM(L78:L79)</f>
        <v>99004000</v>
      </c>
      <c r="M77" s="94">
        <f t="shared" si="10"/>
        <v>68113220</v>
      </c>
      <c r="N77" s="94">
        <f t="shared" si="10"/>
        <v>68113220</v>
      </c>
      <c r="O77" s="94">
        <f t="shared" si="10"/>
        <v>68113220</v>
      </c>
      <c r="P77" s="69">
        <f t="shared" si="8"/>
        <v>0.68798452587774228</v>
      </c>
      <c r="Q77" s="70">
        <f t="shared" si="9"/>
        <v>0.68798452587774228</v>
      </c>
      <c r="R77" s="111"/>
      <c r="S77" s="117"/>
    </row>
    <row r="78" spans="1:19" s="27" customFormat="1" ht="14.25" x14ac:dyDescent="0.2">
      <c r="A78" s="12" t="s">
        <v>25</v>
      </c>
      <c r="B78" s="13" t="s">
        <v>71</v>
      </c>
      <c r="C78" s="13" t="s">
        <v>87</v>
      </c>
      <c r="D78" s="35" t="s">
        <v>54</v>
      </c>
      <c r="E78" s="35" t="s">
        <v>108</v>
      </c>
      <c r="F78" s="35" t="s">
        <v>28</v>
      </c>
      <c r="G78" s="35"/>
      <c r="H78" s="31">
        <v>20</v>
      </c>
      <c r="I78" s="30" t="s">
        <v>109</v>
      </c>
      <c r="J78" s="36" t="s">
        <v>111</v>
      </c>
      <c r="K78" s="95">
        <v>45541840</v>
      </c>
      <c r="L78" s="95">
        <v>45541840</v>
      </c>
      <c r="M78" s="95">
        <v>38982474</v>
      </c>
      <c r="N78" s="95">
        <v>38982474</v>
      </c>
      <c r="O78" s="95">
        <v>38982474</v>
      </c>
      <c r="P78" s="69">
        <f t="shared" si="8"/>
        <v>0.85597055367108577</v>
      </c>
      <c r="Q78" s="70">
        <f t="shared" si="9"/>
        <v>0.85597055367108577</v>
      </c>
      <c r="R78" s="111"/>
      <c r="S78" s="117"/>
    </row>
    <row r="79" spans="1:19" s="27" customFormat="1" ht="24" x14ac:dyDescent="0.2">
      <c r="A79" s="12" t="s">
        <v>25</v>
      </c>
      <c r="B79" s="13" t="s">
        <v>71</v>
      </c>
      <c r="C79" s="13" t="s">
        <v>87</v>
      </c>
      <c r="D79" s="35" t="s">
        <v>54</v>
      </c>
      <c r="E79" s="35" t="s">
        <v>108</v>
      </c>
      <c r="F79" s="35" t="s">
        <v>57</v>
      </c>
      <c r="G79" s="35"/>
      <c r="H79" s="31">
        <v>20</v>
      </c>
      <c r="I79" s="30" t="s">
        <v>110</v>
      </c>
      <c r="J79" s="36" t="s">
        <v>112</v>
      </c>
      <c r="K79" s="95">
        <v>53462160</v>
      </c>
      <c r="L79" s="95">
        <v>53462160</v>
      </c>
      <c r="M79" s="95">
        <v>29130746</v>
      </c>
      <c r="N79" s="95">
        <v>29130746</v>
      </c>
      <c r="O79" s="95">
        <v>29130746</v>
      </c>
      <c r="P79" s="69">
        <f t="shared" si="8"/>
        <v>0.54488531701674603</v>
      </c>
      <c r="Q79" s="70">
        <f t="shared" si="9"/>
        <v>0.54488531701674603</v>
      </c>
      <c r="R79" s="111"/>
      <c r="S79" s="117"/>
    </row>
    <row r="80" spans="1:19" s="25" customFormat="1" ht="14.25" x14ac:dyDescent="0.2">
      <c r="A80" s="39" t="s">
        <v>25</v>
      </c>
      <c r="B80" s="79" t="s">
        <v>71</v>
      </c>
      <c r="C80" s="20">
        <v>10</v>
      </c>
      <c r="D80" s="79"/>
      <c r="E80" s="32" t="s">
        <v>0</v>
      </c>
      <c r="F80" s="32"/>
      <c r="G80" s="32"/>
      <c r="H80" s="20">
        <v>20</v>
      </c>
      <c r="I80" s="29" t="s">
        <v>270</v>
      </c>
      <c r="J80" s="33" t="s">
        <v>271</v>
      </c>
      <c r="K80" s="94">
        <f>SUM(K81:K83)</f>
        <v>2688100000</v>
      </c>
      <c r="L80" s="94">
        <f t="shared" ref="L80:O80" si="11">SUM(L81:L83)</f>
        <v>206045568.93000001</v>
      </c>
      <c r="M80" s="94">
        <f t="shared" si="11"/>
        <v>205027992.93000001</v>
      </c>
      <c r="N80" s="94">
        <f t="shared" si="11"/>
        <v>205027992.93000001</v>
      </c>
      <c r="O80" s="94">
        <f t="shared" si="11"/>
        <v>205027992.93000001</v>
      </c>
      <c r="P80" s="69">
        <f t="shared" si="8"/>
        <v>7.6272457471820251E-2</v>
      </c>
      <c r="Q80" s="70">
        <f t="shared" si="9"/>
        <v>7.6272457471820251E-2</v>
      </c>
      <c r="R80" s="118"/>
      <c r="S80" s="119"/>
    </row>
    <row r="81" spans="1:19" s="25" customFormat="1" ht="14.25" x14ac:dyDescent="0.2">
      <c r="A81" s="34" t="s">
        <v>25</v>
      </c>
      <c r="B81" s="85" t="s">
        <v>71</v>
      </c>
      <c r="C81" s="14">
        <v>10</v>
      </c>
      <c r="D81" s="85" t="s">
        <v>28</v>
      </c>
      <c r="E81" s="32"/>
      <c r="F81" s="32"/>
      <c r="G81" s="32"/>
      <c r="H81" s="20">
        <v>20</v>
      </c>
      <c r="I81" s="30" t="s">
        <v>279</v>
      </c>
      <c r="J81" s="36" t="s">
        <v>276</v>
      </c>
      <c r="K81" s="95">
        <v>1075240000</v>
      </c>
      <c r="L81" s="95">
        <v>205267209.93000001</v>
      </c>
      <c r="M81" s="95">
        <v>205027992.93000001</v>
      </c>
      <c r="N81" s="95">
        <v>205027992.93000001</v>
      </c>
      <c r="O81" s="95">
        <v>205027992.93000001</v>
      </c>
      <c r="P81" s="108">
        <f t="shared" si="8"/>
        <v>0.19068114367955061</v>
      </c>
      <c r="Q81" s="109">
        <f t="shared" si="9"/>
        <v>0.19068114367955061</v>
      </c>
      <c r="R81" s="118"/>
      <c r="S81" s="119"/>
    </row>
    <row r="82" spans="1:19" s="25" customFormat="1" ht="14.25" x14ac:dyDescent="0.2">
      <c r="A82" s="34" t="s">
        <v>25</v>
      </c>
      <c r="B82" s="85" t="s">
        <v>71</v>
      </c>
      <c r="C82" s="14">
        <v>10</v>
      </c>
      <c r="D82" s="85" t="s">
        <v>57</v>
      </c>
      <c r="E82" s="32"/>
      <c r="F82" s="32"/>
      <c r="G82" s="32"/>
      <c r="H82" s="20">
        <v>20</v>
      </c>
      <c r="I82" s="30" t="s">
        <v>280</v>
      </c>
      <c r="J82" s="36" t="s">
        <v>277</v>
      </c>
      <c r="K82" s="95">
        <v>537620000</v>
      </c>
      <c r="L82" s="95">
        <v>493354</v>
      </c>
      <c r="M82" s="95" t="s">
        <v>24</v>
      </c>
      <c r="N82" s="95" t="s">
        <v>24</v>
      </c>
      <c r="O82" s="95" t="s">
        <v>24</v>
      </c>
      <c r="P82" s="108">
        <f t="shared" si="8"/>
        <v>0</v>
      </c>
      <c r="Q82" s="109">
        <f t="shared" si="9"/>
        <v>0</v>
      </c>
      <c r="R82" s="118"/>
      <c r="S82" s="119"/>
    </row>
    <row r="83" spans="1:19" s="25" customFormat="1" ht="14.25" x14ac:dyDescent="0.2">
      <c r="A83" s="34" t="s">
        <v>25</v>
      </c>
      <c r="B83" s="85" t="s">
        <v>71</v>
      </c>
      <c r="C83" s="14">
        <v>10</v>
      </c>
      <c r="D83" s="85" t="s">
        <v>31</v>
      </c>
      <c r="E83" s="32"/>
      <c r="F83" s="32"/>
      <c r="G83" s="32"/>
      <c r="H83" s="20">
        <v>20</v>
      </c>
      <c r="I83" s="30" t="s">
        <v>281</v>
      </c>
      <c r="J83" s="36" t="s">
        <v>278</v>
      </c>
      <c r="K83" s="95">
        <v>1075240000</v>
      </c>
      <c r="L83" s="95">
        <v>285005</v>
      </c>
      <c r="M83" s="95" t="s">
        <v>24</v>
      </c>
      <c r="N83" s="95" t="s">
        <v>24</v>
      </c>
      <c r="O83" s="95" t="s">
        <v>24</v>
      </c>
      <c r="P83" s="108">
        <f t="shared" si="8"/>
        <v>0</v>
      </c>
      <c r="Q83" s="109">
        <f t="shared" si="9"/>
        <v>0</v>
      </c>
      <c r="R83" s="118"/>
      <c r="S83" s="119"/>
    </row>
    <row r="84" spans="1:19" s="27" customFormat="1" ht="24" x14ac:dyDescent="0.2">
      <c r="A84" s="18" t="s">
        <v>25</v>
      </c>
      <c r="B84" s="19">
        <v>5</v>
      </c>
      <c r="C84" s="19"/>
      <c r="D84" s="32"/>
      <c r="E84" s="32"/>
      <c r="F84" s="32"/>
      <c r="G84" s="32"/>
      <c r="H84" s="31">
        <v>20</v>
      </c>
      <c r="I84" s="42" t="s">
        <v>20</v>
      </c>
      <c r="J84" s="33" t="s">
        <v>21</v>
      </c>
      <c r="K84" s="94">
        <f>+K87+K85</f>
        <v>51400000000</v>
      </c>
      <c r="L84" s="94">
        <f>+L87+L85</f>
        <v>35880687986.449997</v>
      </c>
      <c r="M84" s="94">
        <f>+M87+M85</f>
        <v>31255593418.069996</v>
      </c>
      <c r="N84" s="94">
        <f>+N87+N85</f>
        <v>19406715644.990002</v>
      </c>
      <c r="O84" s="94">
        <f>+O87+O85</f>
        <v>19357463081.260002</v>
      </c>
      <c r="P84" s="69">
        <f t="shared" si="8"/>
        <v>0.60808547505972754</v>
      </c>
      <c r="Q84" s="70">
        <f t="shared" si="9"/>
        <v>0.37756256118657588</v>
      </c>
      <c r="R84" s="111"/>
      <c r="S84" s="117"/>
    </row>
    <row r="85" spans="1:19" s="27" customFormat="1" ht="14.25" x14ac:dyDescent="0.2">
      <c r="A85" s="39" t="s">
        <v>25</v>
      </c>
      <c r="B85" s="79" t="s">
        <v>114</v>
      </c>
      <c r="C85" s="77" t="s">
        <v>27</v>
      </c>
      <c r="D85" s="87">
        <v>1</v>
      </c>
      <c r="E85" s="87"/>
      <c r="F85" s="32"/>
      <c r="G85" s="32"/>
      <c r="H85" s="31">
        <v>20</v>
      </c>
      <c r="I85" s="42" t="s">
        <v>172</v>
      </c>
      <c r="J85" s="33" t="s">
        <v>173</v>
      </c>
      <c r="K85" s="94">
        <f>SUM(K86:K86)</f>
        <v>6042195469</v>
      </c>
      <c r="L85" s="94">
        <f>SUM(L86:L86)</f>
        <v>2954051118.02</v>
      </c>
      <c r="M85" s="94">
        <f>SUM(M86:M86)</f>
        <v>864060211.63999999</v>
      </c>
      <c r="N85" s="94">
        <f>SUM(N86:N86)</f>
        <v>599336208.80999994</v>
      </c>
      <c r="O85" s="94">
        <f>SUM(O86:O86)</f>
        <v>599336208.80999994</v>
      </c>
      <c r="P85" s="69">
        <f t="shared" si="8"/>
        <v>0.1430043460316924</v>
      </c>
      <c r="Q85" s="70">
        <f t="shared" si="9"/>
        <v>9.9191794089573168E-2</v>
      </c>
      <c r="R85" s="111"/>
      <c r="S85" s="117"/>
    </row>
    <row r="86" spans="1:19" s="27" customFormat="1" ht="24" x14ac:dyDescent="0.2">
      <c r="A86" s="34" t="s">
        <v>25</v>
      </c>
      <c r="B86" s="85" t="s">
        <v>114</v>
      </c>
      <c r="C86" s="83" t="s">
        <v>27</v>
      </c>
      <c r="D86" s="86" t="s">
        <v>54</v>
      </c>
      <c r="E86" s="86" t="s">
        <v>34</v>
      </c>
      <c r="F86" s="35" t="s">
        <v>33</v>
      </c>
      <c r="G86" s="35"/>
      <c r="H86" s="37">
        <v>20</v>
      </c>
      <c r="I86" s="41" t="s">
        <v>219</v>
      </c>
      <c r="J86" s="17" t="s">
        <v>190</v>
      </c>
      <c r="K86" s="95">
        <v>6042195469</v>
      </c>
      <c r="L86" s="95">
        <v>2954051118.02</v>
      </c>
      <c r="M86" s="95">
        <v>864060211.63999999</v>
      </c>
      <c r="N86" s="95">
        <v>599336208.80999994</v>
      </c>
      <c r="O86" s="95">
        <v>599336208.80999994</v>
      </c>
      <c r="P86" s="69">
        <f t="shared" si="8"/>
        <v>0.1430043460316924</v>
      </c>
      <c r="Q86" s="70">
        <f t="shared" si="9"/>
        <v>9.9191794089573168E-2</v>
      </c>
      <c r="R86" s="111"/>
      <c r="S86" s="117"/>
    </row>
    <row r="87" spans="1:19" s="27" customFormat="1" ht="14.25" x14ac:dyDescent="0.2">
      <c r="A87" s="39" t="s">
        <v>25</v>
      </c>
      <c r="B87" s="79" t="s">
        <v>114</v>
      </c>
      <c r="C87" s="77" t="s">
        <v>27</v>
      </c>
      <c r="D87" s="87" t="s">
        <v>54</v>
      </c>
      <c r="E87" s="87"/>
      <c r="F87" s="32"/>
      <c r="G87" s="32"/>
      <c r="H87" s="31">
        <v>20</v>
      </c>
      <c r="I87" s="42" t="s">
        <v>116</v>
      </c>
      <c r="J87" s="33" t="s">
        <v>117</v>
      </c>
      <c r="K87" s="94">
        <f>SUM(K88:K94)</f>
        <v>45357804531</v>
      </c>
      <c r="L87" s="94">
        <f>SUM(L88:L94)</f>
        <v>32926636868.429996</v>
      </c>
      <c r="M87" s="94">
        <f>SUM(M88:M94)</f>
        <v>30391533206.429996</v>
      </c>
      <c r="N87" s="94">
        <f>SUM(N88:N94)</f>
        <v>18807379436.18</v>
      </c>
      <c r="O87" s="94">
        <f>SUM(O88:O94)</f>
        <v>18758126872.450001</v>
      </c>
      <c r="P87" s="69">
        <f t="shared" si="8"/>
        <v>0.67003977641066736</v>
      </c>
      <c r="Q87" s="70">
        <f t="shared" si="9"/>
        <v>0.41464483633298455</v>
      </c>
      <c r="R87" s="111"/>
      <c r="S87" s="117"/>
    </row>
    <row r="88" spans="1:19" s="27" customFormat="1" ht="14.25" x14ac:dyDescent="0.2">
      <c r="A88" s="39" t="s">
        <v>25</v>
      </c>
      <c r="B88" s="85" t="s">
        <v>114</v>
      </c>
      <c r="C88" s="83" t="s">
        <v>27</v>
      </c>
      <c r="D88" s="86" t="s">
        <v>54</v>
      </c>
      <c r="E88" s="86" t="s">
        <v>59</v>
      </c>
      <c r="F88" s="86" t="s">
        <v>58</v>
      </c>
      <c r="G88" s="32"/>
      <c r="H88" s="37">
        <v>20</v>
      </c>
      <c r="I88" s="41" t="s">
        <v>257</v>
      </c>
      <c r="J88" s="36" t="s">
        <v>192</v>
      </c>
      <c r="K88" s="95">
        <v>1200000000</v>
      </c>
      <c r="L88" s="95" t="s">
        <v>24</v>
      </c>
      <c r="M88" s="95" t="s">
        <v>24</v>
      </c>
      <c r="N88" s="95" t="s">
        <v>24</v>
      </c>
      <c r="O88" s="95" t="s">
        <v>24</v>
      </c>
      <c r="P88" s="108">
        <f t="shared" si="8"/>
        <v>0</v>
      </c>
      <c r="Q88" s="109">
        <f t="shared" si="9"/>
        <v>0</v>
      </c>
      <c r="R88" s="111"/>
      <c r="S88" s="117"/>
    </row>
    <row r="89" spans="1:19" s="27" customFormat="1" ht="24" x14ac:dyDescent="0.2">
      <c r="A89" s="39" t="s">
        <v>25</v>
      </c>
      <c r="B89" s="85" t="s">
        <v>114</v>
      </c>
      <c r="C89" s="83" t="s">
        <v>27</v>
      </c>
      <c r="D89" s="86" t="s">
        <v>54</v>
      </c>
      <c r="E89" s="86" t="s">
        <v>32</v>
      </c>
      <c r="F89" s="86" t="s">
        <v>58</v>
      </c>
      <c r="G89" s="32"/>
      <c r="H89" s="37">
        <v>20</v>
      </c>
      <c r="I89" s="41" t="s">
        <v>256</v>
      </c>
      <c r="J89" s="36" t="s">
        <v>198</v>
      </c>
      <c r="K89" s="95">
        <v>1030000000</v>
      </c>
      <c r="L89" s="95" t="s">
        <v>24</v>
      </c>
      <c r="M89" s="95" t="s">
        <v>24</v>
      </c>
      <c r="N89" s="95" t="s">
        <v>24</v>
      </c>
      <c r="O89" s="95" t="s">
        <v>24</v>
      </c>
      <c r="P89" s="108">
        <f t="shared" si="8"/>
        <v>0</v>
      </c>
      <c r="Q89" s="109">
        <f t="shared" si="9"/>
        <v>0</v>
      </c>
      <c r="R89" s="111"/>
      <c r="S89" s="117"/>
    </row>
    <row r="90" spans="1:19" s="27" customFormat="1" ht="14.25" x14ac:dyDescent="0.2">
      <c r="A90" s="39" t="s">
        <v>25</v>
      </c>
      <c r="B90" s="85" t="s">
        <v>114</v>
      </c>
      <c r="C90" s="83" t="s">
        <v>27</v>
      </c>
      <c r="D90" s="86" t="s">
        <v>54</v>
      </c>
      <c r="E90" s="86" t="s">
        <v>34</v>
      </c>
      <c r="F90" s="35" t="s">
        <v>57</v>
      </c>
      <c r="G90" s="32"/>
      <c r="H90" s="37">
        <v>20</v>
      </c>
      <c r="I90" s="41" t="s">
        <v>220</v>
      </c>
      <c r="J90" s="36" t="s">
        <v>210</v>
      </c>
      <c r="K90" s="95">
        <v>6875390638</v>
      </c>
      <c r="L90" s="95">
        <v>5584871908.8999996</v>
      </c>
      <c r="M90" s="95">
        <v>4838972273.8999996</v>
      </c>
      <c r="N90" s="95">
        <v>3063017099.6399999</v>
      </c>
      <c r="O90" s="95">
        <v>3027712535.9099998</v>
      </c>
      <c r="P90" s="108">
        <f t="shared" si="8"/>
        <v>0.70381052200222627</v>
      </c>
      <c r="Q90" s="109">
        <f t="shared" si="9"/>
        <v>0.44550444635259429</v>
      </c>
      <c r="R90" s="111"/>
      <c r="S90" s="117"/>
    </row>
    <row r="91" spans="1:19" s="27" customFormat="1" ht="24" x14ac:dyDescent="0.2">
      <c r="A91" s="39" t="s">
        <v>25</v>
      </c>
      <c r="B91" s="85" t="s">
        <v>114</v>
      </c>
      <c r="C91" s="83" t="s">
        <v>27</v>
      </c>
      <c r="D91" s="86" t="s">
        <v>54</v>
      </c>
      <c r="E91" s="86" t="s">
        <v>34</v>
      </c>
      <c r="F91" s="35" t="s">
        <v>31</v>
      </c>
      <c r="G91" s="32"/>
      <c r="H91" s="37">
        <v>20</v>
      </c>
      <c r="I91" s="41" t="s">
        <v>221</v>
      </c>
      <c r="J91" s="36" t="s">
        <v>211</v>
      </c>
      <c r="K91" s="95">
        <v>34739141583.339996</v>
      </c>
      <c r="L91" s="95">
        <v>27159537249.869999</v>
      </c>
      <c r="M91" s="95">
        <v>25381683222.869999</v>
      </c>
      <c r="N91" s="95">
        <v>15633301696.540001</v>
      </c>
      <c r="O91" s="95">
        <v>15619353696.540001</v>
      </c>
      <c r="P91" s="108">
        <f t="shared" si="8"/>
        <v>0.73063645404071831</v>
      </c>
      <c r="Q91" s="109">
        <f t="shared" si="9"/>
        <v>0.45001980429007871</v>
      </c>
      <c r="R91" s="111"/>
      <c r="S91" s="117"/>
    </row>
    <row r="92" spans="1:19" s="27" customFormat="1" ht="48" x14ac:dyDescent="0.2">
      <c r="A92" s="39" t="s">
        <v>25</v>
      </c>
      <c r="B92" s="85" t="s">
        <v>114</v>
      </c>
      <c r="C92" s="83" t="s">
        <v>27</v>
      </c>
      <c r="D92" s="86" t="s">
        <v>54</v>
      </c>
      <c r="E92" s="86" t="s">
        <v>34</v>
      </c>
      <c r="F92" s="35" t="s">
        <v>58</v>
      </c>
      <c r="G92" s="32"/>
      <c r="H92" s="37">
        <v>20</v>
      </c>
      <c r="I92" s="41" t="s">
        <v>222</v>
      </c>
      <c r="J92" s="36" t="s">
        <v>212</v>
      </c>
      <c r="K92" s="95">
        <v>1251837709.6600001</v>
      </c>
      <c r="L92" s="95">
        <v>163187709.66</v>
      </c>
      <c r="M92" s="95">
        <v>151837709.66</v>
      </c>
      <c r="N92" s="95">
        <v>98589440</v>
      </c>
      <c r="O92" s="95">
        <v>98589440</v>
      </c>
      <c r="P92" s="108">
        <f t="shared" si="8"/>
        <v>0.12129184836686156</v>
      </c>
      <c r="Q92" s="109">
        <f t="shared" si="9"/>
        <v>7.8755767811769267E-2</v>
      </c>
      <c r="R92" s="111"/>
      <c r="S92" s="117"/>
    </row>
    <row r="93" spans="1:19" s="27" customFormat="1" ht="14.25" x14ac:dyDescent="0.2">
      <c r="A93" s="39" t="s">
        <v>25</v>
      </c>
      <c r="B93" s="85" t="s">
        <v>114</v>
      </c>
      <c r="C93" s="83" t="s">
        <v>27</v>
      </c>
      <c r="D93" s="86" t="s">
        <v>54</v>
      </c>
      <c r="E93" s="86" t="s">
        <v>34</v>
      </c>
      <c r="F93" s="35" t="s">
        <v>59</v>
      </c>
      <c r="G93" s="32"/>
      <c r="H93" s="37">
        <v>20</v>
      </c>
      <c r="I93" s="41" t="s">
        <v>223</v>
      </c>
      <c r="J93" s="36" t="s">
        <v>213</v>
      </c>
      <c r="K93" s="95" t="s">
        <v>24</v>
      </c>
      <c r="L93" s="95" t="s">
        <v>24</v>
      </c>
      <c r="M93" s="95" t="s">
        <v>24</v>
      </c>
      <c r="N93" s="95" t="s">
        <v>24</v>
      </c>
      <c r="O93" s="95" t="s">
        <v>24</v>
      </c>
      <c r="P93" s="108">
        <v>0</v>
      </c>
      <c r="Q93" s="109">
        <v>0</v>
      </c>
      <c r="R93" s="111"/>
      <c r="S93" s="117"/>
    </row>
    <row r="94" spans="1:19" s="27" customFormat="1" ht="48" x14ac:dyDescent="0.2">
      <c r="A94" s="34" t="s">
        <v>25</v>
      </c>
      <c r="B94" s="85" t="s">
        <v>114</v>
      </c>
      <c r="C94" s="83" t="s">
        <v>27</v>
      </c>
      <c r="D94" s="86" t="s">
        <v>54</v>
      </c>
      <c r="E94" s="86" t="s">
        <v>34</v>
      </c>
      <c r="F94" s="35" t="s">
        <v>33</v>
      </c>
      <c r="G94" s="35"/>
      <c r="H94" s="37">
        <v>20</v>
      </c>
      <c r="I94" s="41" t="s">
        <v>224</v>
      </c>
      <c r="J94" s="36" t="s">
        <v>214</v>
      </c>
      <c r="K94" s="95">
        <v>261434600</v>
      </c>
      <c r="L94" s="95">
        <v>19040000</v>
      </c>
      <c r="M94" s="95">
        <v>19040000</v>
      </c>
      <c r="N94" s="95">
        <v>12471200</v>
      </c>
      <c r="O94" s="95">
        <v>12471200</v>
      </c>
      <c r="P94" s="108">
        <f t="shared" si="8"/>
        <v>7.2828921650003486E-2</v>
      </c>
      <c r="Q94" s="109">
        <f t="shared" si="9"/>
        <v>4.7702943680752279E-2</v>
      </c>
      <c r="R94" s="111"/>
      <c r="S94" s="117"/>
    </row>
    <row r="95" spans="1:19" s="27" customFormat="1" ht="24" x14ac:dyDescent="0.2">
      <c r="A95" s="39" t="s">
        <v>25</v>
      </c>
      <c r="B95" s="79" t="s">
        <v>115</v>
      </c>
      <c r="C95" s="77"/>
      <c r="D95" s="87"/>
      <c r="E95" s="87"/>
      <c r="F95" s="32"/>
      <c r="G95" s="32"/>
      <c r="H95" s="37">
        <v>20</v>
      </c>
      <c r="I95" s="42" t="s">
        <v>118</v>
      </c>
      <c r="J95" s="33" t="s">
        <v>119</v>
      </c>
      <c r="K95" s="94">
        <f>K96+K101</f>
        <v>3503069000</v>
      </c>
      <c r="L95" s="94">
        <f t="shared" ref="L95:O95" si="12">L96+L101</f>
        <v>253097000</v>
      </c>
      <c r="M95" s="94">
        <f t="shared" si="12"/>
        <v>253097000</v>
      </c>
      <c r="N95" s="94">
        <f t="shared" si="12"/>
        <v>253097000</v>
      </c>
      <c r="O95" s="94">
        <f t="shared" si="12"/>
        <v>253097000</v>
      </c>
      <c r="P95" s="69">
        <f t="shared" si="8"/>
        <v>7.2250075576587275E-2</v>
      </c>
      <c r="Q95" s="70">
        <f t="shared" si="9"/>
        <v>7.2250075576587275E-2</v>
      </c>
      <c r="R95" s="111"/>
      <c r="S95" s="117"/>
    </row>
    <row r="96" spans="1:19" s="27" customFormat="1" ht="14.25" x14ac:dyDescent="0.2">
      <c r="A96" s="34" t="s">
        <v>25</v>
      </c>
      <c r="B96" s="79" t="s">
        <v>115</v>
      </c>
      <c r="C96" s="77" t="s">
        <v>27</v>
      </c>
      <c r="D96" s="87" t="s">
        <v>54</v>
      </c>
      <c r="E96" s="87"/>
      <c r="F96" s="32"/>
      <c r="G96" s="32"/>
      <c r="H96" s="37">
        <v>20</v>
      </c>
      <c r="I96" s="42" t="s">
        <v>120</v>
      </c>
      <c r="J96" s="33" t="s">
        <v>121</v>
      </c>
      <c r="K96" s="94">
        <f>SUM(K97:K100)</f>
        <v>354000000</v>
      </c>
      <c r="L96" s="94">
        <f t="shared" ref="L96:O96" si="13">SUM(L97:L100)</f>
        <v>253097000</v>
      </c>
      <c r="M96" s="94">
        <f t="shared" si="13"/>
        <v>253097000</v>
      </c>
      <c r="N96" s="94">
        <f t="shared" si="13"/>
        <v>253097000</v>
      </c>
      <c r="O96" s="94">
        <f t="shared" si="13"/>
        <v>253097000</v>
      </c>
      <c r="P96" s="69">
        <f t="shared" si="8"/>
        <v>0.71496327683615823</v>
      </c>
      <c r="Q96" s="70">
        <f t="shared" si="9"/>
        <v>0.71496327683615823</v>
      </c>
      <c r="R96" s="111"/>
      <c r="S96" s="117"/>
    </row>
    <row r="97" spans="1:19" s="27" customFormat="1" ht="24" x14ac:dyDescent="0.2">
      <c r="A97" s="34" t="s">
        <v>25</v>
      </c>
      <c r="B97" s="85" t="s">
        <v>115</v>
      </c>
      <c r="C97" s="83" t="s">
        <v>27</v>
      </c>
      <c r="D97" s="86" t="s">
        <v>54</v>
      </c>
      <c r="E97" s="86" t="s">
        <v>28</v>
      </c>
      <c r="F97" s="35"/>
      <c r="G97" s="35"/>
      <c r="H97" s="37">
        <v>20</v>
      </c>
      <c r="I97" s="41" t="s">
        <v>122</v>
      </c>
      <c r="J97" s="36" t="s">
        <v>126</v>
      </c>
      <c r="K97" s="95">
        <v>339871000</v>
      </c>
      <c r="L97" s="95">
        <v>250821000</v>
      </c>
      <c r="M97" s="95">
        <v>250821000</v>
      </c>
      <c r="N97" s="95">
        <v>250821000</v>
      </c>
      <c r="O97" s="95">
        <v>250821000</v>
      </c>
      <c r="P97" s="69">
        <f t="shared" si="8"/>
        <v>0.73798882517190345</v>
      </c>
      <c r="Q97" s="70">
        <f t="shared" si="9"/>
        <v>0.73798882517190345</v>
      </c>
      <c r="R97" s="111"/>
      <c r="S97" s="117"/>
    </row>
    <row r="98" spans="1:19" s="27" customFormat="1" ht="24" x14ac:dyDescent="0.2">
      <c r="A98" s="34" t="s">
        <v>25</v>
      </c>
      <c r="B98" s="85" t="s">
        <v>115</v>
      </c>
      <c r="C98" s="83" t="s">
        <v>27</v>
      </c>
      <c r="D98" s="86" t="s">
        <v>54</v>
      </c>
      <c r="E98" s="86" t="s">
        <v>31</v>
      </c>
      <c r="F98" s="35"/>
      <c r="G98" s="35"/>
      <c r="H98" s="37">
        <v>20</v>
      </c>
      <c r="I98" s="41" t="s">
        <v>123</v>
      </c>
      <c r="J98" s="36" t="s">
        <v>127</v>
      </c>
      <c r="K98" s="95">
        <v>10000000</v>
      </c>
      <c r="L98" s="95">
        <v>1807000</v>
      </c>
      <c r="M98" s="95">
        <v>1807000</v>
      </c>
      <c r="N98" s="95">
        <v>1807000</v>
      </c>
      <c r="O98" s="95">
        <v>1807000</v>
      </c>
      <c r="P98" s="69">
        <f t="shared" si="8"/>
        <v>0.1807</v>
      </c>
      <c r="Q98" s="70">
        <f t="shared" si="9"/>
        <v>0.1807</v>
      </c>
      <c r="R98" s="111"/>
      <c r="S98" s="117"/>
    </row>
    <row r="99" spans="1:19" s="27" customFormat="1" ht="14.25" x14ac:dyDescent="0.2">
      <c r="A99" s="34" t="s">
        <v>25</v>
      </c>
      <c r="B99" s="85" t="s">
        <v>115</v>
      </c>
      <c r="C99" s="83" t="s">
        <v>27</v>
      </c>
      <c r="D99" s="86" t="s">
        <v>54</v>
      </c>
      <c r="E99" s="86" t="s">
        <v>59</v>
      </c>
      <c r="F99" s="35"/>
      <c r="G99" s="35"/>
      <c r="H99" s="37">
        <v>20</v>
      </c>
      <c r="I99" s="41" t="s">
        <v>124</v>
      </c>
      <c r="J99" s="36" t="s">
        <v>128</v>
      </c>
      <c r="K99" s="95">
        <v>3660000</v>
      </c>
      <c r="L99" s="95" t="s">
        <v>24</v>
      </c>
      <c r="M99" s="95" t="s">
        <v>24</v>
      </c>
      <c r="N99" s="95" t="s">
        <v>24</v>
      </c>
      <c r="O99" s="95" t="s">
        <v>24</v>
      </c>
      <c r="P99" s="69">
        <f t="shared" si="8"/>
        <v>0</v>
      </c>
      <c r="Q99" s="70">
        <f t="shared" si="9"/>
        <v>0</v>
      </c>
      <c r="R99" s="111"/>
      <c r="S99" s="117"/>
    </row>
    <row r="100" spans="1:19" s="27" customFormat="1" ht="24" x14ac:dyDescent="0.2">
      <c r="A100" s="34" t="s">
        <v>25</v>
      </c>
      <c r="B100" s="85" t="s">
        <v>115</v>
      </c>
      <c r="C100" s="83" t="s">
        <v>27</v>
      </c>
      <c r="D100" s="86" t="s">
        <v>54</v>
      </c>
      <c r="E100" s="86" t="s">
        <v>32</v>
      </c>
      <c r="F100" s="35"/>
      <c r="G100" s="35"/>
      <c r="H100" s="37">
        <v>20</v>
      </c>
      <c r="I100" s="41" t="s">
        <v>125</v>
      </c>
      <c r="J100" s="36" t="s">
        <v>129</v>
      </c>
      <c r="K100" s="95">
        <v>469000</v>
      </c>
      <c r="L100" s="95">
        <v>469000</v>
      </c>
      <c r="M100" s="95">
        <v>469000</v>
      </c>
      <c r="N100" s="95">
        <v>469000</v>
      </c>
      <c r="O100" s="95">
        <v>469000</v>
      </c>
      <c r="P100" s="69">
        <f t="shared" si="8"/>
        <v>1</v>
      </c>
      <c r="Q100" s="70">
        <f t="shared" si="9"/>
        <v>1</v>
      </c>
      <c r="R100" s="111"/>
      <c r="S100" s="117"/>
    </row>
    <row r="101" spans="1:19" s="27" customFormat="1" ht="14.25" x14ac:dyDescent="0.2">
      <c r="A101" s="39" t="s">
        <v>25</v>
      </c>
      <c r="B101" s="79" t="s">
        <v>115</v>
      </c>
      <c r="C101" s="77" t="s">
        <v>27</v>
      </c>
      <c r="D101" s="87" t="s">
        <v>87</v>
      </c>
      <c r="E101" s="87"/>
      <c r="F101" s="32"/>
      <c r="G101" s="32"/>
      <c r="H101" s="37">
        <v>20</v>
      </c>
      <c r="I101" s="42" t="s">
        <v>130</v>
      </c>
      <c r="J101" s="33" t="s">
        <v>132</v>
      </c>
      <c r="K101" s="94">
        <f>SUM(K102)</f>
        <v>3149069000</v>
      </c>
      <c r="L101" s="94">
        <f t="shared" ref="L101:O101" si="14">SUM(L102)</f>
        <v>0</v>
      </c>
      <c r="M101" s="94">
        <f t="shared" si="14"/>
        <v>0</v>
      </c>
      <c r="N101" s="94">
        <f t="shared" si="14"/>
        <v>0</v>
      </c>
      <c r="O101" s="94">
        <f t="shared" si="14"/>
        <v>0</v>
      </c>
      <c r="P101" s="69">
        <f t="shared" si="8"/>
        <v>0</v>
      </c>
      <c r="Q101" s="70">
        <f t="shared" si="9"/>
        <v>0</v>
      </c>
      <c r="R101" s="111"/>
      <c r="S101" s="117"/>
    </row>
    <row r="102" spans="1:19" s="25" customFormat="1" thickBot="1" x14ac:dyDescent="0.25">
      <c r="A102" s="140" t="s">
        <v>25</v>
      </c>
      <c r="B102" s="141" t="s">
        <v>115</v>
      </c>
      <c r="C102" s="142" t="s">
        <v>27</v>
      </c>
      <c r="D102" s="143" t="s">
        <v>87</v>
      </c>
      <c r="E102" s="143" t="s">
        <v>28</v>
      </c>
      <c r="F102" s="144"/>
      <c r="G102" s="144"/>
      <c r="H102" s="145">
        <v>20</v>
      </c>
      <c r="I102" s="146" t="s">
        <v>131</v>
      </c>
      <c r="J102" s="147" t="s">
        <v>133</v>
      </c>
      <c r="K102" s="148">
        <v>3149069000</v>
      </c>
      <c r="L102" s="148" t="s">
        <v>24</v>
      </c>
      <c r="M102" s="148" t="s">
        <v>24</v>
      </c>
      <c r="N102" s="148" t="s">
        <v>24</v>
      </c>
      <c r="O102" s="148" t="s">
        <v>24</v>
      </c>
      <c r="P102" s="149">
        <f t="shared" si="8"/>
        <v>0</v>
      </c>
      <c r="Q102" s="150">
        <f t="shared" si="9"/>
        <v>0</v>
      </c>
      <c r="R102" s="111"/>
      <c r="S102" s="119"/>
    </row>
    <row r="103" spans="1:19" s="25" customFormat="1" thickBot="1" x14ac:dyDescent="0.25">
      <c r="A103" s="151" t="s">
        <v>272</v>
      </c>
      <c r="B103" s="152"/>
      <c r="C103" s="152"/>
      <c r="D103" s="152"/>
      <c r="E103" s="152"/>
      <c r="F103" s="152"/>
      <c r="G103" s="152"/>
      <c r="H103" s="152">
        <v>20</v>
      </c>
      <c r="I103" s="152"/>
      <c r="J103" s="152" t="s">
        <v>266</v>
      </c>
      <c r="K103" s="92">
        <f>K104</f>
        <v>1112621225</v>
      </c>
      <c r="L103" s="92" t="str">
        <f t="shared" ref="L103:O104" si="15">L104</f>
        <v>0,00</v>
      </c>
      <c r="M103" s="92" t="str">
        <f t="shared" si="15"/>
        <v>0,00</v>
      </c>
      <c r="N103" s="92" t="str">
        <f t="shared" si="15"/>
        <v>0,00</v>
      </c>
      <c r="O103" s="92" t="str">
        <f t="shared" si="15"/>
        <v>0,00</v>
      </c>
      <c r="P103" s="65">
        <f t="shared" si="8"/>
        <v>0</v>
      </c>
      <c r="Q103" s="66">
        <f t="shared" si="9"/>
        <v>0</v>
      </c>
      <c r="R103" s="111"/>
      <c r="S103" s="119"/>
    </row>
    <row r="104" spans="1:19" s="25" customFormat="1" ht="14.25" x14ac:dyDescent="0.2">
      <c r="A104" s="39" t="s">
        <v>265</v>
      </c>
      <c r="B104" s="79">
        <v>10</v>
      </c>
      <c r="C104" s="77" t="s">
        <v>87</v>
      </c>
      <c r="D104" s="87"/>
      <c r="E104" s="87"/>
      <c r="F104" s="32"/>
      <c r="G104" s="32"/>
      <c r="H104" s="31">
        <v>20</v>
      </c>
      <c r="I104" s="42"/>
      <c r="J104" s="33" t="s">
        <v>267</v>
      </c>
      <c r="K104" s="94">
        <f>K105</f>
        <v>1112621225</v>
      </c>
      <c r="L104" s="94" t="str">
        <f t="shared" si="15"/>
        <v>0,00</v>
      </c>
      <c r="M104" s="94" t="str">
        <f t="shared" si="15"/>
        <v>0,00</v>
      </c>
      <c r="N104" s="94" t="str">
        <f t="shared" si="15"/>
        <v>0,00</v>
      </c>
      <c r="O104" s="94" t="str">
        <f t="shared" si="15"/>
        <v>0,00</v>
      </c>
      <c r="P104" s="69">
        <f t="shared" si="8"/>
        <v>0</v>
      </c>
      <c r="Q104" s="70">
        <f t="shared" si="9"/>
        <v>0</v>
      </c>
      <c r="R104" s="111"/>
      <c r="S104" s="119"/>
    </row>
    <row r="105" spans="1:19" s="25" customFormat="1" ht="24.75" thickBot="1" x14ac:dyDescent="0.25">
      <c r="A105" s="129" t="s">
        <v>265</v>
      </c>
      <c r="B105" s="130">
        <v>10</v>
      </c>
      <c r="C105" s="131" t="s">
        <v>87</v>
      </c>
      <c r="D105" s="132" t="s">
        <v>27</v>
      </c>
      <c r="E105" s="132"/>
      <c r="F105" s="133"/>
      <c r="G105" s="133"/>
      <c r="H105" s="139">
        <v>20</v>
      </c>
      <c r="I105" s="134"/>
      <c r="J105" s="135" t="s">
        <v>268</v>
      </c>
      <c r="K105" s="136">
        <v>1112621225</v>
      </c>
      <c r="L105" s="136" t="s">
        <v>24</v>
      </c>
      <c r="M105" s="136" t="s">
        <v>24</v>
      </c>
      <c r="N105" s="136" t="s">
        <v>24</v>
      </c>
      <c r="O105" s="136" t="s">
        <v>24</v>
      </c>
      <c r="P105" s="137">
        <f t="shared" si="8"/>
        <v>0</v>
      </c>
      <c r="Q105" s="138">
        <f t="shared" si="9"/>
        <v>0</v>
      </c>
      <c r="R105" s="111"/>
      <c r="S105" s="119"/>
    </row>
    <row r="106" spans="1:19" s="44" customFormat="1" thickBot="1" x14ac:dyDescent="0.25">
      <c r="A106" s="153" t="s">
        <v>22</v>
      </c>
      <c r="B106" s="154"/>
      <c r="C106" s="154"/>
      <c r="D106" s="154"/>
      <c r="E106" s="154"/>
      <c r="F106" s="154"/>
      <c r="G106" s="154"/>
      <c r="H106" s="154"/>
      <c r="I106" s="154"/>
      <c r="J106" s="154"/>
      <c r="K106" s="92">
        <f>K107+K110+K116+K119+K120+K124</f>
        <v>311103640842</v>
      </c>
      <c r="L106" s="92">
        <f t="shared" ref="L106:O106" si="16">L107+L110+L116+L119+L120+L124</f>
        <v>201400333267.19</v>
      </c>
      <c r="M106" s="92">
        <f t="shared" si="16"/>
        <v>197523137298.09</v>
      </c>
      <c r="N106" s="92">
        <f t="shared" si="16"/>
        <v>110349294108.05</v>
      </c>
      <c r="O106" s="92">
        <f t="shared" si="16"/>
        <v>110290859161.05</v>
      </c>
      <c r="P106" s="65">
        <f t="shared" si="8"/>
        <v>0.63491104367501094</v>
      </c>
      <c r="Q106" s="66">
        <f t="shared" si="9"/>
        <v>0.35470267660446003</v>
      </c>
      <c r="R106" s="122"/>
      <c r="S106" s="123"/>
    </row>
    <row r="107" spans="1:19" s="43" customFormat="1" ht="48" x14ac:dyDescent="0.25">
      <c r="A107" s="18" t="s">
        <v>8</v>
      </c>
      <c r="B107" s="18">
        <v>2103</v>
      </c>
      <c r="C107" s="20">
        <v>1900</v>
      </c>
      <c r="D107" s="19">
        <v>4</v>
      </c>
      <c r="E107" s="32"/>
      <c r="F107" s="32"/>
      <c r="G107" s="32"/>
      <c r="H107" s="31">
        <v>20</v>
      </c>
      <c r="I107" s="40" t="s">
        <v>134</v>
      </c>
      <c r="J107" s="33" t="s">
        <v>135</v>
      </c>
      <c r="K107" s="94">
        <f>SUM(K108:K109)</f>
        <v>8952512104</v>
      </c>
      <c r="L107" s="94">
        <f>SUM(L108:L109)</f>
        <v>4957254664</v>
      </c>
      <c r="M107" s="94">
        <f t="shared" ref="M107:O107" si="17">SUM(M108:M109)</f>
        <v>4936492033.96</v>
      </c>
      <c r="N107" s="94">
        <f t="shared" si="17"/>
        <v>4369613869.0600004</v>
      </c>
      <c r="O107" s="94">
        <f t="shared" si="17"/>
        <v>4369613869.0600004</v>
      </c>
      <c r="P107" s="69">
        <f t="shared" si="8"/>
        <v>0.55140858527902636</v>
      </c>
      <c r="Q107" s="70">
        <f t="shared" si="9"/>
        <v>0.48808801577689553</v>
      </c>
      <c r="R107" s="125"/>
      <c r="S107" s="126"/>
    </row>
    <row r="108" spans="1:19" s="43" customFormat="1" ht="72" x14ac:dyDescent="0.25">
      <c r="A108" s="12" t="s">
        <v>8</v>
      </c>
      <c r="B108" s="14" t="s">
        <v>136</v>
      </c>
      <c r="C108" s="13" t="s">
        <v>137</v>
      </c>
      <c r="D108" s="35" t="s">
        <v>138</v>
      </c>
      <c r="E108" s="35" t="s">
        <v>139</v>
      </c>
      <c r="F108" s="35">
        <v>2103012</v>
      </c>
      <c r="G108" s="86" t="s">
        <v>54</v>
      </c>
      <c r="H108" s="37">
        <v>20</v>
      </c>
      <c r="I108" s="38" t="s">
        <v>141</v>
      </c>
      <c r="J108" s="36" t="s">
        <v>225</v>
      </c>
      <c r="K108" s="95">
        <v>6194899573</v>
      </c>
      <c r="L108" s="95">
        <v>4216753668</v>
      </c>
      <c r="M108" s="95">
        <v>4195991037.96</v>
      </c>
      <c r="N108" s="95">
        <v>3655283399.8600001</v>
      </c>
      <c r="O108" s="95">
        <v>3655283399.8600001</v>
      </c>
      <c r="P108" s="69">
        <f t="shared" si="8"/>
        <v>0.6773299532163376</v>
      </c>
      <c r="Q108" s="70">
        <f t="shared" si="9"/>
        <v>0.59004724076420478</v>
      </c>
      <c r="R108" s="125"/>
      <c r="S108" s="126"/>
    </row>
    <row r="109" spans="1:19" s="43" customFormat="1" ht="108" x14ac:dyDescent="0.25">
      <c r="A109" s="12" t="s">
        <v>8</v>
      </c>
      <c r="B109" s="14" t="s">
        <v>136</v>
      </c>
      <c r="C109" s="13" t="s">
        <v>137</v>
      </c>
      <c r="D109" s="35" t="s">
        <v>138</v>
      </c>
      <c r="E109" s="35" t="s">
        <v>139</v>
      </c>
      <c r="F109" s="35">
        <v>2103018</v>
      </c>
      <c r="G109" s="86" t="s">
        <v>54</v>
      </c>
      <c r="H109" s="37">
        <v>20</v>
      </c>
      <c r="I109" s="38" t="s">
        <v>142</v>
      </c>
      <c r="J109" s="36" t="s">
        <v>226</v>
      </c>
      <c r="K109" s="95">
        <v>2757612531</v>
      </c>
      <c r="L109" s="95">
        <v>740500996</v>
      </c>
      <c r="M109" s="95">
        <v>740500996</v>
      </c>
      <c r="N109" s="95">
        <v>714330469.20000005</v>
      </c>
      <c r="O109" s="95">
        <v>714330469.20000005</v>
      </c>
      <c r="P109" s="69">
        <f t="shared" si="8"/>
        <v>0.26852974726346718</v>
      </c>
      <c r="Q109" s="70">
        <f t="shared" si="9"/>
        <v>0.25903946300278835</v>
      </c>
      <c r="R109" s="125"/>
      <c r="S109" s="126"/>
    </row>
    <row r="110" spans="1:19" s="28" customFormat="1" ht="48" x14ac:dyDescent="0.25">
      <c r="A110" s="18" t="s">
        <v>8</v>
      </c>
      <c r="B110" s="18">
        <v>2103</v>
      </c>
      <c r="C110" s="20">
        <v>1900</v>
      </c>
      <c r="D110" s="19">
        <v>5</v>
      </c>
      <c r="E110" s="32"/>
      <c r="F110" s="32"/>
      <c r="G110" s="32"/>
      <c r="H110" s="31">
        <v>20</v>
      </c>
      <c r="I110" s="40" t="s">
        <v>144</v>
      </c>
      <c r="J110" s="33" t="s">
        <v>145</v>
      </c>
      <c r="K110" s="94">
        <f>SUM(K111:K115)</f>
        <v>35000000000</v>
      </c>
      <c r="L110" s="94">
        <f t="shared" ref="L110:O110" si="18">SUM(L111:L115)</f>
        <v>18166168645</v>
      </c>
      <c r="M110" s="94">
        <f t="shared" si="18"/>
        <v>18165349645</v>
      </c>
      <c r="N110" s="94">
        <f t="shared" si="18"/>
        <v>16760186484</v>
      </c>
      <c r="O110" s="94">
        <f t="shared" si="18"/>
        <v>16760186484</v>
      </c>
      <c r="P110" s="69">
        <f t="shared" si="8"/>
        <v>0.51900998985714286</v>
      </c>
      <c r="Q110" s="70">
        <f t="shared" si="9"/>
        <v>0.47886247097142859</v>
      </c>
      <c r="R110" s="124"/>
      <c r="S110" s="121"/>
    </row>
    <row r="111" spans="1:19" s="28" customFormat="1" ht="108" x14ac:dyDescent="0.25">
      <c r="A111" s="12" t="s">
        <v>8</v>
      </c>
      <c r="B111" s="14" t="s">
        <v>136</v>
      </c>
      <c r="C111" s="13" t="s">
        <v>137</v>
      </c>
      <c r="D111" s="35" t="s">
        <v>113</v>
      </c>
      <c r="E111" s="35" t="s">
        <v>139</v>
      </c>
      <c r="F111" s="35">
        <v>2103012</v>
      </c>
      <c r="G111" s="35" t="s">
        <v>54</v>
      </c>
      <c r="H111" s="37" t="s">
        <v>5</v>
      </c>
      <c r="I111" s="38" t="s">
        <v>148</v>
      </c>
      <c r="J111" s="36" t="s">
        <v>227</v>
      </c>
      <c r="K111" s="95">
        <v>892000000</v>
      </c>
      <c r="L111" s="95" t="s">
        <v>24</v>
      </c>
      <c r="M111" s="95" t="s">
        <v>24</v>
      </c>
      <c r="N111" s="95" t="s">
        <v>24</v>
      </c>
      <c r="O111" s="95" t="s">
        <v>24</v>
      </c>
      <c r="P111" s="69">
        <f t="shared" si="8"/>
        <v>0</v>
      </c>
      <c r="Q111" s="70">
        <f t="shared" si="9"/>
        <v>0</v>
      </c>
      <c r="R111" s="124"/>
      <c r="S111" s="121"/>
    </row>
    <row r="112" spans="1:19" s="28" customFormat="1" ht="72" x14ac:dyDescent="0.25">
      <c r="A112" s="12" t="s">
        <v>8</v>
      </c>
      <c r="B112" s="14" t="s">
        <v>136</v>
      </c>
      <c r="C112" s="13" t="s">
        <v>137</v>
      </c>
      <c r="D112" s="35" t="s">
        <v>113</v>
      </c>
      <c r="E112" s="35" t="s">
        <v>139</v>
      </c>
      <c r="F112" s="35">
        <v>2103017</v>
      </c>
      <c r="G112" s="35" t="s">
        <v>54</v>
      </c>
      <c r="H112" s="37" t="s">
        <v>5</v>
      </c>
      <c r="I112" s="38" t="s">
        <v>151</v>
      </c>
      <c r="J112" s="36" t="s">
        <v>228</v>
      </c>
      <c r="K112" s="95">
        <v>8424000000</v>
      </c>
      <c r="L112" s="95">
        <v>3015349645</v>
      </c>
      <c r="M112" s="95">
        <v>3015349645</v>
      </c>
      <c r="N112" s="95">
        <v>2190186484</v>
      </c>
      <c r="O112" s="106">
        <v>2190186484</v>
      </c>
      <c r="P112" s="69">
        <f t="shared" si="8"/>
        <v>0.35794748872269705</v>
      </c>
      <c r="Q112" s="70">
        <f t="shared" si="9"/>
        <v>0.2599936471984805</v>
      </c>
      <c r="R112" s="124"/>
      <c r="S112" s="121"/>
    </row>
    <row r="113" spans="1:19" s="28" customFormat="1" ht="120" x14ac:dyDescent="0.25">
      <c r="A113" s="12" t="s">
        <v>8</v>
      </c>
      <c r="B113" s="14" t="s">
        <v>136</v>
      </c>
      <c r="C113" s="13" t="s">
        <v>137</v>
      </c>
      <c r="D113" s="35" t="s">
        <v>113</v>
      </c>
      <c r="E113" s="35" t="s">
        <v>139</v>
      </c>
      <c r="F113" s="35">
        <v>2103018</v>
      </c>
      <c r="G113" s="35" t="s">
        <v>54</v>
      </c>
      <c r="H113" s="37">
        <v>20</v>
      </c>
      <c r="I113" s="38" t="s">
        <v>147</v>
      </c>
      <c r="J113" s="36" t="s">
        <v>229</v>
      </c>
      <c r="K113" s="95">
        <v>7329000000</v>
      </c>
      <c r="L113" s="95">
        <v>4515580605</v>
      </c>
      <c r="M113" s="95">
        <v>4515580605</v>
      </c>
      <c r="N113" s="95">
        <v>3935580605</v>
      </c>
      <c r="O113" s="106">
        <v>3935580605</v>
      </c>
      <c r="P113" s="69">
        <f t="shared" si="8"/>
        <v>0.61612506549324597</v>
      </c>
      <c r="Q113" s="70">
        <f t="shared" si="9"/>
        <v>0.53698739323236455</v>
      </c>
      <c r="R113" s="124"/>
      <c r="S113" s="121"/>
    </row>
    <row r="114" spans="1:19" s="28" customFormat="1" ht="108" x14ac:dyDescent="0.25">
      <c r="A114" s="12" t="s">
        <v>8</v>
      </c>
      <c r="B114" s="14" t="s">
        <v>136</v>
      </c>
      <c r="C114" s="13" t="s">
        <v>137</v>
      </c>
      <c r="D114" s="35" t="s">
        <v>113</v>
      </c>
      <c r="E114" s="35" t="s">
        <v>139</v>
      </c>
      <c r="F114" s="35">
        <v>2103027</v>
      </c>
      <c r="G114" s="35" t="s">
        <v>54</v>
      </c>
      <c r="H114" s="37">
        <v>20</v>
      </c>
      <c r="I114" s="38" t="s">
        <v>150</v>
      </c>
      <c r="J114" s="36" t="s">
        <v>231</v>
      </c>
      <c r="K114" s="95">
        <v>5044000000</v>
      </c>
      <c r="L114" s="95">
        <v>2297047000</v>
      </c>
      <c r="M114" s="95">
        <v>2296228000</v>
      </c>
      <c r="N114" s="95">
        <v>2296228000</v>
      </c>
      <c r="O114" s="106">
        <v>2296228000</v>
      </c>
      <c r="P114" s="69">
        <f t="shared" si="8"/>
        <v>0.45523949246629658</v>
      </c>
      <c r="Q114" s="70">
        <f t="shared" si="9"/>
        <v>0.45523949246629658</v>
      </c>
      <c r="R114" s="124"/>
      <c r="S114" s="121"/>
    </row>
    <row r="115" spans="1:19" s="28" customFormat="1" ht="72" x14ac:dyDescent="0.25">
      <c r="A115" s="12" t="s">
        <v>8</v>
      </c>
      <c r="B115" s="14" t="s">
        <v>136</v>
      </c>
      <c r="C115" s="13" t="s">
        <v>137</v>
      </c>
      <c r="D115" s="35" t="s">
        <v>113</v>
      </c>
      <c r="E115" s="35" t="s">
        <v>139</v>
      </c>
      <c r="F115" s="35">
        <v>2103011</v>
      </c>
      <c r="G115" s="35" t="s">
        <v>54</v>
      </c>
      <c r="H115" s="37">
        <v>20</v>
      </c>
      <c r="I115" s="38" t="s">
        <v>149</v>
      </c>
      <c r="J115" s="36" t="s">
        <v>230</v>
      </c>
      <c r="K115" s="95">
        <v>13311000000</v>
      </c>
      <c r="L115" s="95">
        <v>8338191395</v>
      </c>
      <c r="M115" s="95">
        <v>8338191395</v>
      </c>
      <c r="N115" s="95">
        <v>8338191395</v>
      </c>
      <c r="O115" s="106">
        <v>8338191395</v>
      </c>
      <c r="P115" s="69">
        <f t="shared" si="8"/>
        <v>0.62641359740064606</v>
      </c>
      <c r="Q115" s="70">
        <f t="shared" si="9"/>
        <v>0.62641359740064606</v>
      </c>
      <c r="R115" s="124"/>
      <c r="S115" s="121"/>
    </row>
    <row r="116" spans="1:19" s="43" customFormat="1" ht="36" x14ac:dyDescent="0.25">
      <c r="A116" s="18" t="s">
        <v>8</v>
      </c>
      <c r="B116" s="18">
        <v>2103</v>
      </c>
      <c r="C116" s="20">
        <v>1900</v>
      </c>
      <c r="D116" s="19">
        <v>6</v>
      </c>
      <c r="E116" s="32"/>
      <c r="F116" s="32"/>
      <c r="G116" s="32"/>
      <c r="H116" s="31">
        <v>20</v>
      </c>
      <c r="I116" s="40" t="s">
        <v>152</v>
      </c>
      <c r="J116" s="33" t="s">
        <v>153</v>
      </c>
      <c r="K116" s="94">
        <f>SUM(K117:K118)</f>
        <v>17000000000</v>
      </c>
      <c r="L116" s="94">
        <f t="shared" ref="L116:O116" si="19">SUM(L117:L118)</f>
        <v>4918259060</v>
      </c>
      <c r="M116" s="94">
        <f t="shared" si="19"/>
        <v>4338259060</v>
      </c>
      <c r="N116" s="94">
        <f t="shared" si="19"/>
        <v>3253694295</v>
      </c>
      <c r="O116" s="94">
        <f t="shared" si="19"/>
        <v>3253694295</v>
      </c>
      <c r="P116" s="69">
        <f t="shared" si="8"/>
        <v>0.25519170941176472</v>
      </c>
      <c r="Q116" s="70">
        <f t="shared" si="9"/>
        <v>0.19139378205882354</v>
      </c>
      <c r="R116" s="125"/>
      <c r="S116" s="126"/>
    </row>
    <row r="117" spans="1:19" s="28" customFormat="1" ht="60" x14ac:dyDescent="0.25">
      <c r="A117" s="12" t="s">
        <v>8</v>
      </c>
      <c r="B117" s="14" t="s">
        <v>136</v>
      </c>
      <c r="C117" s="13" t="s">
        <v>137</v>
      </c>
      <c r="D117" s="35" t="s">
        <v>99</v>
      </c>
      <c r="E117" s="35" t="s">
        <v>139</v>
      </c>
      <c r="F117" s="35" t="s">
        <v>140</v>
      </c>
      <c r="G117" s="35" t="s">
        <v>54</v>
      </c>
      <c r="H117" s="37">
        <v>20</v>
      </c>
      <c r="I117" s="38" t="s">
        <v>155</v>
      </c>
      <c r="J117" s="36" t="s">
        <v>232</v>
      </c>
      <c r="K117" s="95">
        <v>16000000000</v>
      </c>
      <c r="L117" s="95">
        <v>4918259060</v>
      </c>
      <c r="M117" s="95">
        <v>4338259060</v>
      </c>
      <c r="N117" s="95">
        <v>3253694295</v>
      </c>
      <c r="O117" s="95">
        <v>3253694295</v>
      </c>
      <c r="P117" s="69">
        <f t="shared" si="8"/>
        <v>0.27114119125000002</v>
      </c>
      <c r="Q117" s="70">
        <f t="shared" si="9"/>
        <v>0.20335589343749999</v>
      </c>
      <c r="R117" s="124"/>
      <c r="S117" s="121"/>
    </row>
    <row r="118" spans="1:19" s="28" customFormat="1" ht="72" x14ac:dyDescent="0.25">
      <c r="A118" s="12" t="s">
        <v>8</v>
      </c>
      <c r="B118" s="14" t="s">
        <v>136</v>
      </c>
      <c r="C118" s="13" t="s">
        <v>137</v>
      </c>
      <c r="D118" s="35" t="s">
        <v>99</v>
      </c>
      <c r="E118" s="35" t="s">
        <v>139</v>
      </c>
      <c r="F118" s="35" t="s">
        <v>154</v>
      </c>
      <c r="G118" s="35" t="s">
        <v>54</v>
      </c>
      <c r="H118" s="37">
        <v>20</v>
      </c>
      <c r="I118" s="38" t="s">
        <v>156</v>
      </c>
      <c r="J118" s="36" t="s">
        <v>233</v>
      </c>
      <c r="K118" s="95">
        <v>1000000000</v>
      </c>
      <c r="L118" s="95" t="s">
        <v>24</v>
      </c>
      <c r="M118" s="95" t="s">
        <v>24</v>
      </c>
      <c r="N118" s="95" t="s">
        <v>24</v>
      </c>
      <c r="O118" s="95" t="s">
        <v>24</v>
      </c>
      <c r="P118" s="69">
        <f t="shared" si="8"/>
        <v>0</v>
      </c>
      <c r="Q118" s="70">
        <f t="shared" si="9"/>
        <v>0</v>
      </c>
      <c r="R118" s="124"/>
      <c r="S118" s="121"/>
    </row>
    <row r="119" spans="1:19" s="28" customFormat="1" ht="36" x14ac:dyDescent="0.25">
      <c r="A119" s="18" t="s">
        <v>8</v>
      </c>
      <c r="B119" s="20">
        <v>2106</v>
      </c>
      <c r="C119" s="19">
        <v>1900</v>
      </c>
      <c r="D119" s="32">
        <v>2</v>
      </c>
      <c r="E119" s="32">
        <v>0</v>
      </c>
      <c r="F119" s="32"/>
      <c r="G119" s="32"/>
      <c r="H119" s="31">
        <v>20</v>
      </c>
      <c r="I119" s="40" t="s">
        <v>163</v>
      </c>
      <c r="J119" s="33" t="s">
        <v>157</v>
      </c>
      <c r="K119" s="94">
        <f>K121+K122</f>
        <v>114931566505</v>
      </c>
      <c r="L119" s="94">
        <f t="shared" ref="L119:O119" si="20">L121+L122</f>
        <v>50026563027</v>
      </c>
      <c r="M119" s="94">
        <f t="shared" si="20"/>
        <v>46770948688</v>
      </c>
      <c r="N119" s="94">
        <f t="shared" si="20"/>
        <v>27652457333.580002</v>
      </c>
      <c r="O119" s="94">
        <f t="shared" si="20"/>
        <v>27613645949.580002</v>
      </c>
      <c r="P119" s="69">
        <f t="shared" si="8"/>
        <v>0.40694606460415095</v>
      </c>
      <c r="Q119" s="70">
        <f t="shared" si="9"/>
        <v>0.24059932509818358</v>
      </c>
      <c r="R119" s="124"/>
      <c r="S119" s="121"/>
    </row>
    <row r="120" spans="1:19" s="28" customFormat="1" ht="36" x14ac:dyDescent="0.25">
      <c r="A120" s="18" t="s">
        <v>8</v>
      </c>
      <c r="B120" s="20">
        <v>2106</v>
      </c>
      <c r="C120" s="19">
        <v>1900</v>
      </c>
      <c r="D120" s="32">
        <v>2</v>
      </c>
      <c r="E120" s="32">
        <v>0</v>
      </c>
      <c r="F120" s="32"/>
      <c r="G120" s="32"/>
      <c r="H120" s="31">
        <v>21</v>
      </c>
      <c r="I120" s="40" t="s">
        <v>163</v>
      </c>
      <c r="J120" s="33" t="s">
        <v>157</v>
      </c>
      <c r="K120" s="94">
        <f>K123</f>
        <v>124318433495</v>
      </c>
      <c r="L120" s="94">
        <f t="shared" ref="L120:O120" si="21">L123</f>
        <v>118533965379</v>
      </c>
      <c r="M120" s="94">
        <f t="shared" si="21"/>
        <v>118533965379</v>
      </c>
      <c r="N120" s="94">
        <f t="shared" si="21"/>
        <v>58080589088.800003</v>
      </c>
      <c r="O120" s="94">
        <f t="shared" si="21"/>
        <v>58080589088.800003</v>
      </c>
      <c r="P120" s="69">
        <f t="shared" si="8"/>
        <v>0.95347055176469342</v>
      </c>
      <c r="Q120" s="70">
        <f t="shared" si="9"/>
        <v>0.46719209256393956</v>
      </c>
      <c r="R120" s="124"/>
      <c r="S120" s="121"/>
    </row>
    <row r="121" spans="1:19" s="28" customFormat="1" ht="72" x14ac:dyDescent="0.25">
      <c r="A121" s="12" t="s">
        <v>8</v>
      </c>
      <c r="B121" s="14" t="s">
        <v>158</v>
      </c>
      <c r="C121" s="13" t="s">
        <v>137</v>
      </c>
      <c r="D121" s="35" t="s">
        <v>98</v>
      </c>
      <c r="E121" s="35" t="s">
        <v>139</v>
      </c>
      <c r="F121" s="35" t="s">
        <v>159</v>
      </c>
      <c r="G121" s="35" t="s">
        <v>54</v>
      </c>
      <c r="H121" s="37" t="s">
        <v>5</v>
      </c>
      <c r="I121" s="38" t="s">
        <v>161</v>
      </c>
      <c r="J121" s="36" t="s">
        <v>235</v>
      </c>
      <c r="K121" s="95">
        <v>17250000000</v>
      </c>
      <c r="L121" s="95">
        <v>14391398732</v>
      </c>
      <c r="M121" s="95">
        <v>14168126697</v>
      </c>
      <c r="N121" s="95">
        <v>7943858849.3299999</v>
      </c>
      <c r="O121" s="95">
        <v>7905047465.3299999</v>
      </c>
      <c r="P121" s="69">
        <f t="shared" si="8"/>
        <v>0.82134067808695654</v>
      </c>
      <c r="Q121" s="70">
        <f t="shared" si="9"/>
        <v>0.46051355648289855</v>
      </c>
      <c r="R121" s="124"/>
      <c r="S121" s="121"/>
    </row>
    <row r="122" spans="1:19" s="28" customFormat="1" ht="60" x14ac:dyDescent="0.25">
      <c r="A122" s="12" t="s">
        <v>8</v>
      </c>
      <c r="B122" s="14" t="s">
        <v>158</v>
      </c>
      <c r="C122" s="13" t="s">
        <v>137</v>
      </c>
      <c r="D122" s="35" t="s">
        <v>98</v>
      </c>
      <c r="E122" s="35" t="s">
        <v>139</v>
      </c>
      <c r="F122" s="35" t="s">
        <v>160</v>
      </c>
      <c r="G122" s="35" t="s">
        <v>54</v>
      </c>
      <c r="H122" s="37" t="s">
        <v>5</v>
      </c>
      <c r="I122" s="38" t="s">
        <v>162</v>
      </c>
      <c r="J122" s="36" t="s">
        <v>234</v>
      </c>
      <c r="K122" s="95">
        <v>97681566505</v>
      </c>
      <c r="L122" s="95">
        <v>35635164295</v>
      </c>
      <c r="M122" s="95">
        <v>32602821991</v>
      </c>
      <c r="N122" s="95">
        <v>19708598484.25</v>
      </c>
      <c r="O122" s="95">
        <v>19708598484.25</v>
      </c>
      <c r="P122" s="69"/>
      <c r="Q122" s="70">
        <f t="shared" si="9"/>
        <v>0.2017637430419503</v>
      </c>
      <c r="R122" s="124"/>
      <c r="S122" s="121"/>
    </row>
    <row r="123" spans="1:19" s="28" customFormat="1" ht="60" x14ac:dyDescent="0.25">
      <c r="A123" s="12" t="s">
        <v>8</v>
      </c>
      <c r="B123" s="14" t="s">
        <v>158</v>
      </c>
      <c r="C123" s="13" t="s">
        <v>137</v>
      </c>
      <c r="D123" s="35" t="s">
        <v>98</v>
      </c>
      <c r="E123" s="35" t="s">
        <v>139</v>
      </c>
      <c r="F123" s="35" t="s">
        <v>160</v>
      </c>
      <c r="G123" s="35" t="s">
        <v>54</v>
      </c>
      <c r="H123" s="37" t="s">
        <v>146</v>
      </c>
      <c r="I123" s="38" t="s">
        <v>162</v>
      </c>
      <c r="J123" s="36" t="s">
        <v>234</v>
      </c>
      <c r="K123" s="95">
        <v>124318433495</v>
      </c>
      <c r="L123" s="95">
        <v>118533965379</v>
      </c>
      <c r="M123" s="95">
        <v>118533965379</v>
      </c>
      <c r="N123" s="95">
        <v>58080589088.800003</v>
      </c>
      <c r="O123" s="95">
        <v>58080589088.800003</v>
      </c>
      <c r="P123" s="69">
        <f t="shared" si="8"/>
        <v>0.95347055176469342</v>
      </c>
      <c r="Q123" s="70">
        <f t="shared" si="9"/>
        <v>0.46719209256393956</v>
      </c>
      <c r="R123" s="124"/>
      <c r="S123" s="121"/>
    </row>
    <row r="124" spans="1:19" s="28" customFormat="1" ht="72" x14ac:dyDescent="0.25">
      <c r="A124" s="18" t="s">
        <v>8</v>
      </c>
      <c r="B124" s="20">
        <v>2199</v>
      </c>
      <c r="C124" s="19">
        <v>1900</v>
      </c>
      <c r="D124" s="32">
        <v>2</v>
      </c>
      <c r="E124" s="32">
        <v>0</v>
      </c>
      <c r="F124" s="32"/>
      <c r="G124" s="32"/>
      <c r="H124" s="31">
        <v>20</v>
      </c>
      <c r="I124" s="40" t="s">
        <v>164</v>
      </c>
      <c r="J124" s="33" t="s">
        <v>165</v>
      </c>
      <c r="K124" s="105">
        <f>SUM(K125:K127)</f>
        <v>10901128738</v>
      </c>
      <c r="L124" s="94">
        <f t="shared" ref="L124:O124" si="22">SUM(L125:L127)</f>
        <v>4798122492.1900005</v>
      </c>
      <c r="M124" s="94">
        <f t="shared" si="22"/>
        <v>4778122492.1300001</v>
      </c>
      <c r="N124" s="94">
        <f t="shared" si="22"/>
        <v>232753037.61000001</v>
      </c>
      <c r="O124" s="94">
        <f t="shared" si="22"/>
        <v>213129474.61000001</v>
      </c>
      <c r="P124" s="69">
        <f t="shared" si="8"/>
        <v>0.43831447247054794</v>
      </c>
      <c r="Q124" s="70">
        <f t="shared" si="9"/>
        <v>2.1351278679853713E-2</v>
      </c>
      <c r="R124" s="124"/>
      <c r="S124" s="121"/>
    </row>
    <row r="125" spans="1:19" s="28" customFormat="1" ht="108" x14ac:dyDescent="0.25">
      <c r="A125" s="12" t="s">
        <v>8</v>
      </c>
      <c r="B125" s="14" t="s">
        <v>166</v>
      </c>
      <c r="C125" s="13" t="s">
        <v>137</v>
      </c>
      <c r="D125" s="35" t="s">
        <v>98</v>
      </c>
      <c r="E125" s="35" t="s">
        <v>139</v>
      </c>
      <c r="F125" s="35">
        <v>2199055</v>
      </c>
      <c r="G125" s="35" t="s">
        <v>54</v>
      </c>
      <c r="H125" s="37">
        <v>20</v>
      </c>
      <c r="I125" s="38" t="s">
        <v>169</v>
      </c>
      <c r="J125" s="36" t="s">
        <v>236</v>
      </c>
      <c r="K125" s="95">
        <v>600000000</v>
      </c>
      <c r="L125" s="95">
        <v>600000000</v>
      </c>
      <c r="M125" s="95">
        <v>600000000</v>
      </c>
      <c r="N125" s="95" t="s">
        <v>24</v>
      </c>
      <c r="O125" s="95" t="s">
        <v>24</v>
      </c>
      <c r="P125" s="69">
        <f t="shared" si="8"/>
        <v>1</v>
      </c>
      <c r="Q125" s="70">
        <f t="shared" si="9"/>
        <v>0</v>
      </c>
      <c r="R125" s="124"/>
      <c r="S125" s="121"/>
    </row>
    <row r="126" spans="1:19" s="28" customFormat="1" ht="108" x14ac:dyDescent="0.25">
      <c r="A126" s="12" t="s">
        <v>8</v>
      </c>
      <c r="B126" s="14" t="s">
        <v>166</v>
      </c>
      <c r="C126" s="13" t="s">
        <v>137</v>
      </c>
      <c r="D126" s="35" t="s">
        <v>98</v>
      </c>
      <c r="E126" s="35" t="s">
        <v>139</v>
      </c>
      <c r="F126" s="35" t="s">
        <v>167</v>
      </c>
      <c r="G126" s="35" t="s">
        <v>54</v>
      </c>
      <c r="H126" s="37">
        <v>20</v>
      </c>
      <c r="I126" s="38" t="s">
        <v>174</v>
      </c>
      <c r="J126" s="36" t="s">
        <v>237</v>
      </c>
      <c r="K126" s="95">
        <v>6994755825</v>
      </c>
      <c r="L126" s="95">
        <v>3727934824.8499999</v>
      </c>
      <c r="M126" s="95">
        <v>3727934824.79</v>
      </c>
      <c r="N126" s="95">
        <v>154876138.94</v>
      </c>
      <c r="O126" s="95">
        <v>135252575.94</v>
      </c>
      <c r="P126" s="69">
        <f t="shared" si="8"/>
        <v>0.53296139537365483</v>
      </c>
      <c r="Q126" s="70">
        <f t="shared" si="9"/>
        <v>2.2141750593559856E-2</v>
      </c>
      <c r="R126" s="124"/>
      <c r="S126" s="121"/>
    </row>
    <row r="127" spans="1:19" s="28" customFormat="1" ht="108" x14ac:dyDescent="0.25">
      <c r="A127" s="12" t="s">
        <v>8</v>
      </c>
      <c r="B127" s="14" t="s">
        <v>166</v>
      </c>
      <c r="C127" s="13" t="s">
        <v>137</v>
      </c>
      <c r="D127" s="35" t="s">
        <v>98</v>
      </c>
      <c r="E127" s="35" t="s">
        <v>139</v>
      </c>
      <c r="F127" s="35" t="s">
        <v>168</v>
      </c>
      <c r="G127" s="35" t="s">
        <v>54</v>
      </c>
      <c r="H127" s="37">
        <v>20</v>
      </c>
      <c r="I127" s="38" t="s">
        <v>175</v>
      </c>
      <c r="J127" s="36" t="s">
        <v>238</v>
      </c>
      <c r="K127" s="95">
        <v>3306372913</v>
      </c>
      <c r="L127" s="95">
        <v>470187667.33999997</v>
      </c>
      <c r="M127" s="95">
        <v>450187667.33999997</v>
      </c>
      <c r="N127" s="95">
        <v>77876898.670000002</v>
      </c>
      <c r="O127" s="95">
        <v>77876898.670000002</v>
      </c>
      <c r="P127" s="69">
        <f t="shared" si="8"/>
        <v>0.13615755971443866</v>
      </c>
      <c r="Q127" s="70">
        <f t="shared" si="9"/>
        <v>2.3553573876619768E-2</v>
      </c>
      <c r="R127" s="124"/>
      <c r="S127" s="121"/>
    </row>
    <row r="128" spans="1:19" s="53" customFormat="1" thickBot="1" x14ac:dyDescent="0.3">
      <c r="A128" s="155" t="s">
        <v>23</v>
      </c>
      <c r="B128" s="156"/>
      <c r="C128" s="156"/>
      <c r="D128" s="156"/>
      <c r="E128" s="156"/>
      <c r="F128" s="156"/>
      <c r="G128" s="156"/>
      <c r="H128" s="156"/>
      <c r="I128" s="156"/>
      <c r="J128" s="156"/>
      <c r="K128" s="96">
        <f>+K10+K103+K106</f>
        <v>915800078067</v>
      </c>
      <c r="L128" s="96">
        <f>+L10+L103+L106</f>
        <v>779573113606.87988</v>
      </c>
      <c r="M128" s="96">
        <f>+M10+M103+M106</f>
        <v>764690819181.3999</v>
      </c>
      <c r="N128" s="96">
        <f>+N10+N103+N106</f>
        <v>662300670187.03003</v>
      </c>
      <c r="O128" s="96">
        <f>+O10+O103+O106</f>
        <v>662113601089.30005</v>
      </c>
      <c r="P128" s="71">
        <f t="shared" si="8"/>
        <v>0.83499754749470012</v>
      </c>
      <c r="Q128" s="72">
        <f t="shared" si="9"/>
        <v>0.72319350702061858</v>
      </c>
      <c r="R128" s="120"/>
      <c r="S128" s="127"/>
    </row>
    <row r="129" spans="1:18" x14ac:dyDescent="0.2">
      <c r="A129" s="54"/>
      <c r="B129" s="55"/>
      <c r="C129" s="56"/>
      <c r="D129" s="56"/>
      <c r="E129" s="56"/>
      <c r="F129" s="56"/>
      <c r="G129" s="56"/>
      <c r="H129" s="56"/>
      <c r="I129" s="56"/>
      <c r="J129" s="57"/>
      <c r="K129" s="97"/>
      <c r="L129" s="98"/>
      <c r="M129" s="99"/>
      <c r="N129" s="100"/>
      <c r="O129" s="99"/>
      <c r="P129" s="73"/>
      <c r="Q129" s="107"/>
      <c r="R129" s="128"/>
    </row>
    <row r="130" spans="1:18" x14ac:dyDescent="0.2">
      <c r="K130" s="101">
        <v>915800078067</v>
      </c>
      <c r="L130" s="101">
        <v>779573113606.88</v>
      </c>
      <c r="M130" s="101">
        <v>764690819181.40002</v>
      </c>
      <c r="N130" s="101">
        <v>662300670187.03003</v>
      </c>
      <c r="O130" s="101">
        <v>662113601089.30005</v>
      </c>
      <c r="Q130" s="75"/>
    </row>
    <row r="131" spans="1:18" x14ac:dyDescent="0.2">
      <c r="K131" s="101"/>
      <c r="L131" s="101"/>
      <c r="M131" s="101"/>
      <c r="N131" s="101"/>
      <c r="O131" s="101"/>
      <c r="P131" s="75"/>
      <c r="Q131" s="75"/>
    </row>
    <row r="132" spans="1:18" x14ac:dyDescent="0.2">
      <c r="K132" s="110">
        <f>K130-K128</f>
        <v>0</v>
      </c>
      <c r="L132" s="110">
        <f t="shared" ref="L132:O132" si="23">L130-L128</f>
        <v>0</v>
      </c>
      <c r="M132" s="110">
        <f t="shared" si="23"/>
        <v>0</v>
      </c>
      <c r="N132" s="110">
        <f t="shared" si="23"/>
        <v>0</v>
      </c>
      <c r="O132" s="110">
        <f t="shared" si="23"/>
        <v>0</v>
      </c>
    </row>
    <row r="133" spans="1:18" x14ac:dyDescent="0.2">
      <c r="K133" s="101"/>
      <c r="L133" s="101"/>
      <c r="M133" s="101"/>
      <c r="N133" s="101"/>
      <c r="O133" s="101"/>
      <c r="P133" s="75"/>
      <c r="Q133" s="75"/>
    </row>
    <row r="134" spans="1:18" x14ac:dyDescent="0.2">
      <c r="K134" s="101"/>
      <c r="L134" s="101"/>
      <c r="M134" s="101"/>
      <c r="N134" s="101"/>
      <c r="O134" s="101"/>
    </row>
    <row r="135" spans="1:18" x14ac:dyDescent="0.2">
      <c r="K135" s="101"/>
      <c r="L135" s="101"/>
      <c r="M135" s="101"/>
      <c r="N135" s="101"/>
      <c r="O135" s="101"/>
    </row>
    <row r="136" spans="1:18" x14ac:dyDescent="0.2">
      <c r="K136" s="101"/>
      <c r="L136" s="102"/>
      <c r="M136" s="102"/>
      <c r="N136" s="102"/>
      <c r="O136" s="101"/>
    </row>
    <row r="137" spans="1:18" x14ac:dyDescent="0.2">
      <c r="K137" s="101"/>
      <c r="L137" s="102"/>
      <c r="M137" s="102"/>
      <c r="N137" s="102"/>
      <c r="O137" s="102"/>
    </row>
    <row r="138" spans="1:18" x14ac:dyDescent="0.2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102"/>
      <c r="L138" s="102"/>
      <c r="M138" s="102"/>
      <c r="N138" s="102"/>
      <c r="O138" s="102"/>
    </row>
    <row r="139" spans="1:18" x14ac:dyDescent="0.2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102"/>
      <c r="L139" s="102"/>
      <c r="M139" s="102"/>
      <c r="N139" s="102"/>
      <c r="O139" s="102"/>
    </row>
  </sheetData>
  <mergeCells count="20">
    <mergeCell ref="A1:Q1"/>
    <mergeCell ref="A2:Q2"/>
    <mergeCell ref="A3:Q3"/>
    <mergeCell ref="A6:J6"/>
    <mergeCell ref="K6:K9"/>
    <mergeCell ref="L6:L9"/>
    <mergeCell ref="M6:M9"/>
    <mergeCell ref="N6:N9"/>
    <mergeCell ref="O6:O9"/>
    <mergeCell ref="P6:P9"/>
    <mergeCell ref="A10:J10"/>
    <mergeCell ref="A106:J106"/>
    <mergeCell ref="A128:J128"/>
    <mergeCell ref="Q6:Q9"/>
    <mergeCell ref="J7:J9"/>
    <mergeCell ref="A8:A9"/>
    <mergeCell ref="B8:B9"/>
    <mergeCell ref="C8:C9"/>
    <mergeCell ref="D8:D9"/>
    <mergeCell ref="A103:J103"/>
  </mergeCells>
  <phoneticPr fontId="17" type="noConversion"/>
  <pageMargins left="0.7" right="0.7" top="0.75" bottom="0.75" header="0.3" footer="0.3"/>
  <pageSetup orientation="portrait" r:id="rId1"/>
  <ignoredErrors>
    <ignoredError sqref="K28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CAE5D43F0C694D9B3BB7620FD64DA0" ma:contentTypeVersion="4" ma:contentTypeDescription="Crear nuevo documento." ma:contentTypeScope="" ma:versionID="195c886fcf991772a509ee4db46f3b27">
  <xsd:schema xmlns:xsd="http://www.w3.org/2001/XMLSchema" xmlns:xs="http://www.w3.org/2001/XMLSchema" xmlns:p="http://schemas.microsoft.com/office/2006/metadata/properties" xmlns:ns2="bd4a8b7f-4506-4770-bec9-b5603dd660f0" targetNamespace="http://schemas.microsoft.com/office/2006/metadata/properties" ma:root="true" ma:fieldsID="8b19ff39a18d078a265ba3c03a595a42" ns2:_="">
    <xsd:import namespace="bd4a8b7f-4506-4770-bec9-b5603dd660f0"/>
    <xsd:element name="properties">
      <xsd:complexType>
        <xsd:sequence>
          <xsd:element name="documentManagement">
            <xsd:complexType>
              <xsd:all>
                <xsd:element ref="ns2:Informe" minOccurs="0"/>
                <xsd:element ref="ns2:Mes" minOccurs="0"/>
                <xsd:element ref="ns2:A_x00f1_o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4a8b7f-4506-4770-bec9-b5603dd660f0" elementFormDefault="qualified">
    <xsd:import namespace="http://schemas.microsoft.com/office/2006/documentManagement/types"/>
    <xsd:import namespace="http://schemas.microsoft.com/office/infopath/2007/PartnerControls"/>
    <xsd:element name="Informe" ma:index="2" nillable="true" ma:displayName="Informe" ma:default="Informe de ejecución del presupuesto de ingresos" ma:format="Dropdown" ma:internalName="Informe">
      <xsd:simpleType>
        <xsd:restriction base="dms:Choice">
          <xsd:enumeration value="Informe de ejecución del presupuesto de ingresos"/>
          <xsd:enumeration value="Informe de ejecución del presupuesto de gastos"/>
        </xsd:restriction>
      </xsd:simpleType>
    </xsd:element>
    <xsd:element name="Mes" ma:index="3" nillable="true" ma:displayName="Mes" ma:default="3" ma:format="Dropdown" ma:internalName="Mes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</xsd:restriction>
      </xsd:simpleType>
    </xsd:element>
    <xsd:element name="A_x00f1_o" ma:index="4" nillable="true" ma:displayName="Año" ma:format="Dropdown" ma:internalName="A_x00f1_o">
      <xsd:simpleType>
        <xsd:restriction base="dms:Choice"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</xsd:restriction>
      </xsd:simpleType>
    </xsd:element>
    <xsd:element name="Orden" ma:index="5" nillable="true" ma:displayName="Orden" ma:format="Dropdown" ma:internalName="Orden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q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bd4a8b7f-4506-4770-bec9-b5603dd660f0">j</Orden>
    <Informe xmlns="bd4a8b7f-4506-4770-bec9-b5603dd660f0">Informe de ejecución del presupuesto de gastos</Informe>
    <Mes xmlns="bd4a8b7f-4506-4770-bec9-b5603dd660f0">10</Mes>
    <A_x00f1_o xmlns="bd4a8b7f-4506-4770-bec9-b5603dd660f0">2018</A_x00f1_o>
  </documentManagement>
</p:properties>
</file>

<file path=customXml/itemProps1.xml><?xml version="1.0" encoding="utf-8"?>
<ds:datastoreItem xmlns:ds="http://schemas.openxmlformats.org/officeDocument/2006/customXml" ds:itemID="{D42E3F44-9958-4FED-B342-600BBFE515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4992A3E-10B7-4660-A1FE-68332478BC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4a8b7f-4506-4770-bec9-b5603dd660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3D6CA9-7AD0-47DB-B1CA-7B3B82866B8A}">
  <ds:schemaRefs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bd4a8b7f-4506-4770-bec9-b5603dd660f0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VIGENCIA ACTUAL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Vigencia_2018_octubre_(gastos)</dc:title>
  <dc:creator>Myriam Concepcion Pinzon Tellez</dc:creator>
  <cp:lastModifiedBy>Janier Cuervo Ordonez</cp:lastModifiedBy>
  <cp:lastPrinted>2019-03-11T16:38:24Z</cp:lastPrinted>
  <dcterms:created xsi:type="dcterms:W3CDTF">2018-09-03T11:52:35Z</dcterms:created>
  <dcterms:modified xsi:type="dcterms:W3CDTF">2022-10-06T14:11:25Z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0x010100D8CAE5D43F0C694D9B3BB7620FD64DA0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