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5.xml" ContentType="application/vnd.openxmlformats-officedocument.spreadsheetml.pivotTable+xml"/>
  <Override PartName="/xl/drawings/drawing2.xml" ContentType="application/vnd.openxmlformats-officedocument.drawing+xml"/>
  <Override PartName="/xl/pivotTables/pivotTable4.xml" ContentType="application/vnd.openxmlformats-officedocument.spreadsheetml.pivotTable+xml"/>
  <Override PartName="/xl/drawings/drawing1.xml" ContentType="application/vnd.openxmlformats-officedocument.drawing+xml"/>
  <Override PartName="/xl/worksheets/sheet1.xml" ContentType="application/vnd.openxmlformats-officedocument.spreadsheetml.worksheet+xml"/>
  <Override PartName="/xl/pivotTables/pivotTable3.xml" ContentType="application/vnd.openxmlformats-officedocument.spreadsheetml.pivotTable+xml"/>
  <Override PartName="/xl/sharedStrings.xml" ContentType="application/vnd.openxmlformats-officedocument.spreadsheetml.sharedStrings+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pivotTables/pivotTable1.xml" ContentType="application/vnd.openxmlformats-officedocument.spreadsheetml.pivotTable+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pivotTables/pivotTable2.xml" ContentType="application/vnd.openxmlformats-officedocument.spreadsheetml.pivotTable+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externalLinks/externalLink1.xml" ContentType="application/vnd.openxmlformats-officedocument.spreadsheetml.externalLink+xml"/>
  <Override PartName="/xl/pivotCache/pivotCacheRecords1.xml" ContentType="application/vnd.openxmlformats-officedocument.spreadsheetml.pivotCacheRecords+xml"/>
  <Override PartName="/xl/pivotCache/pivotCacheRecords3.xml" ContentType="application/vnd.openxmlformats-officedocument.spreadsheetml.pivotCacheRecords+xml"/>
  <Override PartName="/xl/pivotCache/pivotCacheRecords2.xml" ContentType="application/vnd.openxmlformats-officedocument.spreadsheetml.pivotCacheRecords+xml"/>
  <Override PartName="/xl/comments1.xml" ContentType="application/vnd.openxmlformats-officedocument.spreadsheetml.comments+xml"/>
  <Override PartName="/xl/tables/table2.xml" ContentType="application/vnd.openxmlformats-officedocument.spreadsheetml.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docProps/app.xml" ContentType="application/vnd.openxmlformats-officedocument.extended-properties+xml"/>
  <Override PartName="/xl/pivotCache/pivotCacheDefinition2.xml" ContentType="application/vnd.openxmlformats-officedocument.spreadsheetml.pivotCacheDefiniti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sdocumentos\sperfiles\patricia.marin\My Documents\ANH\Planeación Estratégica\Plan de acción 2018\SEGUIMIENTO\Agosto\Publicación\"/>
    </mc:Choice>
  </mc:AlternateContent>
  <bookViews>
    <workbookView xWindow="0" yWindow="0" windowWidth="24000" windowHeight="9045" firstSheet="3" activeTab="3"/>
  </bookViews>
  <sheets>
    <sheet name="Recursos PA" sheetId="18" state="hidden" r:id="rId1"/>
    <sheet name="Hoja1" sheetId="19" state="hidden" r:id="rId2"/>
    <sheet name="Hoja3" sheetId="21" state="hidden" r:id="rId3"/>
    <sheet name="Monitoreo Unificado PA " sheetId="2" r:id="rId4"/>
    <sheet name="Tablas semaforos" sheetId="15" state="hidden" r:id="rId5"/>
    <sheet name="Fórmulas agregadas" sheetId="11" state="hidden" r:id="rId6"/>
    <sheet name="Hoja7" sheetId="9" state="hidden" r:id="rId7"/>
    <sheet name="Hoja8" sheetId="10" state="hidden" r:id="rId8"/>
    <sheet name="Datos Presentación METAS" sheetId="16" state="hidden" r:id="rId9"/>
    <sheet name="Hoja5" sheetId="17" state="hidden" r:id="rId10"/>
    <sheet name="Hoja4" sheetId="22" state="hidden" r:id="rId11"/>
  </sheets>
  <externalReferences>
    <externalReference r:id="rId12"/>
  </externalReferences>
  <definedNames>
    <definedName name="_xlnm._FilterDatabase" localSheetId="8" hidden="1">'Datos Presentación METAS'!$A$11:$BW$111</definedName>
    <definedName name="_xlnm._FilterDatabase" localSheetId="5" hidden="1">'Fórmulas agregadas'!$B$2:$B$49</definedName>
    <definedName name="_xlnm._FilterDatabase" localSheetId="3" hidden="1">'Monitoreo Unificado PA '!$A$11:$CD$111</definedName>
    <definedName name="_xlnm._FilterDatabase" localSheetId="4" hidden="1">'Tablas semaforos'!$C$2:$D$2</definedName>
    <definedName name="Dependencias">[1]Hoja2!$D$3:$D$11</definedName>
    <definedName name="DESCRIPCION">[1]Hoja3!$B$2:$B$23</definedName>
    <definedName name="Grupos">[1]Hoja2!$G$3:$G$15</definedName>
    <definedName name="iniciativas">[1]Hoja2!$S$3:$S$6</definedName>
    <definedName name="Objetivos">[1]Hoja2!$B$3:$B$8</definedName>
    <definedName name="planes">[1]Hoja2!$N$3:$N$18</definedName>
    <definedName name="Políticas">[1]Hoja2!$I$3:$I$7</definedName>
    <definedName name="Proceso">[1]Hoja2!$K$3:$K$22</definedName>
    <definedName name="Programas1">[1]Hoja2!$M$3:$M$8</definedName>
    <definedName name="RUBRO" localSheetId="8">[1]Hoja3!#REF!</definedName>
    <definedName name="RUBRO" localSheetId="3">[1]Hoja3!#REF!</definedName>
    <definedName name="RUBRO">[1]Hoja3!#REF!</definedName>
  </definedNames>
  <calcPr calcId="162913"/>
  <pivotCaches>
    <pivotCache cacheId="0" r:id="rId13"/>
    <pivotCache cacheId="1" r:id="rId14"/>
    <pivotCache cacheId="2" r:id="rId15"/>
    <pivotCache cacheId="3"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4" i="2" l="1"/>
  <c r="AY12" i="2" l="1"/>
  <c r="AO63" i="2" l="1"/>
  <c r="AP63" i="2" s="1"/>
  <c r="AO12" i="2"/>
  <c r="AP12" i="2" s="1"/>
  <c r="AO13" i="2"/>
  <c r="AP13" i="2" s="1"/>
  <c r="AP14" i="2"/>
  <c r="AO15" i="2"/>
  <c r="AP15" i="2" s="1"/>
  <c r="AO16" i="2"/>
  <c r="AP16" i="2" s="1"/>
  <c r="AO17" i="2"/>
  <c r="AP17" i="2" s="1"/>
  <c r="AO18" i="2"/>
  <c r="AP18" i="2" s="1"/>
  <c r="AO19" i="2"/>
  <c r="AP19" i="2" s="1"/>
  <c r="AO20" i="2"/>
  <c r="AP20" i="2" s="1"/>
  <c r="AO21" i="2"/>
  <c r="AP21" i="2" s="1"/>
  <c r="AO22" i="2"/>
  <c r="AP22" i="2" s="1"/>
  <c r="AO23" i="2"/>
  <c r="AP23" i="2" s="1"/>
  <c r="AO24" i="2"/>
  <c r="AP24" i="2" s="1"/>
  <c r="AO25" i="2"/>
  <c r="AP25" i="2" s="1"/>
  <c r="AO26" i="2"/>
  <c r="AP26" i="2" s="1"/>
  <c r="AO27" i="2"/>
  <c r="AP27" i="2" s="1"/>
  <c r="AO28" i="2"/>
  <c r="AP28" i="2" s="1"/>
  <c r="AO29" i="2"/>
  <c r="AP29" i="2" s="1"/>
  <c r="AO30" i="2"/>
  <c r="AP30" i="2" s="1"/>
  <c r="AO31" i="2"/>
  <c r="AP31" i="2" s="1"/>
  <c r="AO32" i="2"/>
  <c r="AP32" i="2" s="1"/>
  <c r="AO33" i="2"/>
  <c r="AP33" i="2" s="1"/>
  <c r="AO34" i="2"/>
  <c r="AP34" i="2" s="1"/>
  <c r="AO35" i="2"/>
  <c r="AP35" i="2" s="1"/>
  <c r="AO36" i="2"/>
  <c r="AP36" i="2" s="1"/>
  <c r="AO37" i="2"/>
  <c r="AP37" i="2" s="1"/>
  <c r="AO38" i="2"/>
  <c r="AP38" i="2" s="1"/>
  <c r="AO39" i="2"/>
  <c r="AP39" i="2" s="1"/>
  <c r="AO40" i="2"/>
  <c r="AP40" i="2" s="1"/>
  <c r="AO41" i="2"/>
  <c r="AP41" i="2" s="1"/>
  <c r="AO42" i="2"/>
  <c r="AP42" i="2" s="1"/>
  <c r="AO43" i="2"/>
  <c r="AP43" i="2" s="1"/>
  <c r="AO44" i="2"/>
  <c r="AP44" i="2" s="1"/>
  <c r="AO45" i="2"/>
  <c r="AP45" i="2" s="1"/>
  <c r="AO46" i="2"/>
  <c r="AP46" i="2" s="1"/>
  <c r="AO47" i="2"/>
  <c r="AP47" i="2" s="1"/>
  <c r="AO48" i="2"/>
  <c r="AP48" i="2" s="1"/>
  <c r="AO49" i="2"/>
  <c r="AP49" i="2" s="1"/>
  <c r="AO50" i="2"/>
  <c r="AP50" i="2" s="1"/>
  <c r="AO51" i="2"/>
  <c r="AP51" i="2" s="1"/>
  <c r="AO52" i="2"/>
  <c r="AP52" i="2" s="1"/>
  <c r="AO53" i="2"/>
  <c r="AP53" i="2" s="1"/>
  <c r="AO54" i="2"/>
  <c r="AP54" i="2" s="1"/>
  <c r="AO55" i="2"/>
  <c r="AP55" i="2" s="1"/>
  <c r="AO56" i="2"/>
  <c r="AP56" i="2" s="1"/>
  <c r="AO57" i="2"/>
  <c r="AP57" i="2" s="1"/>
  <c r="AO58" i="2"/>
  <c r="AP58" i="2" s="1"/>
  <c r="AO59" i="2"/>
  <c r="AP59" i="2" s="1"/>
  <c r="AO60" i="2"/>
  <c r="AP60" i="2" s="1"/>
  <c r="AO61" i="2"/>
  <c r="AP61" i="2" s="1"/>
  <c r="AO62" i="2"/>
  <c r="AP62" i="2" s="1"/>
  <c r="AO64" i="2"/>
  <c r="AP64" i="2" s="1"/>
  <c r="AO65" i="2"/>
  <c r="AP65" i="2" s="1"/>
  <c r="AO66" i="2"/>
  <c r="AP66" i="2" s="1"/>
  <c r="AO67" i="2"/>
  <c r="AP67" i="2" s="1"/>
  <c r="AO68" i="2"/>
  <c r="AP68" i="2" s="1"/>
  <c r="AO69" i="2"/>
  <c r="AP69" i="2" s="1"/>
  <c r="AO70" i="2"/>
  <c r="AP70" i="2" s="1"/>
  <c r="AO71" i="2"/>
  <c r="AP71" i="2" s="1"/>
  <c r="AO72" i="2"/>
  <c r="AP72" i="2" s="1"/>
  <c r="AO73" i="2"/>
  <c r="AP73" i="2" s="1"/>
  <c r="AO74" i="2"/>
  <c r="AP74" i="2" s="1"/>
  <c r="AO75" i="2"/>
  <c r="AP75" i="2" s="1"/>
  <c r="AO76" i="2"/>
  <c r="AP76" i="2" s="1"/>
  <c r="AO77" i="2"/>
  <c r="AP77" i="2" s="1"/>
  <c r="AO78" i="2"/>
  <c r="AP78" i="2" s="1"/>
  <c r="AO79" i="2"/>
  <c r="AP79" i="2" s="1"/>
  <c r="AO80" i="2"/>
  <c r="AP80" i="2" s="1"/>
  <c r="AO81" i="2"/>
  <c r="AP81" i="2" s="1"/>
  <c r="AO82" i="2"/>
  <c r="AP82" i="2" s="1"/>
  <c r="AO83" i="2"/>
  <c r="AP83" i="2" s="1"/>
  <c r="AO84" i="2"/>
  <c r="AP84" i="2" s="1"/>
  <c r="AO85" i="2"/>
  <c r="AP85" i="2" s="1"/>
  <c r="AO86" i="2"/>
  <c r="AP86" i="2" s="1"/>
  <c r="AO87" i="2"/>
  <c r="AP87" i="2" s="1"/>
  <c r="AO88" i="2"/>
  <c r="AP88" i="2" s="1"/>
  <c r="AO89" i="2"/>
  <c r="AP89" i="2" s="1"/>
  <c r="AO90" i="2"/>
  <c r="AP90" i="2" s="1"/>
  <c r="AO91" i="2"/>
  <c r="AP91" i="2" s="1"/>
  <c r="AO92" i="2"/>
  <c r="AP92" i="2" s="1"/>
  <c r="AO93" i="2"/>
  <c r="AP93" i="2" s="1"/>
  <c r="AO94" i="2"/>
  <c r="AP94" i="2" s="1"/>
  <c r="AO95" i="2"/>
  <c r="AP95" i="2" s="1"/>
  <c r="AO96" i="2"/>
  <c r="AP96" i="2" s="1"/>
  <c r="AO97" i="2"/>
  <c r="AP97" i="2" s="1"/>
  <c r="AO98" i="2"/>
  <c r="AP98" i="2" s="1"/>
  <c r="AO99" i="2"/>
  <c r="AP99" i="2" s="1"/>
  <c r="AO100" i="2"/>
  <c r="AP100" i="2" s="1"/>
  <c r="AO101" i="2"/>
  <c r="AP101" i="2" s="1"/>
  <c r="AO102" i="2"/>
  <c r="AP102" i="2" s="1"/>
  <c r="AO103" i="2"/>
  <c r="AP103" i="2" s="1"/>
  <c r="AO104" i="2"/>
  <c r="AP104" i="2" s="1"/>
  <c r="AO105" i="2"/>
  <c r="AP105" i="2" s="1"/>
  <c r="AO106" i="2"/>
  <c r="AP106" i="2" s="1"/>
  <c r="AO107" i="2"/>
  <c r="AP107" i="2" s="1"/>
  <c r="AO108" i="2"/>
  <c r="AP108" i="2" s="1"/>
  <c r="AO109" i="2"/>
  <c r="AP109" i="2" s="1"/>
  <c r="AO110" i="2"/>
  <c r="AP110" i="2" s="1"/>
  <c r="I40" i="10" l="1"/>
  <c r="P44" i="10"/>
  <c r="P42" i="10"/>
  <c r="P40" i="10"/>
  <c r="P38" i="10"/>
  <c r="P35" i="10"/>
  <c r="L44" i="10"/>
  <c r="L42" i="10"/>
  <c r="L40" i="10"/>
  <c r="L38" i="10"/>
  <c r="L35" i="10"/>
  <c r="D44" i="10"/>
  <c r="I44" i="10" s="1"/>
  <c r="I42" i="10"/>
  <c r="I33" i="10"/>
  <c r="I38" i="10"/>
  <c r="I35" i="10"/>
  <c r="C14" i="22"/>
  <c r="BB12" i="2" l="1"/>
  <c r="E34" i="10" l="1"/>
  <c r="N33" i="10"/>
  <c r="J35" i="10"/>
  <c r="J38" i="10"/>
  <c r="J40" i="10"/>
  <c r="J42" i="10"/>
  <c r="J33" i="10"/>
  <c r="E35" i="10"/>
  <c r="E36" i="10"/>
  <c r="E37" i="10"/>
  <c r="E38" i="10"/>
  <c r="E39" i="10"/>
  <c r="E40" i="10"/>
  <c r="E41" i="10"/>
  <c r="E42" i="10"/>
  <c r="E33" i="10"/>
  <c r="K44" i="10"/>
  <c r="M35" i="10"/>
  <c r="N35" i="10" s="1"/>
  <c r="M42" i="10"/>
  <c r="M40" i="10"/>
  <c r="N40" i="10" s="1"/>
  <c r="M38" i="10"/>
  <c r="N38" i="10" s="1"/>
  <c r="AY53" i="2"/>
  <c r="D48" i="10" l="1"/>
  <c r="M44" i="10"/>
  <c r="N44" i="10" s="1"/>
  <c r="N42" i="10"/>
  <c r="F44" i="10"/>
  <c r="J44" i="10" s="1"/>
  <c r="C44" i="10"/>
  <c r="E44" i="10" s="1"/>
  <c r="M29" i="10"/>
  <c r="AY32" i="2"/>
  <c r="AY109" i="2"/>
  <c r="AY108" i="2"/>
  <c r="AY96" i="2"/>
  <c r="AY55" i="2"/>
  <c r="AY54" i="2"/>
  <c r="AY28" i="2"/>
  <c r="AY18" i="2"/>
  <c r="AY17" i="2"/>
  <c r="AY16" i="2"/>
  <c r="AY15" i="2"/>
  <c r="AY14" i="2"/>
  <c r="AY13" i="2"/>
  <c r="E48" i="10" l="1"/>
  <c r="G65" i="11"/>
  <c r="AO12" i="16" l="1"/>
  <c r="AP12" i="16" s="1"/>
  <c r="AX12" i="16"/>
  <c r="AZ12" i="16"/>
  <c r="BA12" i="16"/>
  <c r="BG12" i="16"/>
  <c r="BQ12" i="16"/>
  <c r="BR12" i="16"/>
  <c r="BS12" i="16"/>
  <c r="BT12" i="16"/>
  <c r="AO13" i="16"/>
  <c r="BU13" i="16" s="1"/>
  <c r="AX13" i="16"/>
  <c r="AZ13" i="16"/>
  <c r="BC13" i="16" s="1"/>
  <c r="BA13" i="16"/>
  <c r="BG13" i="16"/>
  <c r="BQ13" i="16"/>
  <c r="BR13" i="16"/>
  <c r="BS13" i="16"/>
  <c r="AO14" i="16"/>
  <c r="AP14" i="16" s="1"/>
  <c r="BT14" i="16" s="1"/>
  <c r="AX14" i="16"/>
  <c r="AZ14" i="16"/>
  <c r="BA14" i="16"/>
  <c r="BG14" i="16"/>
  <c r="BQ14" i="16"/>
  <c r="BR14" i="16"/>
  <c r="BS14" i="16"/>
  <c r="AO15" i="16"/>
  <c r="BU15" i="16" s="1"/>
  <c r="AX15" i="16"/>
  <c r="AZ15" i="16"/>
  <c r="BC15" i="16" s="1"/>
  <c r="BA15" i="16"/>
  <c r="BG15" i="16"/>
  <c r="BQ15" i="16"/>
  <c r="BR15" i="16"/>
  <c r="BS15" i="16"/>
  <c r="AO16" i="16"/>
  <c r="AP16" i="16" s="1"/>
  <c r="BT16" i="16" s="1"/>
  <c r="AX16" i="16"/>
  <c r="AZ16" i="16"/>
  <c r="BC16" i="16" s="1"/>
  <c r="BA16" i="16"/>
  <c r="BG16" i="16"/>
  <c r="BQ16" i="16"/>
  <c r="BR16" i="16"/>
  <c r="BS16" i="16"/>
  <c r="AO17" i="16"/>
  <c r="BU17" i="16" s="1"/>
  <c r="AX17" i="16"/>
  <c r="AZ17" i="16"/>
  <c r="BA17" i="16"/>
  <c r="BG17" i="16"/>
  <c r="BQ17" i="16"/>
  <c r="BR17" i="16"/>
  <c r="BS17" i="16"/>
  <c r="AO18" i="16"/>
  <c r="AP18" i="16" s="1"/>
  <c r="BT18" i="16" s="1"/>
  <c r="AX18" i="16"/>
  <c r="AZ18" i="16"/>
  <c r="BA18" i="16"/>
  <c r="BG18" i="16"/>
  <c r="BQ18" i="16"/>
  <c r="BR18" i="16"/>
  <c r="BS18" i="16"/>
  <c r="AO19" i="16"/>
  <c r="BV19" i="16" s="1"/>
  <c r="AX19" i="16"/>
  <c r="AZ19" i="16"/>
  <c r="BC19" i="16" s="1"/>
  <c r="BA19" i="16"/>
  <c r="BG19" i="16"/>
  <c r="BQ19" i="16"/>
  <c r="BR19" i="16"/>
  <c r="BS19" i="16"/>
  <c r="AO20" i="16"/>
  <c r="AP20" i="16" s="1"/>
  <c r="BT20" i="16" s="1"/>
  <c r="AX20" i="16"/>
  <c r="AZ20" i="16"/>
  <c r="BC20" i="16" s="1"/>
  <c r="BA20" i="16"/>
  <c r="BG20" i="16"/>
  <c r="BQ20" i="16"/>
  <c r="BR20" i="16"/>
  <c r="BS20" i="16"/>
  <c r="AO21" i="16"/>
  <c r="AP21" i="16" s="1"/>
  <c r="BT21" i="16" s="1"/>
  <c r="AX21" i="16"/>
  <c r="AZ21" i="16"/>
  <c r="BA21" i="16"/>
  <c r="BG21" i="16"/>
  <c r="BQ21" i="16"/>
  <c r="BR21" i="16"/>
  <c r="BS21" i="16"/>
  <c r="AO22" i="16"/>
  <c r="BV22" i="16" s="1"/>
  <c r="AX22" i="16"/>
  <c r="AZ22" i="16"/>
  <c r="BA22" i="16"/>
  <c r="BG22" i="16"/>
  <c r="BQ22" i="16"/>
  <c r="BR22" i="16"/>
  <c r="BS22" i="16"/>
  <c r="AO23" i="16"/>
  <c r="BU23" i="16" s="1"/>
  <c r="AX23" i="16"/>
  <c r="AZ23" i="16"/>
  <c r="BC23" i="16" s="1"/>
  <c r="BA23" i="16"/>
  <c r="BG23" i="16"/>
  <c r="BQ23" i="16"/>
  <c r="BR23" i="16"/>
  <c r="BS23" i="16"/>
  <c r="AO24" i="16"/>
  <c r="AP24" i="16" s="1"/>
  <c r="BT24" i="16" s="1"/>
  <c r="AX24" i="16"/>
  <c r="AZ24" i="16"/>
  <c r="BC24" i="16" s="1"/>
  <c r="BA24" i="16"/>
  <c r="BG24" i="16"/>
  <c r="BQ24" i="16"/>
  <c r="BR24" i="16"/>
  <c r="BS24" i="16"/>
  <c r="AO25" i="16"/>
  <c r="AP25" i="16" s="1"/>
  <c r="BT25" i="16" s="1"/>
  <c r="AX25" i="16"/>
  <c r="AZ25" i="16"/>
  <c r="BC25" i="16" s="1"/>
  <c r="BA25" i="16"/>
  <c r="BG25" i="16"/>
  <c r="BQ25" i="16"/>
  <c r="BR25" i="16"/>
  <c r="BS25" i="16"/>
  <c r="AO26" i="16"/>
  <c r="BV26" i="16" s="1"/>
  <c r="AX26" i="16"/>
  <c r="AZ26" i="16"/>
  <c r="BA26" i="16"/>
  <c r="BG26" i="16"/>
  <c r="BQ26" i="16"/>
  <c r="BR26" i="16"/>
  <c r="BS26" i="16"/>
  <c r="AO27" i="16"/>
  <c r="AP27" i="16" s="1"/>
  <c r="BT27" i="16" s="1"/>
  <c r="AX27" i="16"/>
  <c r="AZ27" i="16"/>
  <c r="BC27" i="16" s="1"/>
  <c r="BA27" i="16"/>
  <c r="BG27" i="16"/>
  <c r="BQ27" i="16"/>
  <c r="BR27" i="16"/>
  <c r="BS27" i="16"/>
  <c r="AO28" i="16"/>
  <c r="AP28" i="16" s="1"/>
  <c r="BT28" i="16" s="1"/>
  <c r="AX28" i="16"/>
  <c r="AZ28" i="16"/>
  <c r="BC28" i="16" s="1"/>
  <c r="BA28" i="16"/>
  <c r="BG28" i="16"/>
  <c r="BQ28" i="16"/>
  <c r="BR28" i="16"/>
  <c r="BS28" i="16"/>
  <c r="U29" i="16"/>
  <c r="AO29" i="16"/>
  <c r="AP29" i="16" s="1"/>
  <c r="BT29" i="16" s="1"/>
  <c r="AQ29" i="16"/>
  <c r="AR29" i="16"/>
  <c r="AS29" i="16"/>
  <c r="AT29" i="16"/>
  <c r="AU29" i="16"/>
  <c r="AV29" i="16"/>
  <c r="AW29" i="16"/>
  <c r="AZ29" i="16"/>
  <c r="BC29" i="16" s="1"/>
  <c r="BA29" i="16"/>
  <c r="BG29" i="16"/>
  <c r="AO30" i="16"/>
  <c r="BV30" i="16" s="1"/>
  <c r="AX30" i="16"/>
  <c r="AZ30" i="16"/>
  <c r="BA30" i="16"/>
  <c r="BG30" i="16"/>
  <c r="BQ30" i="16"/>
  <c r="BR30" i="16"/>
  <c r="BS30" i="16"/>
  <c r="AO31" i="16"/>
  <c r="BV31" i="16" s="1"/>
  <c r="AX31" i="16"/>
  <c r="AZ31" i="16"/>
  <c r="BC31" i="16" s="1"/>
  <c r="BA31" i="16"/>
  <c r="BG31" i="16"/>
  <c r="BQ31" i="16"/>
  <c r="BR31" i="16"/>
  <c r="BS31" i="16"/>
  <c r="AO32" i="16"/>
  <c r="AP32" i="16" s="1"/>
  <c r="BT32" i="16" s="1"/>
  <c r="AX32" i="16"/>
  <c r="AZ32" i="16"/>
  <c r="BA32" i="16"/>
  <c r="BG32" i="16"/>
  <c r="BQ32" i="16"/>
  <c r="BR32" i="16"/>
  <c r="BS32" i="16"/>
  <c r="U33" i="16"/>
  <c r="AO33" i="16"/>
  <c r="AP33" i="16" s="1"/>
  <c r="AZ33" i="16"/>
  <c r="BC33" i="16" s="1"/>
  <c r="BA33" i="16"/>
  <c r="BG33" i="16"/>
  <c r="BQ33" i="16"/>
  <c r="BR33" i="16"/>
  <c r="AO34" i="16"/>
  <c r="BV34" i="16" s="1"/>
  <c r="AX34" i="16"/>
  <c r="AZ34" i="16"/>
  <c r="BA34" i="16"/>
  <c r="BG34" i="16"/>
  <c r="BQ34" i="16"/>
  <c r="BR34" i="16"/>
  <c r="BS34" i="16"/>
  <c r="AO35" i="16"/>
  <c r="BV35" i="16" s="1"/>
  <c r="AX35" i="16"/>
  <c r="AZ35" i="16"/>
  <c r="BC35" i="16" s="1"/>
  <c r="BA35" i="16"/>
  <c r="BG35" i="16"/>
  <c r="BQ35" i="16"/>
  <c r="BR35" i="16"/>
  <c r="BS35" i="16"/>
  <c r="AO36" i="16"/>
  <c r="AP36" i="16" s="1"/>
  <c r="AX36" i="16"/>
  <c r="AZ36" i="16"/>
  <c r="BA36" i="16"/>
  <c r="BG36" i="16"/>
  <c r="BQ36" i="16"/>
  <c r="BR36" i="16"/>
  <c r="BS36" i="16"/>
  <c r="AO37" i="16"/>
  <c r="BV37" i="16" s="1"/>
  <c r="AX37" i="16"/>
  <c r="AZ37" i="16"/>
  <c r="BA37" i="16"/>
  <c r="BG37" i="16"/>
  <c r="BQ37" i="16"/>
  <c r="BR37" i="16"/>
  <c r="BS37" i="16"/>
  <c r="AO38" i="16"/>
  <c r="AP38" i="16" s="1"/>
  <c r="AX38" i="16"/>
  <c r="AZ38" i="16"/>
  <c r="BA38" i="16"/>
  <c r="BG38" i="16"/>
  <c r="BQ38" i="16"/>
  <c r="BR38" i="16"/>
  <c r="BS38" i="16"/>
  <c r="AO39" i="16"/>
  <c r="AP39" i="16" s="1"/>
  <c r="AX39" i="16"/>
  <c r="AZ39" i="16"/>
  <c r="BA39" i="16"/>
  <c r="BG39" i="16"/>
  <c r="BQ39" i="16"/>
  <c r="BR39" i="16"/>
  <c r="BS39" i="16"/>
  <c r="AO40" i="16"/>
  <c r="BV40" i="16" s="1"/>
  <c r="AX40" i="16"/>
  <c r="AZ40" i="16"/>
  <c r="BA40" i="16"/>
  <c r="BG40" i="16"/>
  <c r="BQ40" i="16"/>
  <c r="BR40" i="16"/>
  <c r="BS40" i="16"/>
  <c r="BU40" i="16"/>
  <c r="AO41" i="16"/>
  <c r="BV41" i="16" s="1"/>
  <c r="AX41" i="16"/>
  <c r="AZ41" i="16"/>
  <c r="BC41" i="16" s="1"/>
  <c r="BA41" i="16"/>
  <c r="BG41" i="16"/>
  <c r="BQ41" i="16"/>
  <c r="BR41" i="16"/>
  <c r="BS41" i="16"/>
  <c r="AO42" i="16"/>
  <c r="BV42" i="16" s="1"/>
  <c r="AX42" i="16"/>
  <c r="AZ42" i="16"/>
  <c r="BC42" i="16" s="1"/>
  <c r="BA42" i="16"/>
  <c r="BG42" i="16"/>
  <c r="BQ42" i="16"/>
  <c r="BR42" i="16"/>
  <c r="BS42" i="16"/>
  <c r="AO43" i="16"/>
  <c r="AX43" i="16"/>
  <c r="AZ43" i="16"/>
  <c r="BA43" i="16"/>
  <c r="BG43" i="16"/>
  <c r="BQ43" i="16"/>
  <c r="BR43" i="16"/>
  <c r="BS43" i="16"/>
  <c r="AO44" i="16"/>
  <c r="AP44" i="16" s="1"/>
  <c r="AX44" i="16"/>
  <c r="AZ44" i="16"/>
  <c r="BC44" i="16" s="1"/>
  <c r="BA44" i="16"/>
  <c r="BG44" i="16"/>
  <c r="BQ44" i="16"/>
  <c r="BR44" i="16"/>
  <c r="BS44" i="16"/>
  <c r="AO45" i="16"/>
  <c r="BV45" i="16" s="1"/>
  <c r="AX45" i="16"/>
  <c r="AZ45" i="16"/>
  <c r="BC45" i="16" s="1"/>
  <c r="BA45" i="16"/>
  <c r="BG45" i="16"/>
  <c r="BQ45" i="16"/>
  <c r="BR45" i="16"/>
  <c r="BS45" i="16"/>
  <c r="AO46" i="16"/>
  <c r="AP46" i="16" s="1"/>
  <c r="BT46" i="16" s="1"/>
  <c r="AX46" i="16"/>
  <c r="AZ46" i="16"/>
  <c r="BA46" i="16"/>
  <c r="BG46" i="16"/>
  <c r="BQ46" i="16"/>
  <c r="BR46" i="16"/>
  <c r="BS46" i="16"/>
  <c r="AO47" i="16"/>
  <c r="AP47" i="16" s="1"/>
  <c r="BT47" i="16" s="1"/>
  <c r="AX47" i="16"/>
  <c r="AZ47" i="16"/>
  <c r="BC47" i="16" s="1"/>
  <c r="BA47" i="16"/>
  <c r="BG47" i="16"/>
  <c r="BQ47" i="16"/>
  <c r="BR47" i="16"/>
  <c r="BS47" i="16"/>
  <c r="AO48" i="16"/>
  <c r="AP48" i="16" s="1"/>
  <c r="AX48" i="16"/>
  <c r="AZ48" i="16"/>
  <c r="BC48" i="16" s="1"/>
  <c r="BA48" i="16"/>
  <c r="BG48" i="16"/>
  <c r="BQ48" i="16"/>
  <c r="BR48" i="16"/>
  <c r="BS48" i="16"/>
  <c r="AO49" i="16"/>
  <c r="AP49" i="16" s="1"/>
  <c r="BT49" i="16" s="1"/>
  <c r="AX49" i="16"/>
  <c r="AZ49" i="16"/>
  <c r="BC49" i="16" s="1"/>
  <c r="BA49" i="16"/>
  <c r="BG49" i="16"/>
  <c r="BQ49" i="16"/>
  <c r="BR49" i="16"/>
  <c r="BS49" i="16"/>
  <c r="AO50" i="16"/>
  <c r="BV50" i="16" s="1"/>
  <c r="AX50" i="16"/>
  <c r="AZ50" i="16"/>
  <c r="BA50" i="16"/>
  <c r="BG50" i="16"/>
  <c r="BQ50" i="16"/>
  <c r="BR50" i="16"/>
  <c r="BS50" i="16"/>
  <c r="AO51" i="16"/>
  <c r="AP51" i="16" s="1"/>
  <c r="AX51" i="16"/>
  <c r="AZ51" i="16"/>
  <c r="BC51" i="16" s="1"/>
  <c r="BA51" i="16"/>
  <c r="BG51" i="16"/>
  <c r="BQ51" i="16"/>
  <c r="BR51" i="16"/>
  <c r="BS51" i="16"/>
  <c r="AO52" i="16"/>
  <c r="AP52" i="16" s="1"/>
  <c r="AX52" i="16"/>
  <c r="AZ52" i="16"/>
  <c r="BC52" i="16" s="1"/>
  <c r="BA52" i="16"/>
  <c r="BG52" i="16"/>
  <c r="BQ52" i="16"/>
  <c r="BR52" i="16"/>
  <c r="BS52" i="16"/>
  <c r="AO53" i="16"/>
  <c r="BU53" i="16" s="1"/>
  <c r="AX53" i="16"/>
  <c r="AZ53" i="16"/>
  <c r="BC53" i="16" s="1"/>
  <c r="BA53" i="16"/>
  <c r="BG53" i="16"/>
  <c r="BQ53" i="16"/>
  <c r="BR53" i="16"/>
  <c r="BS53" i="16"/>
  <c r="AO54" i="16"/>
  <c r="AP54" i="16" s="1"/>
  <c r="BT54" i="16" s="1"/>
  <c r="AX54" i="16"/>
  <c r="AZ54" i="16"/>
  <c r="BC54" i="16" s="1"/>
  <c r="BA54" i="16"/>
  <c r="BG54" i="16"/>
  <c r="BQ54" i="16"/>
  <c r="BR54" i="16"/>
  <c r="BS54" i="16"/>
  <c r="AO55" i="16"/>
  <c r="BU55" i="16" s="1"/>
  <c r="AX55" i="16"/>
  <c r="AZ55" i="16"/>
  <c r="BC55" i="16" s="1"/>
  <c r="BA55" i="16"/>
  <c r="BG55" i="16"/>
  <c r="BQ55" i="16"/>
  <c r="BR55" i="16"/>
  <c r="BS55" i="16"/>
  <c r="AO56" i="16"/>
  <c r="BV56" i="16" s="1"/>
  <c r="AX56" i="16"/>
  <c r="AZ56" i="16"/>
  <c r="BA56" i="16"/>
  <c r="BG56" i="16"/>
  <c r="BQ56" i="16"/>
  <c r="BR56" i="16"/>
  <c r="BS56" i="16"/>
  <c r="AO57" i="16"/>
  <c r="AP57" i="16" s="1"/>
  <c r="AX57" i="16"/>
  <c r="AZ57" i="16"/>
  <c r="BA57" i="16"/>
  <c r="BG57" i="16"/>
  <c r="BQ57" i="16"/>
  <c r="BR57" i="16"/>
  <c r="BS57" i="16"/>
  <c r="AO58" i="16"/>
  <c r="BU58" i="16" s="1"/>
  <c r="AX58" i="16"/>
  <c r="AZ58" i="16"/>
  <c r="BA58" i="16"/>
  <c r="BG58" i="16"/>
  <c r="BQ58" i="16"/>
  <c r="BR58" i="16"/>
  <c r="BS58" i="16"/>
  <c r="AO59" i="16"/>
  <c r="AP59" i="16" s="1"/>
  <c r="BT59" i="16" s="1"/>
  <c r="AX59" i="16"/>
  <c r="AZ59" i="16"/>
  <c r="BA59" i="16"/>
  <c r="BG59" i="16"/>
  <c r="BQ59" i="16"/>
  <c r="BR59" i="16"/>
  <c r="BS59" i="16"/>
  <c r="AO60" i="16"/>
  <c r="AP60" i="16" s="1"/>
  <c r="BT60" i="16" s="1"/>
  <c r="AX60" i="16"/>
  <c r="AZ60" i="16"/>
  <c r="BC60" i="16" s="1"/>
  <c r="BA60" i="16"/>
  <c r="BG60" i="16"/>
  <c r="BQ60" i="16"/>
  <c r="BR60" i="16"/>
  <c r="BS60" i="16"/>
  <c r="AO61" i="16"/>
  <c r="AP61" i="16" s="1"/>
  <c r="BT61" i="16" s="1"/>
  <c r="AX61" i="16"/>
  <c r="AZ61" i="16"/>
  <c r="BC61" i="16" s="1"/>
  <c r="BA61" i="16"/>
  <c r="BG61" i="16"/>
  <c r="BQ61" i="16"/>
  <c r="BR61" i="16"/>
  <c r="BS61" i="16"/>
  <c r="AO62" i="16"/>
  <c r="BU62" i="16" s="1"/>
  <c r="AX62" i="16"/>
  <c r="AZ62" i="16"/>
  <c r="BC62" i="16" s="1"/>
  <c r="BA62" i="16"/>
  <c r="BG62" i="16"/>
  <c r="BQ62" i="16"/>
  <c r="BR62" i="16"/>
  <c r="BS62" i="16"/>
  <c r="AO63" i="16"/>
  <c r="AP63" i="16" s="1"/>
  <c r="BT63" i="16" s="1"/>
  <c r="AX63" i="16"/>
  <c r="AZ63" i="16"/>
  <c r="BA63" i="16"/>
  <c r="BG63" i="16"/>
  <c r="BQ63" i="16"/>
  <c r="BR63" i="16"/>
  <c r="BS63" i="16"/>
  <c r="AO64" i="16"/>
  <c r="BU64" i="16" s="1"/>
  <c r="AX64" i="16"/>
  <c r="AZ64" i="16"/>
  <c r="BC64" i="16" s="1"/>
  <c r="BA64" i="16"/>
  <c r="BG64" i="16"/>
  <c r="BQ64" i="16"/>
  <c r="BR64" i="16"/>
  <c r="BS64" i="16"/>
  <c r="AO65" i="16"/>
  <c r="AP65" i="16" s="1"/>
  <c r="AX65" i="16"/>
  <c r="AZ65" i="16"/>
  <c r="BC65" i="16" s="1"/>
  <c r="BA65" i="16"/>
  <c r="BG65" i="16"/>
  <c r="BQ65" i="16"/>
  <c r="BR65" i="16"/>
  <c r="BS65" i="16"/>
  <c r="AO66" i="16"/>
  <c r="AP66" i="16" s="1"/>
  <c r="AX66" i="16"/>
  <c r="AZ66" i="16"/>
  <c r="BC66" i="16" s="1"/>
  <c r="BA66" i="16"/>
  <c r="BG66" i="16"/>
  <c r="BQ66" i="16"/>
  <c r="BR66" i="16"/>
  <c r="BS66" i="16"/>
  <c r="AO67" i="16"/>
  <c r="BV67" i="16" s="1"/>
  <c r="AX67" i="16"/>
  <c r="AZ67" i="16"/>
  <c r="BC67" i="16" s="1"/>
  <c r="BA67" i="16"/>
  <c r="BG67" i="16"/>
  <c r="BQ67" i="16"/>
  <c r="BR67" i="16"/>
  <c r="BS67" i="16"/>
  <c r="AO68" i="16"/>
  <c r="BV68" i="16" s="1"/>
  <c r="AX68" i="16"/>
  <c r="AZ68" i="16"/>
  <c r="BC68" i="16" s="1"/>
  <c r="BA68" i="16"/>
  <c r="BG68" i="16"/>
  <c r="BQ68" i="16"/>
  <c r="BR68" i="16"/>
  <c r="BS68" i="16"/>
  <c r="AO69" i="16"/>
  <c r="AP69" i="16" s="1"/>
  <c r="BT69" i="16" s="1"/>
  <c r="AX69" i="16"/>
  <c r="AZ69" i="16"/>
  <c r="BA69" i="16"/>
  <c r="BG69" i="16"/>
  <c r="BQ69" i="16"/>
  <c r="BR69" i="16"/>
  <c r="BS69" i="16"/>
  <c r="AO70" i="16"/>
  <c r="BU70" i="16" s="1"/>
  <c r="AX70" i="16"/>
  <c r="AZ70" i="16"/>
  <c r="BC70" i="16" s="1"/>
  <c r="BA70" i="16"/>
  <c r="BG70" i="16"/>
  <c r="BQ70" i="16"/>
  <c r="BR70" i="16"/>
  <c r="BS70" i="16"/>
  <c r="AO71" i="16"/>
  <c r="AP71" i="16" s="1"/>
  <c r="BT71" i="16" s="1"/>
  <c r="AX71" i="16"/>
  <c r="AZ71" i="16"/>
  <c r="BC71" i="16" s="1"/>
  <c r="BA71" i="16"/>
  <c r="BG71" i="16"/>
  <c r="BQ71" i="16"/>
  <c r="BR71" i="16"/>
  <c r="BS71" i="16"/>
  <c r="AO72" i="16"/>
  <c r="BU72" i="16" s="1"/>
  <c r="AX72" i="16"/>
  <c r="AZ72" i="16"/>
  <c r="BA72" i="16"/>
  <c r="BG72" i="16"/>
  <c r="BQ72" i="16"/>
  <c r="BR72" i="16"/>
  <c r="BS72" i="16"/>
  <c r="AO73" i="16"/>
  <c r="BV73" i="16" s="1"/>
  <c r="AX73" i="16"/>
  <c r="AZ73" i="16"/>
  <c r="BA73" i="16"/>
  <c r="BG73" i="16"/>
  <c r="BQ73" i="16"/>
  <c r="BR73" i="16"/>
  <c r="BS73" i="16"/>
  <c r="AO74" i="16"/>
  <c r="AP74" i="16" s="1"/>
  <c r="AX74" i="16"/>
  <c r="AZ74" i="16"/>
  <c r="BC74" i="16" s="1"/>
  <c r="BA74" i="16"/>
  <c r="BG74" i="16"/>
  <c r="BQ74" i="16"/>
  <c r="BR74" i="16"/>
  <c r="BS74" i="16"/>
  <c r="AO75" i="16"/>
  <c r="BU75" i="16" s="1"/>
  <c r="AX75" i="16"/>
  <c r="AZ75" i="16"/>
  <c r="BC75" i="16" s="1"/>
  <c r="BA75" i="16"/>
  <c r="BG75" i="16"/>
  <c r="BQ75" i="16"/>
  <c r="BR75" i="16"/>
  <c r="BS75" i="16"/>
  <c r="AO76" i="16"/>
  <c r="AP76" i="16" s="1"/>
  <c r="AX76" i="16"/>
  <c r="AZ76" i="16"/>
  <c r="BA76" i="16"/>
  <c r="BG76" i="16"/>
  <c r="BQ76" i="16"/>
  <c r="BR76" i="16"/>
  <c r="BS76" i="16"/>
  <c r="AO77" i="16"/>
  <c r="BV77" i="16" s="1"/>
  <c r="AX77" i="16"/>
  <c r="AZ77" i="16"/>
  <c r="BA77" i="16"/>
  <c r="BG77" i="16"/>
  <c r="BQ77" i="16"/>
  <c r="BR77" i="16"/>
  <c r="BS77" i="16"/>
  <c r="AO78" i="16"/>
  <c r="BU78" i="16" s="1"/>
  <c r="AX78" i="16"/>
  <c r="AZ78" i="16"/>
  <c r="BC78" i="16" s="1"/>
  <c r="BA78" i="16"/>
  <c r="BG78" i="16"/>
  <c r="BQ78" i="16"/>
  <c r="BR78" i="16"/>
  <c r="BS78" i="16"/>
  <c r="AO79" i="16"/>
  <c r="AP79" i="16" s="1"/>
  <c r="BT79" i="16" s="1"/>
  <c r="AX79" i="16"/>
  <c r="AZ79" i="16"/>
  <c r="BC79" i="16" s="1"/>
  <c r="BA79" i="16"/>
  <c r="BG79" i="16"/>
  <c r="BQ79" i="16"/>
  <c r="BR79" i="16"/>
  <c r="BS79" i="16"/>
  <c r="AO80" i="16"/>
  <c r="AP80" i="16" s="1"/>
  <c r="BT80" i="16" s="1"/>
  <c r="AX80" i="16"/>
  <c r="AZ80" i="16"/>
  <c r="BC80" i="16" s="1"/>
  <c r="BA80" i="16"/>
  <c r="BG80" i="16"/>
  <c r="BQ80" i="16"/>
  <c r="BR80" i="16"/>
  <c r="BS80" i="16"/>
  <c r="AO81" i="16"/>
  <c r="AP81" i="16" s="1"/>
  <c r="AX81" i="16"/>
  <c r="AZ81" i="16"/>
  <c r="BA81" i="16"/>
  <c r="BG81" i="16"/>
  <c r="BQ81" i="16"/>
  <c r="BR81" i="16"/>
  <c r="BS81" i="16"/>
  <c r="AO82" i="16"/>
  <c r="AP82" i="16" s="1"/>
  <c r="AX82" i="16"/>
  <c r="AZ82" i="16"/>
  <c r="BC82" i="16" s="1"/>
  <c r="BA82" i="16"/>
  <c r="BG82" i="16"/>
  <c r="BQ82" i="16"/>
  <c r="BR82" i="16"/>
  <c r="BS82" i="16"/>
  <c r="AO83" i="16"/>
  <c r="AP83" i="16" s="1"/>
  <c r="BT83" i="16" s="1"/>
  <c r="AX83" i="16"/>
  <c r="AZ83" i="16"/>
  <c r="BC83" i="16" s="1"/>
  <c r="BA83" i="16"/>
  <c r="BG83" i="16"/>
  <c r="BQ83" i="16"/>
  <c r="BR83" i="16"/>
  <c r="BS83" i="16"/>
  <c r="AO84" i="16"/>
  <c r="AP84" i="16" s="1"/>
  <c r="AX84" i="16"/>
  <c r="AZ84" i="16"/>
  <c r="BA84" i="16"/>
  <c r="BG84" i="16"/>
  <c r="BQ84" i="16"/>
  <c r="BR84" i="16"/>
  <c r="BS84" i="16"/>
  <c r="AO85" i="16"/>
  <c r="AP85" i="16" s="1"/>
  <c r="AX85" i="16"/>
  <c r="AZ85" i="16"/>
  <c r="BC85" i="16" s="1"/>
  <c r="BA85" i="16"/>
  <c r="BG85" i="16"/>
  <c r="BQ85" i="16"/>
  <c r="BR85" i="16"/>
  <c r="BS85" i="16"/>
  <c r="AO86" i="16"/>
  <c r="AP86" i="16" s="1"/>
  <c r="BT86" i="16" s="1"/>
  <c r="AX86" i="16"/>
  <c r="AZ86" i="16"/>
  <c r="BC86" i="16" s="1"/>
  <c r="BA86" i="16"/>
  <c r="BG86" i="16"/>
  <c r="BQ86" i="16"/>
  <c r="BR86" i="16"/>
  <c r="BS86" i="16"/>
  <c r="AO87" i="16"/>
  <c r="AP87" i="16" s="1"/>
  <c r="BT87" i="16" s="1"/>
  <c r="AX87" i="16"/>
  <c r="AZ87" i="16"/>
  <c r="BA87" i="16"/>
  <c r="BG87" i="16"/>
  <c r="BQ87" i="16"/>
  <c r="BR87" i="16"/>
  <c r="BS87" i="16"/>
  <c r="AO88" i="16"/>
  <c r="BU88" i="16" s="1"/>
  <c r="AX88" i="16"/>
  <c r="AZ88" i="16"/>
  <c r="BC88" i="16" s="1"/>
  <c r="BA88" i="16"/>
  <c r="BG88" i="16"/>
  <c r="BQ88" i="16"/>
  <c r="BR88" i="16"/>
  <c r="BS88" i="16"/>
  <c r="AO89" i="16"/>
  <c r="AP89" i="16" s="1"/>
  <c r="AX89" i="16"/>
  <c r="AZ89" i="16"/>
  <c r="BA89" i="16"/>
  <c r="BG89" i="16"/>
  <c r="BQ89" i="16"/>
  <c r="BR89" i="16"/>
  <c r="BS89" i="16"/>
  <c r="AO90" i="16"/>
  <c r="AP90" i="16" s="1"/>
  <c r="AX90" i="16"/>
  <c r="AZ90" i="16"/>
  <c r="BA90" i="16"/>
  <c r="BG90" i="16"/>
  <c r="BQ90" i="16"/>
  <c r="BR90" i="16"/>
  <c r="BS90" i="16"/>
  <c r="AO91" i="16"/>
  <c r="AP91" i="16" s="1"/>
  <c r="AX91" i="16"/>
  <c r="AZ91" i="16"/>
  <c r="BC91" i="16" s="1"/>
  <c r="BA91" i="16"/>
  <c r="BG91" i="16"/>
  <c r="BQ91" i="16"/>
  <c r="BR91" i="16"/>
  <c r="BS91" i="16"/>
  <c r="AO92" i="16"/>
  <c r="BV92" i="16" s="1"/>
  <c r="AX92" i="16"/>
  <c r="AZ92" i="16"/>
  <c r="BC92" i="16" s="1"/>
  <c r="BA92" i="16"/>
  <c r="BG92" i="16"/>
  <c r="BQ92" i="16"/>
  <c r="BR92" i="16"/>
  <c r="BS92" i="16"/>
  <c r="AO93" i="16"/>
  <c r="AP93" i="16" s="1"/>
  <c r="AX93" i="16"/>
  <c r="AZ93" i="16"/>
  <c r="BC93" i="16" s="1"/>
  <c r="BA93" i="16"/>
  <c r="BG93" i="16"/>
  <c r="BQ93" i="16"/>
  <c r="BR93" i="16"/>
  <c r="BS93" i="16"/>
  <c r="AO94" i="16"/>
  <c r="AP94" i="16" s="1"/>
  <c r="AX94" i="16"/>
  <c r="AZ94" i="16"/>
  <c r="BC94" i="16" s="1"/>
  <c r="BA94" i="16"/>
  <c r="BG94" i="16"/>
  <c r="BQ94" i="16"/>
  <c r="BR94" i="16"/>
  <c r="BS94" i="16"/>
  <c r="AO95" i="16"/>
  <c r="AP95" i="16" s="1"/>
  <c r="AX95" i="16"/>
  <c r="AZ95" i="16"/>
  <c r="BC95" i="16" s="1"/>
  <c r="BA95" i="16"/>
  <c r="BG95" i="16"/>
  <c r="BQ95" i="16"/>
  <c r="BR95" i="16"/>
  <c r="BS95" i="16"/>
  <c r="AO96" i="16"/>
  <c r="AP96" i="16" s="1"/>
  <c r="BT96" i="16" s="1"/>
  <c r="AX96" i="16"/>
  <c r="AZ96" i="16"/>
  <c r="BC96" i="16" s="1"/>
  <c r="BA96" i="16"/>
  <c r="BG96" i="16"/>
  <c r="BQ96" i="16"/>
  <c r="BR96" i="16"/>
  <c r="BS96" i="16"/>
  <c r="AO97" i="16"/>
  <c r="AP97" i="16" s="1"/>
  <c r="AX97" i="16"/>
  <c r="AZ97" i="16"/>
  <c r="BC97" i="16" s="1"/>
  <c r="BA97" i="16"/>
  <c r="BG97" i="16"/>
  <c r="BQ97" i="16"/>
  <c r="BR97" i="16"/>
  <c r="BS97" i="16"/>
  <c r="AO98" i="16"/>
  <c r="AP98" i="16" s="1"/>
  <c r="BT98" i="16" s="1"/>
  <c r="AX98" i="16"/>
  <c r="AZ98" i="16"/>
  <c r="BC98" i="16" s="1"/>
  <c r="BA98" i="16"/>
  <c r="BG98" i="16"/>
  <c r="BQ98" i="16"/>
  <c r="BR98" i="16"/>
  <c r="BS98" i="16"/>
  <c r="AO99" i="16"/>
  <c r="AP99" i="16" s="1"/>
  <c r="BT99" i="16" s="1"/>
  <c r="AX99" i="16"/>
  <c r="AZ99" i="16"/>
  <c r="BA99" i="16"/>
  <c r="BG99" i="16"/>
  <c r="BQ99" i="16"/>
  <c r="BR99" i="16"/>
  <c r="BS99" i="16"/>
  <c r="AO100" i="16"/>
  <c r="BU100" i="16" s="1"/>
  <c r="AX100" i="16"/>
  <c r="AZ100" i="16"/>
  <c r="BC100" i="16" s="1"/>
  <c r="BA100" i="16"/>
  <c r="BG100" i="16"/>
  <c r="BQ100" i="16"/>
  <c r="BR100" i="16"/>
  <c r="BS100" i="16"/>
  <c r="AO101" i="16"/>
  <c r="AP101" i="16" s="1"/>
  <c r="BT101" i="16" s="1"/>
  <c r="AX101" i="16"/>
  <c r="AZ101" i="16"/>
  <c r="BA101" i="16"/>
  <c r="BG101" i="16"/>
  <c r="BQ101" i="16"/>
  <c r="BR101" i="16"/>
  <c r="BS101" i="16"/>
  <c r="AO102" i="16"/>
  <c r="BU102" i="16" s="1"/>
  <c r="AX102" i="16"/>
  <c r="AZ102" i="16"/>
  <c r="BC102" i="16" s="1"/>
  <c r="BA102" i="16"/>
  <c r="BG102" i="16"/>
  <c r="BQ102" i="16"/>
  <c r="BR102" i="16"/>
  <c r="BS102" i="16"/>
  <c r="AO103" i="16"/>
  <c r="AP103" i="16" s="1"/>
  <c r="BT103" i="16" s="1"/>
  <c r="AX103" i="16"/>
  <c r="AZ103" i="16"/>
  <c r="BA103" i="16"/>
  <c r="BG103" i="16"/>
  <c r="BQ103" i="16"/>
  <c r="BR103" i="16"/>
  <c r="BS103" i="16"/>
  <c r="AO104" i="16"/>
  <c r="BU104" i="16" s="1"/>
  <c r="AX104" i="16"/>
  <c r="AZ104" i="16"/>
  <c r="BC104" i="16" s="1"/>
  <c r="BA104" i="16"/>
  <c r="BG104" i="16"/>
  <c r="BQ104" i="16"/>
  <c r="BR104" i="16"/>
  <c r="BS104" i="16"/>
  <c r="AO105" i="16"/>
  <c r="BV105" i="16" s="1"/>
  <c r="AX105" i="16"/>
  <c r="AZ105" i="16"/>
  <c r="BA105" i="16"/>
  <c r="BG105" i="16"/>
  <c r="BQ105" i="16"/>
  <c r="BR105" i="16"/>
  <c r="BS105" i="16"/>
  <c r="AO106" i="16"/>
  <c r="AP106" i="16" s="1"/>
  <c r="AX106" i="16"/>
  <c r="AZ106" i="16"/>
  <c r="BA106" i="16"/>
  <c r="BG106" i="16"/>
  <c r="BQ106" i="16"/>
  <c r="BR106" i="16"/>
  <c r="BS106" i="16"/>
  <c r="AO107" i="16"/>
  <c r="BU107" i="16" s="1"/>
  <c r="AX107" i="16"/>
  <c r="AZ107" i="16"/>
  <c r="BC107" i="16" s="1"/>
  <c r="BA107" i="16"/>
  <c r="BG107" i="16"/>
  <c r="BQ107" i="16"/>
  <c r="BR107" i="16"/>
  <c r="BS107" i="16"/>
  <c r="AO108" i="16"/>
  <c r="BV108" i="16" s="1"/>
  <c r="AX108" i="16"/>
  <c r="AZ108" i="16"/>
  <c r="BA108" i="16"/>
  <c r="BG108" i="16"/>
  <c r="BQ108" i="16"/>
  <c r="BR108" i="16"/>
  <c r="BS108" i="16"/>
  <c r="AO109" i="16"/>
  <c r="BU109" i="16" s="1"/>
  <c r="AX109" i="16"/>
  <c r="AZ109" i="16"/>
  <c r="BC109" i="16" s="1"/>
  <c r="BA109" i="16"/>
  <c r="BG109" i="16"/>
  <c r="BQ109" i="16"/>
  <c r="BR109" i="16"/>
  <c r="BS109" i="16"/>
  <c r="AO110" i="16"/>
  <c r="AP110" i="16" s="1"/>
  <c r="BT110" i="16" s="1"/>
  <c r="AX110" i="16"/>
  <c r="AZ110" i="16"/>
  <c r="BA110" i="16"/>
  <c r="BG110" i="16"/>
  <c r="BQ110" i="16"/>
  <c r="BR110" i="16"/>
  <c r="BS110" i="16"/>
  <c r="J10" i="15"/>
  <c r="P64" i="11"/>
  <c r="BV8" i="16"/>
  <c r="BB100" i="16" l="1"/>
  <c r="BB94" i="16"/>
  <c r="BU80" i="16"/>
  <c r="BB49" i="16"/>
  <c r="BV47" i="16"/>
  <c r="BB110" i="16"/>
  <c r="BV106" i="16"/>
  <c r="BB58" i="16"/>
  <c r="BU106" i="16"/>
  <c r="BB77" i="16"/>
  <c r="BB68" i="16"/>
  <c r="BB21" i="16"/>
  <c r="BS29" i="16"/>
  <c r="AP55" i="16"/>
  <c r="BT55" i="16" s="1"/>
  <c r="BV64" i="16"/>
  <c r="BU19" i="16"/>
  <c r="AP19" i="16"/>
  <c r="BU48" i="16"/>
  <c r="BV16" i="16"/>
  <c r="BV60" i="16"/>
  <c r="AP40" i="16"/>
  <c r="BT40" i="16" s="1"/>
  <c r="AP70" i="16"/>
  <c r="BV81" i="16"/>
  <c r="BV76" i="16"/>
  <c r="BC58" i="16"/>
  <c r="AP62" i="16"/>
  <c r="BT62" i="16" s="1"/>
  <c r="AP109" i="16"/>
  <c r="BT109" i="16" s="1"/>
  <c r="BB74" i="16"/>
  <c r="BB72" i="16"/>
  <c r="BV27" i="16"/>
  <c r="BU27" i="16"/>
  <c r="BB104" i="16"/>
  <c r="BB57" i="16"/>
  <c r="BB97" i="16"/>
  <c r="BV86" i="16"/>
  <c r="BB16" i="16"/>
  <c r="BU86" i="16"/>
  <c r="BU99" i="16"/>
  <c r="BB93" i="16"/>
  <c r="BB78" i="16"/>
  <c r="AP67" i="16"/>
  <c r="AP53" i="16"/>
  <c r="BT53" i="16" s="1"/>
  <c r="BB103" i="16"/>
  <c r="BB45" i="16"/>
  <c r="BB24" i="16"/>
  <c r="BU103" i="16"/>
  <c r="BU84" i="16"/>
  <c r="BB17" i="16"/>
  <c r="BV89" i="16"/>
  <c r="BU81" i="16"/>
  <c r="BB79" i="16"/>
  <c r="BB31" i="16"/>
  <c r="BB85" i="16"/>
  <c r="BU60" i="16"/>
  <c r="BB47" i="16"/>
  <c r="BB36" i="16"/>
  <c r="BV78" i="16"/>
  <c r="AP78" i="16"/>
  <c r="BT78" i="16" s="1"/>
  <c r="AP23" i="16"/>
  <c r="BT23" i="16" s="1"/>
  <c r="BB20" i="16"/>
  <c r="BB12" i="16"/>
  <c r="BU90" i="16"/>
  <c r="BB87" i="16"/>
  <c r="BB39" i="16"/>
  <c r="BV93" i="16"/>
  <c r="AX29" i="16"/>
  <c r="BB99" i="16"/>
  <c r="BV103" i="16"/>
  <c r="BB90" i="16"/>
  <c r="BV84" i="16"/>
  <c r="BB61" i="16"/>
  <c r="BU56" i="16"/>
  <c r="AP56" i="16"/>
  <c r="BB51" i="16"/>
  <c r="BB41" i="16"/>
  <c r="BB28" i="16"/>
  <c r="AP22" i="16"/>
  <c r="BT22" i="16" s="1"/>
  <c r="BB107" i="16"/>
  <c r="BC103" i="16"/>
  <c r="BV96" i="16"/>
  <c r="BU92" i="16"/>
  <c r="BB82" i="16"/>
  <c r="BU77" i="16"/>
  <c r="BB75" i="16"/>
  <c r="BV57" i="16"/>
  <c r="BC39" i="16"/>
  <c r="BB27" i="16"/>
  <c r="BC21" i="16"/>
  <c r="BB13" i="16"/>
  <c r="AP108" i="16"/>
  <c r="BT108" i="16" s="1"/>
  <c r="AP100" i="16"/>
  <c r="BT100" i="16" s="1"/>
  <c r="AP92" i="16"/>
  <c r="BT92" i="16" s="1"/>
  <c r="AP77" i="16"/>
  <c r="BT77" i="16" s="1"/>
  <c r="BV72" i="16"/>
  <c r="AP72" i="16"/>
  <c r="BT72" i="16" s="1"/>
  <c r="BB69" i="16"/>
  <c r="BB62" i="16"/>
  <c r="BU57" i="16"/>
  <c r="BB55" i="16"/>
  <c r="AP30" i="16"/>
  <c r="BT30" i="16" s="1"/>
  <c r="BB25" i="16"/>
  <c r="BB38" i="16"/>
  <c r="BB106" i="16"/>
  <c r="BB101" i="16"/>
  <c r="BB88" i="16"/>
  <c r="BB81" i="16"/>
  <c r="AP75" i="16"/>
  <c r="BB67" i="16"/>
  <c r="BB53" i="16"/>
  <c r="BU50" i="16"/>
  <c r="AP50" i="16"/>
  <c r="BU35" i="16"/>
  <c r="AP35" i="16"/>
  <c r="BB29" i="16"/>
  <c r="BQ29" i="16"/>
  <c r="BB23" i="16"/>
  <c r="BU16" i="16"/>
  <c r="AP13" i="16"/>
  <c r="BT13" i="16" s="1"/>
  <c r="BC36" i="16"/>
  <c r="BB109" i="16"/>
  <c r="BB96" i="16"/>
  <c r="BU89" i="16"/>
  <c r="BB83" i="16"/>
  <c r="BV74" i="16"/>
  <c r="BB66" i="16"/>
  <c r="BB52" i="16"/>
  <c r="BU37" i="16"/>
  <c r="BU34" i="16"/>
  <c r="BB33" i="16"/>
  <c r="BB32" i="16"/>
  <c r="BC17" i="16"/>
  <c r="BU12" i="16"/>
  <c r="BU98" i="16"/>
  <c r="BU105" i="16"/>
  <c r="AP105" i="16"/>
  <c r="BB91" i="16"/>
  <c r="BU67" i="16"/>
  <c r="BB65" i="16"/>
  <c r="BV61" i="16"/>
  <c r="AP37" i="16"/>
  <c r="BT37" i="16" s="1"/>
  <c r="AP34" i="16"/>
  <c r="BT34" i="16" s="1"/>
  <c r="AP15" i="16"/>
  <c r="BT15" i="16" s="1"/>
  <c r="BB102" i="16"/>
  <c r="BB44" i="16"/>
  <c r="BV109" i="16"/>
  <c r="BV107" i="16"/>
  <c r="BV98" i="16"/>
  <c r="BU96" i="16"/>
  <c r="BU93" i="16"/>
  <c r="AP88" i="16"/>
  <c r="BV80" i="16"/>
  <c r="BU74" i="16"/>
  <c r="BB70" i="16"/>
  <c r="AP64" i="16"/>
  <c r="BT64" i="16" s="1"/>
  <c r="BU61" i="16"/>
  <c r="BU54" i="16"/>
  <c r="BU47" i="16"/>
  <c r="BU41" i="16"/>
  <c r="BU31" i="16"/>
  <c r="BR29" i="16"/>
  <c r="BB84" i="16"/>
  <c r="BC87" i="16"/>
  <c r="BC32" i="16"/>
  <c r="BV23" i="16"/>
  <c r="BC110" i="16"/>
  <c r="AP107" i="16"/>
  <c r="BT107" i="16" s="1"/>
  <c r="BC106" i="16"/>
  <c r="BC101" i="16"/>
  <c r="BC99" i="16"/>
  <c r="BV90" i="16"/>
  <c r="BV87" i="16"/>
  <c r="BC81" i="16"/>
  <c r="BC77" i="16"/>
  <c r="BU76" i="16"/>
  <c r="BC72" i="16"/>
  <c r="BV70" i="16"/>
  <c r="BC69" i="16"/>
  <c r="BV65" i="16"/>
  <c r="AP58" i="16"/>
  <c r="BT58" i="16" s="1"/>
  <c r="BC57" i="16"/>
  <c r="BV53" i="16"/>
  <c r="BV51" i="16"/>
  <c r="BB48" i="16"/>
  <c r="BU44" i="16"/>
  <c r="BV38" i="16"/>
  <c r="BB35" i="16"/>
  <c r="AP26" i="16"/>
  <c r="BT26" i="16" s="1"/>
  <c r="BV15" i="16"/>
  <c r="BC12" i="16"/>
  <c r="BV44" i="16"/>
  <c r="U111" i="16"/>
  <c r="AP102" i="16"/>
  <c r="BT102" i="16" s="1"/>
  <c r="BV99" i="16"/>
  <c r="BU87" i="16"/>
  <c r="AP73" i="16"/>
  <c r="BT73" i="16" s="1"/>
  <c r="BU65" i="16"/>
  <c r="BV55" i="16"/>
  <c r="BU51" i="16"/>
  <c r="BV48" i="16"/>
  <c r="BB42" i="16"/>
  <c r="AP41" i="16"/>
  <c r="BT41" i="16" s="1"/>
  <c r="BU38" i="16"/>
  <c r="AP31" i="16"/>
  <c r="BT31" i="16" s="1"/>
  <c r="AP17" i="16"/>
  <c r="BT17" i="16" s="1"/>
  <c r="BV12" i="16"/>
  <c r="BB95" i="16"/>
  <c r="BV54" i="16"/>
  <c r="BU43" i="16"/>
  <c r="BV43" i="16"/>
  <c r="BB40" i="16"/>
  <c r="BC40" i="16"/>
  <c r="BU36" i="16"/>
  <c r="BV36" i="16"/>
  <c r="BB89" i="16"/>
  <c r="BC89" i="16"/>
  <c r="AP42" i="16"/>
  <c r="BU42" i="16"/>
  <c r="BU33" i="16"/>
  <c r="BV33" i="16"/>
  <c r="BV29" i="16"/>
  <c r="BU29" i="16"/>
  <c r="BC18" i="16"/>
  <c r="BB18" i="16"/>
  <c r="BC14" i="16"/>
  <c r="BB14" i="16"/>
  <c r="BV110" i="16"/>
  <c r="BU25" i="16"/>
  <c r="BV25" i="16"/>
  <c r="BU21" i="16"/>
  <c r="BV21" i="16"/>
  <c r="BV104" i="16"/>
  <c r="BV95" i="16"/>
  <c r="BV32" i="16"/>
  <c r="BV28" i="16"/>
  <c r="BV24" i="16"/>
  <c r="BB108" i="16"/>
  <c r="BC108" i="16"/>
  <c r="BU95" i="16"/>
  <c r="BC90" i="16"/>
  <c r="BC84" i="16"/>
  <c r="BV75" i="16"/>
  <c r="BB73" i="16"/>
  <c r="BC73" i="16"/>
  <c r="BV71" i="16"/>
  <c r="BB71" i="16"/>
  <c r="BU63" i="16"/>
  <c r="BV63" i="16"/>
  <c r="BU59" i="16"/>
  <c r="BV59" i="16"/>
  <c r="BB56" i="16"/>
  <c r="BC56" i="16"/>
  <c r="BB54" i="16"/>
  <c r="BB50" i="16"/>
  <c r="BC50" i="16"/>
  <c r="BC38" i="16"/>
  <c r="BU32" i="16"/>
  <c r="BB30" i="16"/>
  <c r="BC30" i="16"/>
  <c r="BU28" i="16"/>
  <c r="BB26" i="16"/>
  <c r="BC26" i="16"/>
  <c r="BU24" i="16"/>
  <c r="BB22" i="16"/>
  <c r="BC22" i="16"/>
  <c r="BU20" i="16"/>
  <c r="BU18" i="16"/>
  <c r="BV18" i="16"/>
  <c r="BU14" i="16"/>
  <c r="BV14" i="16"/>
  <c r="BB105" i="16"/>
  <c r="BC105" i="16"/>
  <c r="BU69" i="16"/>
  <c r="BV69" i="16"/>
  <c r="BB76" i="16"/>
  <c r="BC76" i="16"/>
  <c r="BU52" i="16"/>
  <c r="BV52" i="16"/>
  <c r="AP45" i="16"/>
  <c r="BU45" i="16"/>
  <c r="BU94" i="16"/>
  <c r="BV94" i="16"/>
  <c r="BU82" i="16"/>
  <c r="BV82" i="16"/>
  <c r="BU66" i="16"/>
  <c r="BV66" i="16"/>
  <c r="BB63" i="16"/>
  <c r="BC63" i="16"/>
  <c r="BC59" i="16"/>
  <c r="BB59" i="16"/>
  <c r="BV83" i="16"/>
  <c r="AP68" i="16"/>
  <c r="BU68" i="16"/>
  <c r="BU49" i="16"/>
  <c r="BV49" i="16"/>
  <c r="BB46" i="16"/>
  <c r="BC46" i="16"/>
  <c r="BB37" i="16"/>
  <c r="BC37" i="16"/>
  <c r="AX33" i="16"/>
  <c r="BS33" i="16"/>
  <c r="BU110" i="16"/>
  <c r="BU101" i="16"/>
  <c r="BV101" i="16"/>
  <c r="BU83" i="16"/>
  <c r="BC43" i="16"/>
  <c r="BB43" i="16"/>
  <c r="BV20" i="16"/>
  <c r="BV102" i="16"/>
  <c r="BV100" i="16"/>
  <c r="BU108" i="16"/>
  <c r="AP104" i="16"/>
  <c r="BB98" i="16"/>
  <c r="BU97" i="16"/>
  <c r="BV97" i="16"/>
  <c r="BB92" i="16"/>
  <c r="BU91" i="16"/>
  <c r="BV91" i="16"/>
  <c r="BV88" i="16"/>
  <c r="BB86" i="16"/>
  <c r="BU85" i="16"/>
  <c r="BV85" i="16"/>
  <c r="BB80" i="16"/>
  <c r="BU79" i="16"/>
  <c r="BV79" i="16"/>
  <c r="BU73" i="16"/>
  <c r="BU71" i="16"/>
  <c r="BB64" i="16"/>
  <c r="BV62" i="16"/>
  <c r="BB60" i="16"/>
  <c r="BV58" i="16"/>
  <c r="BU46" i="16"/>
  <c r="BV46" i="16"/>
  <c r="AP43" i="16"/>
  <c r="BT43" i="16" s="1"/>
  <c r="BV39" i="16"/>
  <c r="BU39" i="16"/>
  <c r="BB34" i="16"/>
  <c r="BC34" i="16"/>
  <c r="BU30" i="16"/>
  <c r="BU26" i="16"/>
  <c r="BU22" i="16"/>
  <c r="BB19" i="16"/>
  <c r="BV17" i="16"/>
  <c r="BB15" i="16"/>
  <c r="BV13" i="16"/>
  <c r="D18" i="11"/>
  <c r="C21" i="10" l="1"/>
  <c r="D11" i="10"/>
  <c r="F11" i="10" s="1"/>
  <c r="C11" i="10"/>
  <c r="B62" i="11" l="1"/>
  <c r="O5" i="11"/>
  <c r="E16" i="11"/>
  <c r="J6" i="11"/>
  <c r="I8" i="11"/>
  <c r="H21" i="11"/>
  <c r="G7" i="11"/>
  <c r="F6" i="11"/>
  <c r="BW8" i="2" l="1"/>
  <c r="BB13" i="2" l="1"/>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H12" i="2" l="1"/>
  <c r="BW12" i="2" l="1"/>
  <c r="BV12" i="2"/>
  <c r="AT29" i="2"/>
  <c r="AU29" i="2"/>
  <c r="AV29" i="2"/>
  <c r="AW29" i="2"/>
  <c r="AX29" i="2"/>
  <c r="AY30" i="2"/>
  <c r="BT13" i="2"/>
  <c r="BT14" i="2"/>
  <c r="BT15" i="2"/>
  <c r="BT16" i="2"/>
  <c r="BT17" i="2"/>
  <c r="BT18" i="2"/>
  <c r="BT19" i="2"/>
  <c r="BT20" i="2"/>
  <c r="BT21" i="2"/>
  <c r="BT22" i="2"/>
  <c r="BT23" i="2"/>
  <c r="BT24" i="2"/>
  <c r="BT25" i="2"/>
  <c r="BT26" i="2"/>
  <c r="BT27" i="2"/>
  <c r="BT28" i="2"/>
  <c r="BT30" i="2"/>
  <c r="BT31" i="2"/>
  <c r="BT32" i="2"/>
  <c r="BT34" i="2"/>
  <c r="BT35" i="2"/>
  <c r="BT36" i="2"/>
  <c r="BT37" i="2"/>
  <c r="BT38" i="2"/>
  <c r="BT39" i="2"/>
  <c r="BT40" i="2"/>
  <c r="BT41" i="2"/>
  <c r="BT42" i="2"/>
  <c r="BT43" i="2"/>
  <c r="BT44" i="2"/>
  <c r="BT45" i="2"/>
  <c r="BT46" i="2"/>
  <c r="BT47" i="2"/>
  <c r="BT48" i="2"/>
  <c r="BT49" i="2"/>
  <c r="BT50" i="2"/>
  <c r="BT51" i="2"/>
  <c r="BT52" i="2"/>
  <c r="BT53" i="2"/>
  <c r="BT54" i="2"/>
  <c r="BT55" i="2"/>
  <c r="BT56" i="2"/>
  <c r="BT57" i="2"/>
  <c r="BT58" i="2"/>
  <c r="BT59" i="2"/>
  <c r="BT60" i="2"/>
  <c r="BT61" i="2"/>
  <c r="BT62" i="2"/>
  <c r="BT63" i="2"/>
  <c r="BT64" i="2"/>
  <c r="BT65" i="2"/>
  <c r="BT66" i="2"/>
  <c r="BT67" i="2"/>
  <c r="BT68" i="2"/>
  <c r="BT69" i="2"/>
  <c r="BT70" i="2"/>
  <c r="BT71" i="2"/>
  <c r="BT72" i="2"/>
  <c r="BT73" i="2"/>
  <c r="BT74" i="2"/>
  <c r="BT75" i="2"/>
  <c r="BT76" i="2"/>
  <c r="BT77" i="2"/>
  <c r="BT78" i="2"/>
  <c r="BT79" i="2"/>
  <c r="BT80" i="2"/>
  <c r="BT81" i="2"/>
  <c r="BT82" i="2"/>
  <c r="BT83" i="2"/>
  <c r="BT84" i="2"/>
  <c r="BT85" i="2"/>
  <c r="BT86" i="2"/>
  <c r="BT87" i="2"/>
  <c r="BT88" i="2"/>
  <c r="BT89" i="2"/>
  <c r="BT90" i="2"/>
  <c r="BT91" i="2"/>
  <c r="BT92" i="2"/>
  <c r="BT93" i="2"/>
  <c r="BT94" i="2"/>
  <c r="BT95" i="2"/>
  <c r="BT96" i="2"/>
  <c r="BT97" i="2"/>
  <c r="BT98" i="2"/>
  <c r="BT99" i="2"/>
  <c r="BT100" i="2"/>
  <c r="BT101" i="2"/>
  <c r="BT102" i="2"/>
  <c r="BT103" i="2"/>
  <c r="BT104" i="2"/>
  <c r="BT105" i="2"/>
  <c r="BT106" i="2"/>
  <c r="BT107" i="2"/>
  <c r="BT108" i="2"/>
  <c r="BT109" i="2"/>
  <c r="BT110" i="2"/>
  <c r="BT12" i="2"/>
  <c r="BS14" i="2"/>
  <c r="BS15" i="2"/>
  <c r="BS16" i="2"/>
  <c r="BS17" i="2"/>
  <c r="BS18" i="2"/>
  <c r="BS19" i="2"/>
  <c r="BS20" i="2"/>
  <c r="BS21" i="2"/>
  <c r="BS22" i="2"/>
  <c r="BS23" i="2"/>
  <c r="BS24" i="2"/>
  <c r="BS25" i="2"/>
  <c r="BS26" i="2"/>
  <c r="BS27" i="2"/>
  <c r="BS28" i="2"/>
  <c r="BS30" i="2"/>
  <c r="BS31" i="2"/>
  <c r="BS32" i="2"/>
  <c r="BS34" i="2"/>
  <c r="BS35" i="2"/>
  <c r="BS36" i="2"/>
  <c r="BS37" i="2"/>
  <c r="BS38" i="2"/>
  <c r="BS39" i="2"/>
  <c r="BS40" i="2"/>
  <c r="BS41" i="2"/>
  <c r="BS42" i="2"/>
  <c r="BS43" i="2"/>
  <c r="BS44" i="2"/>
  <c r="BS45" i="2"/>
  <c r="BS46" i="2"/>
  <c r="BS47" i="2"/>
  <c r="BS48" i="2"/>
  <c r="BS49" i="2"/>
  <c r="BS50" i="2"/>
  <c r="BS51" i="2"/>
  <c r="BS52" i="2"/>
  <c r="BS53" i="2"/>
  <c r="BS54" i="2"/>
  <c r="BS55" i="2"/>
  <c r="BS56" i="2"/>
  <c r="BS57" i="2"/>
  <c r="BS58" i="2"/>
  <c r="BS59" i="2"/>
  <c r="BS60" i="2"/>
  <c r="BS61" i="2"/>
  <c r="BS62" i="2"/>
  <c r="BS63" i="2"/>
  <c r="BS64" i="2"/>
  <c r="BS65" i="2"/>
  <c r="BS66" i="2"/>
  <c r="BS67" i="2"/>
  <c r="BS68" i="2"/>
  <c r="BS69" i="2"/>
  <c r="BS70" i="2"/>
  <c r="BS71" i="2"/>
  <c r="BS72" i="2"/>
  <c r="BS73" i="2"/>
  <c r="BS74" i="2"/>
  <c r="BS75" i="2"/>
  <c r="BS76" i="2"/>
  <c r="BS77" i="2"/>
  <c r="BS78" i="2"/>
  <c r="BS79" i="2"/>
  <c r="BS80" i="2"/>
  <c r="BS81" i="2"/>
  <c r="BS82" i="2"/>
  <c r="BS83" i="2"/>
  <c r="BS84" i="2"/>
  <c r="BS85" i="2"/>
  <c r="BS86" i="2"/>
  <c r="BS87" i="2"/>
  <c r="BS88" i="2"/>
  <c r="BS89" i="2"/>
  <c r="BS90" i="2"/>
  <c r="BS91" i="2"/>
  <c r="BS92" i="2"/>
  <c r="BS93" i="2"/>
  <c r="BS94" i="2"/>
  <c r="BS95" i="2"/>
  <c r="BS96" i="2"/>
  <c r="BS97" i="2"/>
  <c r="BS98" i="2"/>
  <c r="BS99" i="2"/>
  <c r="BS100" i="2"/>
  <c r="BS101" i="2"/>
  <c r="BS102" i="2"/>
  <c r="BS103" i="2"/>
  <c r="BS104" i="2"/>
  <c r="BS105" i="2"/>
  <c r="BS106" i="2"/>
  <c r="BS107" i="2"/>
  <c r="BS108" i="2"/>
  <c r="BS109" i="2"/>
  <c r="BS110" i="2"/>
  <c r="BS12" i="2"/>
  <c r="BS13" i="2"/>
  <c r="BR13" i="2"/>
  <c r="BR14" i="2"/>
  <c r="BR15" i="2"/>
  <c r="BR16" i="2"/>
  <c r="BR17" i="2"/>
  <c r="BR18" i="2"/>
  <c r="BR19" i="2"/>
  <c r="BR20" i="2"/>
  <c r="BR21" i="2"/>
  <c r="BR22" i="2"/>
  <c r="BR23" i="2"/>
  <c r="BR24" i="2"/>
  <c r="BR25" i="2"/>
  <c r="BR26" i="2"/>
  <c r="BR27" i="2"/>
  <c r="BR28"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2" i="2"/>
  <c r="BV109" i="2" l="1"/>
  <c r="BW109" i="2"/>
  <c r="BV63" i="2"/>
  <c r="BW63" i="2"/>
  <c r="BV110" i="2"/>
  <c r="BW110" i="2"/>
  <c r="BV62" i="2"/>
  <c r="BW62" i="2"/>
  <c r="BV64" i="2"/>
  <c r="BW64" i="2"/>
  <c r="BV78" i="2"/>
  <c r="BW78" i="2"/>
  <c r="BV59" i="2"/>
  <c r="BW59" i="2"/>
  <c r="BV61" i="2"/>
  <c r="BW61" i="2"/>
  <c r="BV60" i="2"/>
  <c r="BW60" i="2"/>
  <c r="BV108" i="2"/>
  <c r="BW108" i="2"/>
  <c r="BW19" i="2"/>
  <c r="BU12" i="2"/>
  <c r="BW89" i="2" l="1"/>
  <c r="BW51" i="2"/>
  <c r="BW44" i="2"/>
  <c r="BW91" i="2"/>
  <c r="BW29" i="2"/>
  <c r="BU29" i="2"/>
  <c r="BW67" i="2"/>
  <c r="BW100" i="2"/>
  <c r="BU100" i="2"/>
  <c r="BW17" i="2"/>
  <c r="BU17" i="2"/>
  <c r="BW33" i="2"/>
  <c r="BW41" i="2"/>
  <c r="BU41" i="2"/>
  <c r="BW49" i="2"/>
  <c r="BU49" i="2"/>
  <c r="BW57" i="2"/>
  <c r="BW71" i="2"/>
  <c r="BU71" i="2"/>
  <c r="BW88" i="2"/>
  <c r="BW96" i="2"/>
  <c r="BU96" i="2"/>
  <c r="BW104" i="2"/>
  <c r="BW50" i="2"/>
  <c r="BW81" i="2"/>
  <c r="BW65" i="2"/>
  <c r="BW90" i="2"/>
  <c r="BW36" i="2"/>
  <c r="BW74" i="2"/>
  <c r="BW83" i="2"/>
  <c r="BU83" i="2"/>
  <c r="BW45" i="2"/>
  <c r="BW75" i="2"/>
  <c r="BW14" i="2"/>
  <c r="BU14" i="2"/>
  <c r="BW22" i="2"/>
  <c r="BU22" i="2"/>
  <c r="BW30" i="2"/>
  <c r="BU30" i="2"/>
  <c r="BW38" i="2"/>
  <c r="BW46" i="2"/>
  <c r="BU46" i="2"/>
  <c r="BW54" i="2"/>
  <c r="BU54" i="2"/>
  <c r="BW68" i="2"/>
  <c r="BW76" i="2"/>
  <c r="BW85" i="2"/>
  <c r="BW93" i="2"/>
  <c r="BW101" i="2"/>
  <c r="BU101" i="2"/>
  <c r="BW42" i="2"/>
  <c r="BW58" i="2"/>
  <c r="BU58" i="2"/>
  <c r="BW97" i="2"/>
  <c r="BW27" i="2"/>
  <c r="BU27" i="2"/>
  <c r="BW43" i="2"/>
  <c r="BU43" i="2"/>
  <c r="BW73" i="2"/>
  <c r="BU73" i="2"/>
  <c r="BW106" i="2"/>
  <c r="BW28" i="2"/>
  <c r="BU28" i="2"/>
  <c r="BW66" i="2"/>
  <c r="BW99" i="2"/>
  <c r="BU99" i="2"/>
  <c r="BW13" i="2"/>
  <c r="BU13" i="2"/>
  <c r="BW37" i="2"/>
  <c r="BU37" i="2"/>
  <c r="BW84" i="2"/>
  <c r="BW39" i="2"/>
  <c r="BW47" i="2"/>
  <c r="BU47" i="2"/>
  <c r="BW69" i="2"/>
  <c r="BU69" i="2"/>
  <c r="BW77" i="2"/>
  <c r="BU77" i="2"/>
  <c r="BW94" i="2"/>
  <c r="BW102" i="2"/>
  <c r="BU102" i="2"/>
  <c r="BW26" i="2"/>
  <c r="BU26" i="2"/>
  <c r="BW34" i="2"/>
  <c r="BU34" i="2"/>
  <c r="BW72" i="2"/>
  <c r="BU72" i="2"/>
  <c r="BW105" i="2"/>
  <c r="BW35" i="2"/>
  <c r="BW82" i="2"/>
  <c r="BW52" i="2"/>
  <c r="BW107" i="2"/>
  <c r="BU107" i="2"/>
  <c r="BW21" i="2"/>
  <c r="BU21" i="2"/>
  <c r="BW53" i="2"/>
  <c r="BU53" i="2"/>
  <c r="BW16" i="2"/>
  <c r="BU16" i="2"/>
  <c r="BW32" i="2"/>
  <c r="BU32" i="2"/>
  <c r="BW40" i="2"/>
  <c r="BU40" i="2"/>
  <c r="BW48" i="2"/>
  <c r="BW56" i="2"/>
  <c r="BW70" i="2"/>
  <c r="BW79" i="2"/>
  <c r="BU79" i="2"/>
  <c r="BW95" i="2"/>
  <c r="BW25" i="2"/>
  <c r="BU25" i="2"/>
  <c r="BW98" i="2"/>
  <c r="BW20" i="2"/>
  <c r="BU20" i="2"/>
  <c r="BW92" i="2"/>
  <c r="BU92" i="2"/>
  <c r="BW18" i="2"/>
  <c r="BU18" i="2"/>
  <c r="BW31" i="2"/>
  <c r="BW55" i="2"/>
  <c r="BW80" i="2"/>
  <c r="BU80" i="2"/>
  <c r="BW15" i="2"/>
  <c r="BW23" i="2"/>
  <c r="BW24" i="2"/>
  <c r="BU24" i="2"/>
  <c r="BW87" i="2"/>
  <c r="BU87" i="2"/>
  <c r="BW103" i="2"/>
  <c r="BV86" i="2"/>
  <c r="BW86" i="2"/>
  <c r="BV14" i="2"/>
  <c r="BV30" i="2"/>
  <c r="BV54" i="2"/>
  <c r="BV76" i="2"/>
  <c r="BV101" i="2"/>
  <c r="BU23" i="2"/>
  <c r="BV23" i="2"/>
  <c r="BU31" i="2"/>
  <c r="BV31" i="2"/>
  <c r="BV47" i="2"/>
  <c r="BV77" i="2"/>
  <c r="BV102" i="2"/>
  <c r="BV56" i="2"/>
  <c r="BU103" i="2"/>
  <c r="BV103" i="2"/>
  <c r="BV33" i="2"/>
  <c r="BV49" i="2"/>
  <c r="BV71" i="2"/>
  <c r="BV104" i="2"/>
  <c r="BV42" i="2"/>
  <c r="BV58" i="2"/>
  <c r="BV81" i="2"/>
  <c r="BV105" i="2"/>
  <c r="BV20" i="2"/>
  <c r="BV28" i="2"/>
  <c r="BV13" i="2"/>
  <c r="BV21" i="2"/>
  <c r="BV29" i="2"/>
  <c r="BV37" i="2"/>
  <c r="BV45" i="2"/>
  <c r="BV53" i="2"/>
  <c r="BV67" i="2"/>
  <c r="BV75" i="2"/>
  <c r="BV84" i="2"/>
  <c r="BV92" i="2"/>
  <c r="BV100" i="2"/>
  <c r="BV22" i="2"/>
  <c r="BV68" i="2"/>
  <c r="BV93" i="2"/>
  <c r="BV39" i="2"/>
  <c r="BV69" i="2"/>
  <c r="BV94" i="2"/>
  <c r="BV24" i="2"/>
  <c r="BV48" i="2"/>
  <c r="BV95" i="2"/>
  <c r="BV25" i="2"/>
  <c r="BV57" i="2"/>
  <c r="BV80" i="2"/>
  <c r="BV96" i="2"/>
  <c r="BV26" i="2"/>
  <c r="BV34" i="2"/>
  <c r="BV72" i="2"/>
  <c r="BV97" i="2"/>
  <c r="BV19" i="2"/>
  <c r="BV27" i="2"/>
  <c r="BV35" i="2"/>
  <c r="BV43" i="2"/>
  <c r="BV51" i="2"/>
  <c r="BV65" i="2"/>
  <c r="BV73" i="2"/>
  <c r="BV82" i="2"/>
  <c r="BV90" i="2"/>
  <c r="BU98" i="2"/>
  <c r="BV98" i="2"/>
  <c r="BV106" i="2"/>
  <c r="BV38" i="2"/>
  <c r="BV46" i="2"/>
  <c r="BV85" i="2"/>
  <c r="BU15" i="2"/>
  <c r="BV15" i="2"/>
  <c r="BU55" i="2"/>
  <c r="BV55" i="2"/>
  <c r="BU86" i="2"/>
  <c r="BV16" i="2"/>
  <c r="BV32" i="2"/>
  <c r="BV40" i="2"/>
  <c r="BV70" i="2"/>
  <c r="BV79" i="2"/>
  <c r="BV87" i="2"/>
  <c r="BV17" i="2"/>
  <c r="BV41" i="2"/>
  <c r="BV88" i="2"/>
  <c r="BV18" i="2"/>
  <c r="BV50" i="2"/>
  <c r="BV89" i="2"/>
  <c r="BV36" i="2"/>
  <c r="BV44" i="2"/>
  <c r="BV52" i="2"/>
  <c r="BV66" i="2"/>
  <c r="BV74" i="2"/>
  <c r="BV83" i="2"/>
  <c r="BV91" i="2"/>
  <c r="BV99" i="2"/>
  <c r="BV107" i="2"/>
  <c r="AS29" i="2"/>
  <c r="BH110" i="2" l="1"/>
  <c r="BA110" i="2"/>
  <c r="BD110" i="2" s="1"/>
  <c r="AY110" i="2"/>
  <c r="BU110" i="2"/>
  <c r="BH109" i="2"/>
  <c r="BA109" i="2"/>
  <c r="BD109" i="2" s="1"/>
  <c r="BU109" i="2"/>
  <c r="BH108" i="2"/>
  <c r="BA108" i="2"/>
  <c r="BD108" i="2" s="1"/>
  <c r="BU108" i="2"/>
  <c r="BH107" i="2"/>
  <c r="BA107" i="2"/>
  <c r="BD107" i="2" s="1"/>
  <c r="AY107" i="2"/>
  <c r="BH106" i="2"/>
  <c r="BA106" i="2"/>
  <c r="BD106" i="2" s="1"/>
  <c r="AY106" i="2"/>
  <c r="BH105" i="2"/>
  <c r="BA105" i="2"/>
  <c r="BD105" i="2" s="1"/>
  <c r="AY105" i="2"/>
  <c r="BH104" i="2"/>
  <c r="BA104" i="2"/>
  <c r="BD104" i="2" s="1"/>
  <c r="AY104" i="2"/>
  <c r="BH103" i="2"/>
  <c r="BA103" i="2"/>
  <c r="BD103" i="2" s="1"/>
  <c r="AY103" i="2"/>
  <c r="BH102" i="2"/>
  <c r="BA102" i="2"/>
  <c r="BD102" i="2" s="1"/>
  <c r="AY102" i="2"/>
  <c r="BH101" i="2"/>
  <c r="BA101" i="2"/>
  <c r="BD101" i="2" s="1"/>
  <c r="AY101" i="2"/>
  <c r="BH100" i="2"/>
  <c r="BA100" i="2"/>
  <c r="BD100" i="2" s="1"/>
  <c r="AY100" i="2"/>
  <c r="BH99" i="2"/>
  <c r="BA99" i="2"/>
  <c r="BD99" i="2" s="1"/>
  <c r="AY99" i="2"/>
  <c r="BH98" i="2"/>
  <c r="BA98" i="2"/>
  <c r="BD98" i="2" s="1"/>
  <c r="AY98" i="2"/>
  <c r="BH97" i="2"/>
  <c r="BA97" i="2"/>
  <c r="BD97" i="2" s="1"/>
  <c r="AY97" i="2"/>
  <c r="BH96" i="2"/>
  <c r="BA96" i="2"/>
  <c r="BD96" i="2" s="1"/>
  <c r="BH95" i="2"/>
  <c r="BA95" i="2"/>
  <c r="BD95" i="2" s="1"/>
  <c r="AY95" i="2"/>
  <c r="BH94" i="2"/>
  <c r="BA94" i="2"/>
  <c r="BD94" i="2" s="1"/>
  <c r="AY94" i="2"/>
  <c r="BH93" i="2"/>
  <c r="BA93" i="2"/>
  <c r="BD93" i="2" s="1"/>
  <c r="AY93" i="2"/>
  <c r="BH92" i="2"/>
  <c r="BA92" i="2"/>
  <c r="BD92" i="2" s="1"/>
  <c r="AY92" i="2"/>
  <c r="BH91" i="2"/>
  <c r="BA91" i="2"/>
  <c r="BD91" i="2" s="1"/>
  <c r="AY91" i="2"/>
  <c r="BH90" i="2"/>
  <c r="BA90" i="2"/>
  <c r="BD90" i="2" s="1"/>
  <c r="AY90" i="2"/>
  <c r="BH89" i="2"/>
  <c r="BA89" i="2"/>
  <c r="BD89" i="2" s="1"/>
  <c r="AY89" i="2"/>
  <c r="BH88" i="2"/>
  <c r="BA88" i="2"/>
  <c r="BD88" i="2" s="1"/>
  <c r="AY88" i="2"/>
  <c r="BH87" i="2"/>
  <c r="BA87" i="2"/>
  <c r="BD87" i="2" s="1"/>
  <c r="AY87" i="2"/>
  <c r="BH86" i="2"/>
  <c r="BA86" i="2"/>
  <c r="BD86" i="2" s="1"/>
  <c r="AY86" i="2"/>
  <c r="BH85" i="2"/>
  <c r="BA85" i="2"/>
  <c r="BD85" i="2" s="1"/>
  <c r="AY85" i="2"/>
  <c r="BH84" i="2"/>
  <c r="BA84" i="2"/>
  <c r="BD84" i="2" s="1"/>
  <c r="AY84" i="2"/>
  <c r="BH83" i="2"/>
  <c r="BA83" i="2"/>
  <c r="BD83" i="2" s="1"/>
  <c r="AY83" i="2"/>
  <c r="BH82" i="2"/>
  <c r="BA82" i="2"/>
  <c r="BD82" i="2" s="1"/>
  <c r="AY82" i="2"/>
  <c r="BH81" i="2"/>
  <c r="BA81" i="2"/>
  <c r="BD81" i="2" s="1"/>
  <c r="AY81" i="2"/>
  <c r="BH80" i="2"/>
  <c r="BA80" i="2"/>
  <c r="BD80" i="2" s="1"/>
  <c r="AY80" i="2"/>
  <c r="BH79" i="2"/>
  <c r="BA79" i="2"/>
  <c r="BD79" i="2" s="1"/>
  <c r="AY79" i="2"/>
  <c r="BH78" i="2"/>
  <c r="BA78" i="2"/>
  <c r="BD78" i="2" s="1"/>
  <c r="AY78" i="2"/>
  <c r="BU78" i="2"/>
  <c r="BH77" i="2"/>
  <c r="BA77" i="2"/>
  <c r="BD77" i="2" s="1"/>
  <c r="AY77" i="2"/>
  <c r="BH76" i="2"/>
  <c r="BA76" i="2"/>
  <c r="BD76" i="2" s="1"/>
  <c r="AY76" i="2"/>
  <c r="BH75" i="2"/>
  <c r="BA75" i="2"/>
  <c r="BD75" i="2" s="1"/>
  <c r="AY75" i="2"/>
  <c r="BH74" i="2"/>
  <c r="BA74" i="2"/>
  <c r="BD74" i="2" s="1"/>
  <c r="AY74" i="2"/>
  <c r="BH73" i="2"/>
  <c r="BA73" i="2"/>
  <c r="BD73" i="2" s="1"/>
  <c r="AY73" i="2"/>
  <c r="BH72" i="2"/>
  <c r="BA72" i="2"/>
  <c r="BD72" i="2" s="1"/>
  <c r="AY72" i="2"/>
  <c r="BH71" i="2"/>
  <c r="BA71" i="2"/>
  <c r="BD71" i="2" s="1"/>
  <c r="AY71" i="2"/>
  <c r="BH70" i="2"/>
  <c r="BA70" i="2"/>
  <c r="BD70" i="2" s="1"/>
  <c r="AY70" i="2"/>
  <c r="BH69" i="2"/>
  <c r="BA69" i="2"/>
  <c r="BD69" i="2" s="1"/>
  <c r="AY69" i="2"/>
  <c r="BH68" i="2"/>
  <c r="BA68" i="2"/>
  <c r="BD68" i="2" s="1"/>
  <c r="AY68" i="2"/>
  <c r="BH67" i="2"/>
  <c r="BA67" i="2"/>
  <c r="BD67" i="2" s="1"/>
  <c r="AY67" i="2"/>
  <c r="BH66" i="2"/>
  <c r="BA66" i="2"/>
  <c r="BD66" i="2" s="1"/>
  <c r="AY66" i="2"/>
  <c r="BH65" i="2"/>
  <c r="BA65" i="2"/>
  <c r="BD65" i="2" s="1"/>
  <c r="AY65" i="2"/>
  <c r="BH64" i="2"/>
  <c r="BA64" i="2"/>
  <c r="BD64" i="2" s="1"/>
  <c r="AY64" i="2"/>
  <c r="BU64" i="2"/>
  <c r="BH63" i="2"/>
  <c r="BA63" i="2"/>
  <c r="BD63" i="2" s="1"/>
  <c r="AY63" i="2"/>
  <c r="BU63" i="2"/>
  <c r="BH62" i="2"/>
  <c r="BA62" i="2"/>
  <c r="BD62" i="2" s="1"/>
  <c r="AY62" i="2"/>
  <c r="BU62" i="2"/>
  <c r="BH61" i="2"/>
  <c r="BA61" i="2"/>
  <c r="BD61" i="2" s="1"/>
  <c r="AY61" i="2"/>
  <c r="BU61" i="2"/>
  <c r="BH60" i="2"/>
  <c r="BA60" i="2"/>
  <c r="BD60" i="2" s="1"/>
  <c r="AY60" i="2"/>
  <c r="BU60" i="2"/>
  <c r="BH59" i="2"/>
  <c r="BA59" i="2"/>
  <c r="BD59" i="2" s="1"/>
  <c r="AY59" i="2"/>
  <c r="BU59" i="2"/>
  <c r="BH58" i="2"/>
  <c r="BA58" i="2"/>
  <c r="BD58" i="2" s="1"/>
  <c r="AY58" i="2"/>
  <c r="BH57" i="2"/>
  <c r="BA57" i="2"/>
  <c r="BD57" i="2" s="1"/>
  <c r="AY57" i="2"/>
  <c r="BH56" i="2"/>
  <c r="BA56" i="2"/>
  <c r="BD56" i="2" s="1"/>
  <c r="AY56" i="2"/>
  <c r="BH55" i="2"/>
  <c r="BA55" i="2"/>
  <c r="BD55" i="2" s="1"/>
  <c r="BH54" i="2"/>
  <c r="BA54" i="2"/>
  <c r="BD54" i="2" s="1"/>
  <c r="BH53" i="2"/>
  <c r="BA53" i="2"/>
  <c r="BD53" i="2" s="1"/>
  <c r="BH52" i="2"/>
  <c r="BA52" i="2"/>
  <c r="BD52" i="2" s="1"/>
  <c r="AY52" i="2"/>
  <c r="BH51" i="2"/>
  <c r="BA51" i="2"/>
  <c r="BD51" i="2" s="1"/>
  <c r="AY51" i="2"/>
  <c r="BH50" i="2"/>
  <c r="BA50" i="2"/>
  <c r="BD50" i="2" s="1"/>
  <c r="AY50" i="2"/>
  <c r="BH49" i="2"/>
  <c r="BA49" i="2"/>
  <c r="BD49" i="2" s="1"/>
  <c r="AY49" i="2"/>
  <c r="BH48" i="2"/>
  <c r="BA48" i="2"/>
  <c r="BD48" i="2" s="1"/>
  <c r="AY48" i="2"/>
  <c r="BH47" i="2"/>
  <c r="BA47" i="2"/>
  <c r="BD47" i="2" s="1"/>
  <c r="AY47" i="2"/>
  <c r="BH46" i="2"/>
  <c r="BA46" i="2"/>
  <c r="BD46" i="2" s="1"/>
  <c r="AY46" i="2"/>
  <c r="BH45" i="2"/>
  <c r="BA45" i="2"/>
  <c r="BD45" i="2" s="1"/>
  <c r="AY45" i="2"/>
  <c r="BH44" i="2"/>
  <c r="BA44" i="2"/>
  <c r="BD44" i="2" s="1"/>
  <c r="AY44" i="2"/>
  <c r="BH43" i="2"/>
  <c r="BA43" i="2"/>
  <c r="BD43" i="2" s="1"/>
  <c r="AY43" i="2"/>
  <c r="BH42" i="2"/>
  <c r="BA42" i="2"/>
  <c r="BD42" i="2" s="1"/>
  <c r="AY42" i="2"/>
  <c r="BH41" i="2"/>
  <c r="BA41" i="2"/>
  <c r="BD41" i="2" s="1"/>
  <c r="AY41" i="2"/>
  <c r="BH40" i="2"/>
  <c r="BA40" i="2"/>
  <c r="BD40" i="2" s="1"/>
  <c r="AY40" i="2"/>
  <c r="BH39" i="2"/>
  <c r="BA39" i="2"/>
  <c r="BD39" i="2" s="1"/>
  <c r="AY39" i="2"/>
  <c r="BH38" i="2"/>
  <c r="BA38" i="2"/>
  <c r="BD38" i="2" s="1"/>
  <c r="AY38" i="2"/>
  <c r="BH37" i="2"/>
  <c r="BA37" i="2"/>
  <c r="BD37" i="2" s="1"/>
  <c r="AY37" i="2"/>
  <c r="BH36" i="2"/>
  <c r="BA36" i="2"/>
  <c r="BD36" i="2" s="1"/>
  <c r="AY36" i="2"/>
  <c r="BH35" i="2"/>
  <c r="BA35" i="2"/>
  <c r="BD35" i="2" s="1"/>
  <c r="AY35" i="2"/>
  <c r="BH34" i="2"/>
  <c r="BA34" i="2"/>
  <c r="BD34" i="2" s="1"/>
  <c r="AY34" i="2"/>
  <c r="BH33" i="2"/>
  <c r="BA33" i="2"/>
  <c r="BD33" i="2" s="1"/>
  <c r="U33" i="2"/>
  <c r="BH32" i="2"/>
  <c r="BA32" i="2"/>
  <c r="BD32" i="2" s="1"/>
  <c r="BH31" i="2"/>
  <c r="BA31" i="2"/>
  <c r="BD31" i="2" s="1"/>
  <c r="AY31" i="2"/>
  <c r="BH30" i="2"/>
  <c r="BA30" i="2"/>
  <c r="BD30" i="2" s="1"/>
  <c r="BH29" i="2"/>
  <c r="BA29" i="2"/>
  <c r="BD29" i="2" s="1"/>
  <c r="AR29" i="2"/>
  <c r="BR29" i="2" s="1"/>
  <c r="U29" i="2"/>
  <c r="BH28" i="2"/>
  <c r="BA28" i="2"/>
  <c r="BD28" i="2" s="1"/>
  <c r="BH27" i="2"/>
  <c r="BA27" i="2"/>
  <c r="BD27" i="2" s="1"/>
  <c r="AY27" i="2"/>
  <c r="BH26" i="2"/>
  <c r="BA26" i="2"/>
  <c r="BD26" i="2" s="1"/>
  <c r="AY26" i="2"/>
  <c r="BH25" i="2"/>
  <c r="BA25" i="2"/>
  <c r="BD25" i="2" s="1"/>
  <c r="AY25" i="2"/>
  <c r="BH24" i="2"/>
  <c r="BA24" i="2"/>
  <c r="BD24" i="2" s="1"/>
  <c r="AY24" i="2"/>
  <c r="BH23" i="2"/>
  <c r="BA23" i="2"/>
  <c r="BD23" i="2" s="1"/>
  <c r="AY23" i="2"/>
  <c r="BH22" i="2"/>
  <c r="BA22" i="2"/>
  <c r="BD22" i="2" s="1"/>
  <c r="AY22" i="2"/>
  <c r="BH21" i="2"/>
  <c r="BA21" i="2"/>
  <c r="BD21" i="2" s="1"/>
  <c r="AY21" i="2"/>
  <c r="BH20" i="2"/>
  <c r="BA20" i="2"/>
  <c r="BD20" i="2" s="1"/>
  <c r="AY20" i="2"/>
  <c r="BH19" i="2"/>
  <c r="BA19" i="2"/>
  <c r="BD19" i="2" s="1"/>
  <c r="AY19" i="2"/>
  <c r="BH18" i="2"/>
  <c r="BA18" i="2"/>
  <c r="BD18" i="2" s="1"/>
  <c r="BH17" i="2"/>
  <c r="BA17" i="2"/>
  <c r="BD17" i="2" s="1"/>
  <c r="BH16" i="2"/>
  <c r="BA16" i="2"/>
  <c r="BD16" i="2" s="1"/>
  <c r="BH15" i="2"/>
  <c r="BA15" i="2"/>
  <c r="BD15" i="2" s="1"/>
  <c r="BH14" i="2"/>
  <c r="BA14" i="2"/>
  <c r="BD14" i="2" s="1"/>
  <c r="BH13" i="2"/>
  <c r="BA13" i="2"/>
  <c r="BD13" i="2" s="1"/>
  <c r="BA12" i="2"/>
  <c r="BD12" i="2" s="1"/>
  <c r="AY29" i="2" l="1"/>
  <c r="U112" i="2"/>
  <c r="BC12" i="2"/>
  <c r="AY33" i="2"/>
  <c r="BS33" i="2"/>
  <c r="BT33" i="2"/>
  <c r="BS29" i="2"/>
  <c r="BT29" i="2"/>
  <c r="BC35" i="2"/>
  <c r="BC43" i="2"/>
  <c r="BC71" i="2"/>
  <c r="BC75" i="2"/>
  <c r="BC79" i="2"/>
  <c r="BC83" i="2"/>
  <c r="BC95" i="2"/>
  <c r="BC99" i="2"/>
  <c r="BC37" i="2"/>
  <c r="BC48" i="2"/>
  <c r="BC104" i="2"/>
  <c r="BC56" i="2"/>
  <c r="BC18" i="2"/>
  <c r="BC26" i="2"/>
  <c r="U111" i="2"/>
  <c r="BC30" i="2"/>
  <c r="BC13" i="2"/>
  <c r="BC17" i="2"/>
  <c r="BC21" i="2"/>
  <c r="BC45" i="2"/>
  <c r="BC49" i="2"/>
  <c r="BC53" i="2"/>
  <c r="BC57" i="2"/>
  <c r="BC65" i="2"/>
  <c r="BC69" i="2"/>
  <c r="BC77" i="2"/>
  <c r="BC81" i="2"/>
  <c r="BC85" i="2"/>
  <c r="BC89" i="2"/>
  <c r="BC97" i="2"/>
  <c r="BC101" i="2"/>
  <c r="BC38" i="2"/>
  <c r="BC59" i="2"/>
  <c r="BC107" i="2"/>
  <c r="BC84" i="2"/>
  <c r="BC20" i="2"/>
  <c r="BC24" i="2"/>
  <c r="BC28" i="2"/>
  <c r="BC33" i="2"/>
  <c r="BC54" i="2"/>
  <c r="BC62" i="2"/>
  <c r="BC86" i="2"/>
  <c r="BC15" i="2"/>
  <c r="BC19" i="2"/>
  <c r="BC32" i="2"/>
  <c r="BC50" i="2"/>
  <c r="BC66" i="2"/>
  <c r="BC70" i="2"/>
  <c r="BC91" i="2"/>
  <c r="BC103" i="2"/>
  <c r="BC31" i="2"/>
  <c r="BC40" i="2"/>
  <c r="BC61" i="2"/>
  <c r="BC82" i="2"/>
  <c r="BC102" i="2"/>
  <c r="BC14" i="2"/>
  <c r="BC39" i="2"/>
  <c r="BC52" i="2"/>
  <c r="BC72" i="2"/>
  <c r="BC93" i="2"/>
  <c r="BC16" i="2"/>
  <c r="BC47" i="2"/>
  <c r="BC51" i="2"/>
  <c r="BC63" i="2"/>
  <c r="BC67" i="2"/>
  <c r="BC80" i="2"/>
  <c r="BC88" i="2"/>
  <c r="BC109" i="2"/>
  <c r="BC36" i="2"/>
  <c r="BC100" i="2"/>
  <c r="BC58" i="2"/>
  <c r="BC90" i="2"/>
  <c r="BC25" i="2"/>
  <c r="BC44" i="2"/>
  <c r="BC76" i="2"/>
  <c r="BC94" i="2"/>
  <c r="BC108" i="2"/>
  <c r="BC68" i="2"/>
  <c r="BC29" i="2"/>
  <c r="BC34" i="2"/>
  <c r="BC98" i="2"/>
  <c r="BC23" i="2"/>
  <c r="BC42" i="2"/>
  <c r="BC74" i="2"/>
  <c r="BC106" i="2"/>
  <c r="BC22" i="2"/>
  <c r="BC27" i="2"/>
  <c r="BC41" i="2"/>
  <c r="BC46" i="2"/>
  <c r="BC55" i="2"/>
  <c r="BC60" i="2"/>
  <c r="BC64" i="2"/>
  <c r="BC73" i="2"/>
  <c r="BC78" i="2"/>
  <c r="BC87" i="2"/>
  <c r="BC92" i="2"/>
  <c r="BC96" i="2"/>
  <c r="BC105" i="2"/>
  <c r="BC110" i="2"/>
</calcChain>
</file>

<file path=xl/comments1.xml><?xml version="1.0" encoding="utf-8"?>
<comments xmlns="http://schemas.openxmlformats.org/spreadsheetml/2006/main">
  <authors>
    <author>Patricia Marin Ruiz</author>
  </authors>
  <commentList>
    <comment ref="V10" authorId="0" shapeId="0">
      <text>
        <r>
          <rPr>
            <b/>
            <sz val="9"/>
            <color indexed="81"/>
            <rFont val="Tahoma"/>
            <family val="2"/>
          </rPr>
          <t>Patricia Marin Ruiz:</t>
        </r>
        <r>
          <rPr>
            <sz val="9"/>
            <color indexed="81"/>
            <rFont val="Tahoma"/>
            <family val="2"/>
          </rPr>
          <t xml:space="preserve">
Se registra el valor inicial a cumplir en el mes en el cual, según el periodo de medición, se contará por primera vez con datos del indicador, hasta la fecha en la cual se espera alcanzar la meta. La programación debe ser coherente con las fechas definidas en el inicio y fin de la actividad respectiva.
La programación del respectivo mes incluye lo que se programe en el mes previo (es acumulada), obteniendo a diciembre el 100% de lo programado en la meta.
Si una meta se considera que se cumplirá en un 100% en un mes previo a diciembre, desde dicho mes en adelante se programa ese mismo valor hasta diciembre.</t>
        </r>
      </text>
    </comment>
    <comment ref="A11" authorId="0" shapeId="0">
      <text>
        <r>
          <rPr>
            <b/>
            <sz val="9"/>
            <color indexed="81"/>
            <rFont val="Tahoma"/>
            <family val="2"/>
          </rPr>
          <t>Patricia Marin Ruiz:</t>
        </r>
        <r>
          <rPr>
            <sz val="9"/>
            <color indexed="81"/>
            <rFont val="Tahoma"/>
            <family val="2"/>
          </rPr>
          <t xml:space="preserve">
Corresponde a la Presidencia, Vicepresidencia/Oficina</t>
        </r>
      </text>
    </comment>
    <comment ref="B11" authorId="0" shapeId="0">
      <text>
        <r>
          <rPr>
            <b/>
            <sz val="9"/>
            <color indexed="81"/>
            <rFont val="Tahoma"/>
            <family val="2"/>
          </rPr>
          <t>Patricia Marin Ruiz:</t>
        </r>
        <r>
          <rPr>
            <sz val="9"/>
            <color indexed="81"/>
            <rFont val="Tahoma"/>
            <family val="2"/>
          </rPr>
          <t xml:space="preserve">
Corresponde a los Grupos Internos de Trabajo establecidos por norma, en caso de no existir formalmente, selecciona No Aplica</t>
        </r>
      </text>
    </comment>
    <comment ref="C11" authorId="0" shapeId="0">
      <text>
        <r>
          <rPr>
            <b/>
            <sz val="9"/>
            <color indexed="81"/>
            <rFont val="Tahoma"/>
            <family val="2"/>
          </rPr>
          <t>Patricia Marin Ruiz:</t>
        </r>
        <r>
          <rPr>
            <sz val="9"/>
            <color indexed="81"/>
            <rFont val="Tahoma"/>
            <family val="2"/>
          </rPr>
          <t xml:space="preserve">
Contenidas en el Plan Estratégico 2015-2018</t>
        </r>
      </text>
    </comment>
    <comment ref="D11" authorId="0" shapeId="0">
      <text>
        <r>
          <rPr>
            <b/>
            <sz val="9"/>
            <color indexed="81"/>
            <rFont val="Tahoma"/>
            <family val="2"/>
          </rPr>
          <t>Patricia Marin Ruiz:</t>
        </r>
        <r>
          <rPr>
            <sz val="9"/>
            <color indexed="81"/>
            <rFont val="Tahoma"/>
            <family val="2"/>
          </rPr>
          <t xml:space="preserve">
Contenidas en el Plan Estratégico 2015-2018</t>
        </r>
      </text>
    </comment>
    <comment ref="E11" authorId="0" shapeId="0">
      <text>
        <r>
          <rPr>
            <b/>
            <sz val="9"/>
            <color indexed="81"/>
            <rFont val="Tahoma"/>
            <family val="2"/>
          </rPr>
          <t>Patricia Marin Ruiz:</t>
        </r>
        <r>
          <rPr>
            <sz val="9"/>
            <color indexed="81"/>
            <rFont val="Tahoma"/>
            <family val="2"/>
          </rPr>
          <t xml:space="preserve">
Identificación del proyecto de inversión(Registrado ante el Departamento Nacional de Planeación - DNP), rubro de funcionamiento del presupuesto de la ANH, o recurso del Sistema Nacional de Regalías; bajo el cual se financia la intervención respectiva. 
</t>
        </r>
      </text>
    </comment>
    <comment ref="F11" authorId="0" shapeId="0">
      <text>
        <r>
          <rPr>
            <b/>
            <sz val="9"/>
            <color indexed="81"/>
            <rFont val="Tahoma"/>
            <family val="2"/>
          </rPr>
          <t>Patricia Marin Ruiz:</t>
        </r>
        <r>
          <rPr>
            <sz val="9"/>
            <color indexed="81"/>
            <rFont val="Tahoma"/>
            <family val="2"/>
          </rPr>
          <t xml:space="preserve">
Identificación del proceso correspondiente en el marco del Sistema Integrado de Gestión - SIG.</t>
        </r>
      </text>
    </comment>
    <comment ref="G11" authorId="0" shapeId="0">
      <text>
        <r>
          <rPr>
            <b/>
            <sz val="9"/>
            <color indexed="81"/>
            <rFont val="Tahoma"/>
            <family val="2"/>
          </rPr>
          <t>Patricia Marin Ruiz:</t>
        </r>
        <r>
          <rPr>
            <sz val="9"/>
            <color indexed="81"/>
            <rFont val="Tahoma"/>
            <family val="2"/>
          </rPr>
          <t xml:space="preserve">
Corresponde al Plan Nacional de Desarrollo o planes estratégicos para el Sector o la ANH</t>
        </r>
      </text>
    </comment>
    <comment ref="H11" authorId="0" shapeId="0">
      <text>
        <r>
          <rPr>
            <b/>
            <sz val="9"/>
            <color indexed="81"/>
            <rFont val="Tahoma"/>
            <family val="2"/>
          </rPr>
          <t>Patricia Marin Ruiz:</t>
        </r>
        <r>
          <rPr>
            <sz val="9"/>
            <color indexed="81"/>
            <rFont val="Tahoma"/>
            <family val="2"/>
          </rPr>
          <t xml:space="preserve">
Corresponde a programas definidos con DNP en el marco del Plan Nacional de Desarrollo o programas asociados al funcionamiento de la entidad.</t>
        </r>
      </text>
    </comment>
    <comment ref="I11" authorId="0" shapeId="0">
      <text>
        <r>
          <rPr>
            <b/>
            <sz val="9"/>
            <color indexed="81"/>
            <rFont val="Tahoma"/>
            <family val="2"/>
          </rPr>
          <t xml:space="preserve">Patricia Marin Ruiz:
</t>
        </r>
        <r>
          <rPr>
            <sz val="9"/>
            <color indexed="81"/>
            <rFont val="Tahoma"/>
            <family val="2"/>
          </rPr>
          <t>Definidas en el plan estratégico institucional</t>
        </r>
      </text>
    </comment>
    <comment ref="J11" authorId="0" shapeId="0">
      <text>
        <r>
          <rPr>
            <b/>
            <sz val="9"/>
            <color indexed="81"/>
            <rFont val="Tahoma"/>
            <family val="2"/>
          </rPr>
          <t>Patricia Marin Ruiz:</t>
        </r>
        <r>
          <rPr>
            <sz val="9"/>
            <color indexed="81"/>
            <rFont val="Tahoma"/>
            <family val="2"/>
          </rPr>
          <t xml:space="preserve">
A través de los cuales se cumplen las actividades de la cadena de valor del proyecto DNP, cuando se trate de recursos de inversión, y por tanto los objetivos específicos. Para el caso de un rubro de funcionamientos corresponde a intervenciones que obedecen a los diferentes planes o programas.</t>
        </r>
      </text>
    </comment>
    <comment ref="L11" authorId="0" shapeId="0">
      <text>
        <r>
          <rPr>
            <b/>
            <sz val="9"/>
            <color indexed="81"/>
            <rFont val="Tahoma"/>
            <family val="2"/>
          </rPr>
          <t>Patricia Marin Ruiz:</t>
        </r>
        <r>
          <rPr>
            <sz val="9"/>
            <color indexed="81"/>
            <rFont val="Tahoma"/>
            <family val="2"/>
          </rPr>
          <t xml:space="preserve">
Principal actividad que permite obtener la meta del proyecto interno, considerada como una acción que es factor crítico de éxito para lograr la meta (sin la cual no se cumple).</t>
        </r>
      </text>
    </comment>
    <comment ref="M11" authorId="0" shapeId="0">
      <text>
        <r>
          <rPr>
            <b/>
            <sz val="9"/>
            <color indexed="81"/>
            <rFont val="Tahoma"/>
            <family val="2"/>
          </rPr>
          <t>Patricia Marin Ruiz:</t>
        </r>
        <r>
          <rPr>
            <sz val="9"/>
            <color indexed="81"/>
            <rFont val="Tahoma"/>
            <family val="2"/>
          </rPr>
          <t xml:space="preserve">
Fecha en la que se da inicio a la actividad asociada a la meta.</t>
        </r>
      </text>
    </comment>
    <comment ref="N11" authorId="0" shapeId="0">
      <text>
        <r>
          <rPr>
            <b/>
            <sz val="9"/>
            <color indexed="81"/>
            <rFont val="Tahoma"/>
            <family val="2"/>
          </rPr>
          <t>Patricia Marin Ruiz:</t>
        </r>
        <r>
          <rPr>
            <sz val="9"/>
            <color indexed="81"/>
            <rFont val="Tahoma"/>
            <family val="2"/>
          </rPr>
          <t xml:space="preserve">
Fecha en la que culmina la actividad asociada a la meta. </t>
        </r>
      </text>
    </comment>
    <comment ref="O11" authorId="0" shapeId="0">
      <text>
        <r>
          <rPr>
            <b/>
            <sz val="9"/>
            <color indexed="81"/>
            <rFont val="Tahoma"/>
            <family val="2"/>
          </rPr>
          <t>Patricia Marin Ruiz:</t>
        </r>
        <r>
          <rPr>
            <sz val="9"/>
            <color indexed="81"/>
            <rFont val="Tahoma"/>
            <family val="2"/>
          </rPr>
          <t xml:space="preserve">
Indicador permite interpretar un dato o conjunto de datos directamente relacionado con la meta definida, permite hacer monitoreo a la meta asociada al bien o servicio a generar a través de las actividades definidas, mide de forma cuantitativa el desempeño. Corresponde a la pregunta ¿Qué debemos medir?</t>
        </r>
      </text>
    </comment>
    <comment ref="P11" authorId="0" shapeId="0">
      <text>
        <r>
          <rPr>
            <b/>
            <sz val="9"/>
            <color indexed="81"/>
            <rFont val="Tahoma"/>
            <family val="2"/>
          </rPr>
          <t>Patricia Marin Ruiz:</t>
        </r>
        <r>
          <rPr>
            <sz val="9"/>
            <color indexed="81"/>
            <rFont val="Tahoma"/>
            <family val="2"/>
          </rPr>
          <t xml:space="preserve">
Señala las variables a considerar y la operación matemática a realizar (de ser necesario) para obtener el resultado de la medición del indicador, responde a la pregunta ¿Cómo se debe medir?</t>
        </r>
      </text>
    </comment>
    <comment ref="Q11" authorId="0" shapeId="0">
      <text>
        <r>
          <rPr>
            <b/>
            <sz val="9"/>
            <color indexed="81"/>
            <rFont val="Tahoma"/>
            <family val="2"/>
          </rPr>
          <t>Patricia Marin Ruiz:</t>
        </r>
        <r>
          <rPr>
            <sz val="9"/>
            <color indexed="81"/>
            <rFont val="Tahoma"/>
            <family val="2"/>
          </rPr>
          <t xml:space="preserve">
Corresponde a la magnitud programada en la vigencia 2018, y compromiso a cumplir por el área.
Corresponde a la pregunta ¿Cuándo hay que medir?</t>
        </r>
      </text>
    </comment>
    <comment ref="R11" authorId="0" shapeId="0">
      <text>
        <r>
          <rPr>
            <b/>
            <sz val="9"/>
            <color indexed="81"/>
            <rFont val="Tahoma"/>
            <family val="2"/>
          </rPr>
          <t>Patricia Marin Ruiz:</t>
        </r>
        <r>
          <rPr>
            <sz val="9"/>
            <color indexed="81"/>
            <rFont val="Tahoma"/>
            <family val="2"/>
          </rPr>
          <t xml:space="preserve">
Es una cantidad estandarizada que permite definir y caracterizar la  magnitud física programada (meta). Por ejemplo: número, unidad, kilómetro, porcentaje, metros, etc.</t>
        </r>
      </text>
    </comment>
    <comment ref="S11" authorId="0" shapeId="0">
      <text>
        <r>
          <rPr>
            <b/>
            <sz val="9"/>
            <color indexed="81"/>
            <rFont val="Tahoma"/>
            <family val="2"/>
          </rPr>
          <t xml:space="preserve">Patricia Marin Ruiz:
</t>
        </r>
        <r>
          <rPr>
            <sz val="9"/>
            <color indexed="81"/>
            <rFont val="Tahoma"/>
            <family val="2"/>
          </rPr>
          <t>Está relacionada con el momento en el cual se dispone de los datos para dar cuenta del avance de la meta y puede ser:Semanal,  Mensual, Trimestral, Semestral, Anual</t>
        </r>
      </text>
    </comment>
    <comment ref="T11" authorId="0" shapeId="0">
      <text>
        <r>
          <rPr>
            <b/>
            <sz val="9"/>
            <color indexed="81"/>
            <rFont val="Tahoma"/>
            <family val="2"/>
          </rPr>
          <t>Patricia Marin Ruiz:</t>
        </r>
        <r>
          <rPr>
            <sz val="9"/>
            <color indexed="81"/>
            <rFont val="Tahoma"/>
            <family val="2"/>
          </rPr>
          <t xml:space="preserve">
Señala, de manera breve y clara, lo que indica su medición, lo que evidencia y a qué hace referencia.</t>
        </r>
      </text>
    </comment>
    <comment ref="U11" authorId="0" shapeId="0">
      <text>
        <r>
          <rPr>
            <b/>
            <sz val="9"/>
            <color indexed="81"/>
            <rFont val="Tahoma"/>
            <family val="2"/>
          </rPr>
          <t>Patricia Marin Ruiz:</t>
        </r>
        <r>
          <rPr>
            <sz val="9"/>
            <color indexed="81"/>
            <rFont val="Tahoma"/>
            <family val="2"/>
          </rPr>
          <t xml:space="preserve">
Suma de los recursos de todos los contratos previstos en la vigencia para obtener el/los productos (bienes o servicios)  a  través de los cuales se cumplirá la meta, y que fueron programados en plan de adquisiciones - PAA (cifras completas en pesos), publicado en el Portal Único de Contratación - SECOP.</t>
        </r>
      </text>
    </comment>
    <comment ref="AH11" authorId="0" shapeId="0">
      <text>
        <r>
          <rPr>
            <b/>
            <sz val="9"/>
            <color indexed="81"/>
            <rFont val="Tahoma"/>
            <family val="2"/>
          </rPr>
          <t>Patricia Marin Ruiz:</t>
        </r>
        <r>
          <rPr>
            <sz val="9"/>
            <color indexed="81"/>
            <rFont val="Tahoma"/>
            <family val="2"/>
          </rPr>
          <t xml:space="preserve">
Corresponde a la magnitud del avance acumulado, en valor absoluto (sin signos ni decimales), según lo programado al respectivo mes. Por ser acumulado, con excepción de una meta que es constante cada mes (el mismo valor previsto mes a mes), el avance incluye lo logrado en los meses previos al mes en que se reporta. Así, el avance del mes respectivo no podrá ser menor al anterior, excepto  en los casos en que la meta se programó de manera decreciente y en la descripción del indicador se mencione que se  mide de esa manera (disminuye en el tiempo).</t>
        </r>
      </text>
    </comment>
    <comment ref="AI11" authorId="0" shapeId="0">
      <text>
        <r>
          <rPr>
            <b/>
            <sz val="9"/>
            <color indexed="81"/>
            <rFont val="Tahoma"/>
            <family val="2"/>
          </rPr>
          <t>Patricia Marin Ruiz:</t>
        </r>
        <r>
          <rPr>
            <sz val="9"/>
            <color indexed="81"/>
            <rFont val="Tahoma"/>
            <family val="2"/>
          </rPr>
          <t xml:space="preserve">
Corresponde a la magnitud del avance acumulado, en valor absoluto (sin signos ni decimales), según lo programado al respectivo mes. Por ser acumulado, con excepción de una meta que es constante cada mes (el mismo valor previsto mes a mes), el avance incluye lo logrado en los meses previos al mes en que se reporta. Así, el avance del mes respectivo no podrá ser menor al anterior, excepto  en los casos en que la meta se programó de manera decreciente y en la descripción del indicador se mencione que se  mide de esa manera (disminuye en el tiempo).</t>
        </r>
      </text>
    </comment>
    <comment ref="AJ11" authorId="0" shapeId="0">
      <text>
        <r>
          <rPr>
            <b/>
            <sz val="9"/>
            <color indexed="81"/>
            <rFont val="Tahoma"/>
            <family val="2"/>
          </rPr>
          <t>Patricia Marin Ruiz:</t>
        </r>
        <r>
          <rPr>
            <sz val="9"/>
            <color indexed="81"/>
            <rFont val="Tahoma"/>
            <family val="2"/>
          </rPr>
          <t xml:space="preserve">
Corresponde a la magnitud del avance acumulado, en valor absoluto (sin signos ni decimales), según lo programado al respectivo mes. Por ser acumulado, con excepción de una meta que es constante cada mes (el mismo valor previsto mes a mes), el avance incluye lo logrado en los meses previos al mes en que se reporta. Así, el avance del mes respectivo no podrá ser menor al anterior, excepto  en los casos en que la meta se programó de manera decreciente y en la descripción del indicador se mencione que se  mide de esa manera (disminuye en el tiempo).</t>
        </r>
      </text>
    </comment>
    <comment ref="AP11" authorId="0" shapeId="0">
      <text>
        <r>
          <rPr>
            <b/>
            <sz val="9"/>
            <color indexed="81"/>
            <rFont val="Tahoma"/>
            <family val="2"/>
          </rPr>
          <t>Patricia Marin Ruiz:</t>
        </r>
        <r>
          <rPr>
            <sz val="9"/>
            <color indexed="81"/>
            <rFont val="Tahoma"/>
            <family val="2"/>
          </rPr>
          <t xml:space="preserve">
Corresponde al porcentaje de avance acumulado según lo programado en el mes, si se programó  meta en los meses previos o en el respectivo mes.</t>
        </r>
      </text>
    </comment>
    <comment ref="AQ11" authorId="0" shapeId="0">
      <text>
        <r>
          <rPr>
            <b/>
            <sz val="9"/>
            <color indexed="81"/>
            <rFont val="Tahoma"/>
            <family val="2"/>
          </rPr>
          <t>Patricia Marin Ruiz:</t>
        </r>
        <r>
          <rPr>
            <sz val="9"/>
            <color indexed="81"/>
            <rFont val="Tahoma"/>
            <family val="2"/>
          </rPr>
          <t xml:space="preserve">
Corresponde a la suma del valor de los contratos suscritos y que cuentan con registro presupuestal- RP, los cuales permiten alcanzar la meta programada. Debe ser coherente con el valor programado en Plan de adquisiciones, no puede ser mayor.
</t>
        </r>
      </text>
    </comment>
    <comment ref="AY11" authorId="0" shapeId="0">
      <text>
        <r>
          <rPr>
            <b/>
            <sz val="9"/>
            <color indexed="81"/>
            <rFont val="Tahoma"/>
            <family val="2"/>
          </rPr>
          <t>Patricia Marin Ruiz:</t>
        </r>
        <r>
          <rPr>
            <sz val="9"/>
            <color indexed="81"/>
            <rFont val="Tahoma"/>
            <family val="2"/>
          </rPr>
          <t xml:space="preserve">
Hace referencia a la denominación de los documentos soporte o registros en los que consta el avance reportado, y su ubicación específica, ya sea en archivos electrónicos, físicos u otros (nombres de documentos, carpetas, datos de correos electrónicos, actas, otros).</t>
        </r>
      </text>
    </comment>
  </commentList>
</comments>
</file>

<file path=xl/sharedStrings.xml><?xml version="1.0" encoding="utf-8"?>
<sst xmlns="http://schemas.openxmlformats.org/spreadsheetml/2006/main" count="4772" uniqueCount="776">
  <si>
    <t>ANEXO DETALLADO AL PLAN DE ACCIÓN INSTITUCIONAL 2018 - DECRETO 612 DE 2018</t>
  </si>
  <si>
    <t>Seguimiento corte:</t>
  </si>
  <si>
    <t>Mes periodicidad de seguimiento diferente a mensual</t>
  </si>
  <si>
    <t>Mes en que cumple meta</t>
  </si>
  <si>
    <t>Información General</t>
  </si>
  <si>
    <t xml:space="preserve"> Clasificación General</t>
  </si>
  <si>
    <t>Información Asociada a la Actividad</t>
  </si>
  <si>
    <t>Programación de la Meta 
(Acumulada)</t>
  </si>
  <si>
    <t xml:space="preserve">Seguimiento Acumulado </t>
  </si>
  <si>
    <t xml:space="preserve"> Tiempo de Ejecución</t>
  </si>
  <si>
    <t>Dependencia</t>
  </si>
  <si>
    <t>Grupo Interno de Trabajo</t>
  </si>
  <si>
    <t>Política Institucional</t>
  </si>
  <si>
    <t xml:space="preserve"> Objetivo Institucional</t>
  </si>
  <si>
    <t xml:space="preserve">Proyecto de Inversión 
 / Rubro Funcionamiento / Sistema General de Regalías </t>
  </si>
  <si>
    <t>Nombre Proceso Sistema Integrado de Gestión - SIG</t>
  </si>
  <si>
    <t xml:space="preserve">Plan </t>
  </si>
  <si>
    <t>Programa</t>
  </si>
  <si>
    <t>Tipo de Iniciativa</t>
  </si>
  <si>
    <t>Proyecto Interno</t>
  </si>
  <si>
    <t>Código
Actividad</t>
  </si>
  <si>
    <t>Nombre Principal Actividad</t>
  </si>
  <si>
    <t>Fecha Inicio
(día/mes/año)</t>
  </si>
  <si>
    <t>Fecha Fin
(día/mes/año)</t>
  </si>
  <si>
    <t>Nombre del Indicador de la Actividad</t>
  </si>
  <si>
    <t>Fórmula del Indicador</t>
  </si>
  <si>
    <t>Meta de la  Vigencia</t>
  </si>
  <si>
    <t>Unidad de Medida</t>
  </si>
  <si>
    <t>Periodicidad de Seguimiento</t>
  </si>
  <si>
    <t>Descripción del Indicador</t>
  </si>
  <si>
    <t>Valor Actual en PAA
(cifras en pesos)</t>
  </si>
  <si>
    <t>Enero</t>
  </si>
  <si>
    <t>Febrero</t>
  </si>
  <si>
    <t>Marzo</t>
  </si>
  <si>
    <t>Abril</t>
  </si>
  <si>
    <t>Mayo</t>
  </si>
  <si>
    <t>Junio</t>
  </si>
  <si>
    <t>Julio</t>
  </si>
  <si>
    <t>Agosto</t>
  </si>
  <si>
    <t>Septiembre</t>
  </si>
  <si>
    <t>Octubre</t>
  </si>
  <si>
    <t>Noviembre</t>
  </si>
  <si>
    <t>Diciembre</t>
  </si>
  <si>
    <t xml:space="preserve">Avance    Cuantitativo Acumulado de la
Meta
Corte 30/06/2018 
</t>
  </si>
  <si>
    <t>Porcentaje de Avance 
 Meta del Año</t>
  </si>
  <si>
    <t>Evidencia del Avance Registrado</t>
  </si>
  <si>
    <t>Díaz de Plazo de la Actividad</t>
  </si>
  <si>
    <t>Tiempo Transcurrido Díaz</t>
  </si>
  <si>
    <t>Tiempo Restante Díaz</t>
  </si>
  <si>
    <t>OBSERVACIONES PLANEACIÓN</t>
  </si>
  <si>
    <t>OBSERVACIONES DEPENDENCIAS</t>
  </si>
  <si>
    <t>VICEPRESIDENCIA DE CONTRATOS DE HIDROCARBUROS</t>
  </si>
  <si>
    <t>Seguimiento a Contratos en Exploración</t>
  </si>
  <si>
    <t>Gestión Misional y de Gobierno</t>
  </si>
  <si>
    <t>Dinamizar la actividad de exploración y producción de hidrocarburos.</t>
  </si>
  <si>
    <t>FUNCIONAMIENTO</t>
  </si>
  <si>
    <t>Gestión de Contratos en Exploración</t>
  </si>
  <si>
    <t>Plan Nacional de Desarrollo 2014-2018</t>
  </si>
  <si>
    <t>Funcionamiento general</t>
  </si>
  <si>
    <t>Procesos</t>
  </si>
  <si>
    <t>Seguimiento Contrato Hidrocarburos</t>
  </si>
  <si>
    <t xml:space="preserve">Realizar el seguimiento a los contratos y convenios de exploración y producción - E&amp;P, contratos de evaluación técnica - TEAs en  los respectivos tiempos designados y alimentar el sistema de seguimiento y control de contratos de hidrocarburos .
</t>
  </si>
  <si>
    <t>Nivel de respuesta a las solicitudes de el Operador.</t>
  </si>
  <si>
    <t>(Total de solicitudes recibidas / Número de solicitudes atendidas)*100</t>
  </si>
  <si>
    <t>Porcentaje</t>
  </si>
  <si>
    <t>Mensual</t>
  </si>
  <si>
    <t>El indicador muestra la eficacia en la respuesta a las solicitudes del Operador.</t>
  </si>
  <si>
    <t>W:\SIG\VCH\2018\2_GSCE\2_Indicadores\1_Tramites\2_Indicador_Solicitudes_2018</t>
  </si>
  <si>
    <t>Seguimiento a Contratos en Producción</t>
  </si>
  <si>
    <t>Realizar el seguimiento al cumplimiento de las obligaciones contractuales de los contratos y convenios de exploración y producción - E&amp;P y convenios de explotación en los respectivos tiempos designados.</t>
  </si>
  <si>
    <t>Seguimiento a informes y reportes contractuales periódicos contratos en Producción</t>
  </si>
  <si>
    <t>(Suma de los informes de PTE, PLEX, IES, que de acuerdo a la normatividad y contratos tienen que presentar las compañías en el trimestre a la ANH / Total número de informes exigibles para seguimiento)*100</t>
  </si>
  <si>
    <t>Trimestral</t>
  </si>
  <si>
    <t>Se requiere medir el seguimiento que hace la Gerencia de Seguimiento a Contratos en Producción a través de los Informes de Verificación- IVE a los reportes que deben presentar las compañías que tienen contratos y convenios E&amp;P con la ANH.</t>
  </si>
  <si>
    <t>W:\SIG\VCH\2018\3_GSCP\2_Indicadores\2_Seguimiento_Informes\2_Seguimiento_Informes_Segundo_Trimestre</t>
  </si>
  <si>
    <t>Seguridad, Comunidades y Medio Ambiente</t>
  </si>
  <si>
    <t>Gestión Social, HSE y de Seguridad de Contratos de Hidrocarburos</t>
  </si>
  <si>
    <t>Realizar el seguimiento al cumplimiento de las obligaciones social, ambiental, de seguridad y salud en el trabajo, y de seguridad física en la ejecución de los contratos de exploración y producción - E&amp;P,  contratos de evaluación técnica - TEA y convenios E&amp;P.</t>
  </si>
  <si>
    <t>W:\SIG\VCH\2018\4_GSCYMA\2_Indicadores\5_Tramites\Indicador_Tramites_2018</t>
  </si>
  <si>
    <t>Armonizar los intereses de la sociedad, el estado y las empresas del sector en el desarrollo de la industria de hidrocarburos.</t>
  </si>
  <si>
    <t>C-2103-1900-2 FORTALECIMIENTO DE LA GESTIÓN ARTICULADA PARA LA SOSTENIBILIDAD DEL SECTOR DE HIDROCARBUROS</t>
  </si>
  <si>
    <t>Consolidación productiva del sector hidrocarburos</t>
  </si>
  <si>
    <t>Mecanismos de articulación</t>
  </si>
  <si>
    <t>Fortalecer, salvaguardar y divulgar el patrimonio arqueológico y etnológico mediante la espacialización y análisis de datos, y el fortalecimiento tecnológico aplicado a bienes culturales relacionados con las actividades de exploración y producción de hidrocarburos.</t>
  </si>
  <si>
    <r>
      <t xml:space="preserve">Plan de actualización y divulgación del Sistema de Información de Patrimonio Arqueológico relacionada con las actividades de E&amp;P (exploración y producción) de Hidrocarburos, implementado </t>
    </r>
    <r>
      <rPr>
        <b/>
        <u/>
        <sz val="10"/>
        <color theme="1"/>
        <rFont val="Arial"/>
        <family val="2"/>
      </rPr>
      <t/>
    </r>
  </si>
  <si>
    <t>(Número de actividades del Plan de actualización y divulgación de sistema información implementadas / Actividades del Plan de actualización de sistema información programadas)* 100</t>
  </si>
  <si>
    <t>Corresponde al diseño e implementación de plan de fortalecimiento tecnológico al sistema de Información de Patrimonio Arqueológico relacionada con las actividades de E&amp;P de Hidrocarburos</t>
  </si>
  <si>
    <t>Informe de gestión repote de actividades 
Contrato FUPAD ID. 303401</t>
  </si>
  <si>
    <t>(Proyecto ejecutado a través de Convenio 001-2018 FUPAD)</t>
  </si>
  <si>
    <t>Realizar asistencia técnica que facilite el buen desarrollo de los procesos participativos que se adelanten con comunidades étnicas en el marco de proyectos de hidrocarburos.</t>
  </si>
  <si>
    <t xml:space="preserve">Plan de fortalecimiento en las diferentes etapas del proceso de Consulta Previa en el marco de las actividades de E&amp;P (exploración y producción) de Hidrocarburos </t>
  </si>
  <si>
    <t>(Número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t>
  </si>
  <si>
    <t>Hace referencia a la implementación del Plan de Fortalecimiento en las diferentes etapas del proceso de Consulta Previa en el desarrollo de los proyectos de E&amp;P de Hidrocarburos (NOTA. POR DEMANDA)</t>
  </si>
  <si>
    <t>Fortalecer interinstitucionalmente a reguladores de las actividades de exploración y producción de hidrocarburos.</t>
  </si>
  <si>
    <t>Entidades reguladoras de las actividades de exploración y producción de hidrocarburos, fortalecidas.</t>
  </si>
  <si>
    <t>Sumatoria de acuerdos de trabajo suscritos con Entidades reguladoras</t>
  </si>
  <si>
    <t>Número</t>
  </si>
  <si>
    <t>Acuerdos de trabajo suscritos con entidades reguladoras de las actividades de E&amp;P de Hidrocarburos, para el fortalecimiento interinstitucional.</t>
  </si>
  <si>
    <t>Asesorar la inclusión de las actividades e información de hidrocarburos en los procesos de actualización de los Planes de Ordenamiento Territorial - POT, en municipios priorizados.</t>
  </si>
  <si>
    <t>Municipios acompañados técnicamente en los procesos de ordenamiento territorial con información del sector de hidrocarburos incluida</t>
  </si>
  <si>
    <t>Sumatoria de municipios acompañados técnicamente para incluir información del sector de hidrocarburos en los  Planes de Ordenamiento Territoriales</t>
  </si>
  <si>
    <t>Corresponde a municipios acompañados técnicamente con información del sector de hidrocarburos para ser incluida en los Planes de Ordenamiento Territoriales.</t>
  </si>
  <si>
    <t>MECANISMOS DE ARTICULACIÓN</t>
  </si>
  <si>
    <t>Elaborar un estudio de reglamentación de incentivos a la gestión responsable en los procesos del sector hidrocarburos.</t>
  </si>
  <si>
    <t xml:space="preserve">Estudio de reglamentación implementado
</t>
  </si>
  <si>
    <t>(Número de actividades del Estudio terminadas /Número de actividades del Estudio programadas)* 100</t>
  </si>
  <si>
    <t>Corresponde al documento generado como parte del reglamentación a implementar en el sector de hidrocarburos.</t>
  </si>
  <si>
    <t>Recopilar información relacionada con el monitoreo de orden público y seguridad física en las áreas hidrocarburíferas</t>
  </si>
  <si>
    <t>Informe relacionado con la estrategia de  monitoreo de orden público y seguridad física en las áreas hidrocarburíferas</t>
  </si>
  <si>
    <t>(Número de actividades del Informe terminadas /Número de actividades del Estudio programadas)* 100</t>
  </si>
  <si>
    <t>Corresponde al informe sobre la estrategia de  monitoreo de orden público y seguridad física en las áreas hidrocarburíferas</t>
  </si>
  <si>
    <t>Mediante correo electrónico de Libardo Andres Huertas Cuevas &lt;Libardo.Huertas@anh.gov.co&gt;, el mié 15/08/2018 03:35 p.m., se remitió el reporte que no incluye lo avanzado en esta actividad.</t>
  </si>
  <si>
    <t>Generación de conocimiento ambiental y social</t>
  </si>
  <si>
    <t xml:space="preserve">Generar una línea base de información en biodiversidad marina en el Caribe, en el área COL-10 del Proceso Competitivo Permanente.
</t>
  </si>
  <si>
    <t>Estudio de línea base en biodiversidad marina en el Caribe terminado</t>
  </si>
  <si>
    <t>(Número de actividades del Estudio terminadas que reportan avance / Número de actividades del Estudio programadas)* 100</t>
  </si>
  <si>
    <t>Corresponde al documento de línea base realizado en el área disponible COL-10 por cada temática a desarrollar.</t>
  </si>
  <si>
    <t>Informe Ejecutivo de actividades remitido por INVEMAR a la supervisión 30-jul-2018 V:\1 - Convenios\14- Convenios 2018\Convenio No. 340-2018 INVEMAR Línea Base Ambiental Preliminar COL-10\Productos
Informe de Gestión entregado por INVEMAR a la supervisión ID. 281498</t>
  </si>
  <si>
    <t>Ejecutado a través de convenio con INVEMAR</t>
  </si>
  <si>
    <t>Estrategia Territorial de Hidrocarburos - ETH</t>
  </si>
  <si>
    <t>Generar espacios de diálogo informado e intercambio entre actores públicos del nivel nacional y territorial, la institucionalidad del sector, y las empresas operadoras y sus gremios.</t>
  </si>
  <si>
    <t xml:space="preserve">Espacios de diálogo e intercambio generados.
</t>
  </si>
  <si>
    <t>Sumatoria de espacios de diálogo informado e intercambio generados.</t>
  </si>
  <si>
    <t>Hace referencia a ejercicios de pedagogía realizados en municipios.</t>
  </si>
  <si>
    <t>Mediante correo electrónico de Libardo Andres Huertas Cuevas &lt;Libardo.Huertas@anh.gov.co&gt;, el mié 15/08/2018 03:35 p.m., se remitió el reporte que no incluye la evidencia  en esta actividad.</t>
  </si>
  <si>
    <t xml:space="preserve">Gestionar las causas estructurales y manejo de crisis, y realizar la atención de conflictos.
</t>
  </si>
  <si>
    <t xml:space="preserve">Alertas tempranas y vías de hecho atendidas
</t>
  </si>
  <si>
    <t xml:space="preserve">Sumatoria de alertas tempranas y vías de hecho atendidas </t>
  </si>
  <si>
    <t>Corresponde al registro de la conflictividad en los territorios con actividad de hidrocarburos, valorados en alertas tempranas y vías de hecho.</t>
  </si>
  <si>
    <t xml:space="preserve">Adelantar acciones para la participación ciudadana del territorio, la implementación de alianzas estratégicas y atención a grupos priorizados.
</t>
  </si>
  <si>
    <t xml:space="preserve">Desarrollo de programas de articulación con los diferentes actores
</t>
  </si>
  <si>
    <t>Sumatoria de programas desarrollados</t>
  </si>
  <si>
    <t>Está valorado de acuerdo a los talleres, foros, socializaciones que se realicen en territorio con los actores.</t>
  </si>
  <si>
    <t xml:space="preserve">Apoyar la implementación de las actividades de la gestión territorial y garantizar su inclusión al observatorio de la Estrategia Territorial de Hidrocarburos - ETH.
</t>
  </si>
  <si>
    <t xml:space="preserve">Avance en la implementación de actividades de la gestión territorial
</t>
  </si>
  <si>
    <t>Sumatoria de actividades desarrolladas por municipios</t>
  </si>
  <si>
    <t>Registra el desarrollo de las actividades en los territorios priorizados por la ETH</t>
  </si>
  <si>
    <t>VICEPRESIDENCIA TÉCNICA</t>
  </si>
  <si>
    <t>Gestión del Conocimiento</t>
  </si>
  <si>
    <t>C-2106-1900-1 DESARROLLO DE LA EVALUACIÓN DEL POTENCIAL DE HIDROCARBUROS DEL PAÍS</t>
  </si>
  <si>
    <t>Identificación de Oportunidades Exploratorias</t>
  </si>
  <si>
    <t>Gestión de la información en el sector minero energético</t>
  </si>
  <si>
    <t>Batimetría Caribe 2018</t>
  </si>
  <si>
    <t>Realizar la estructuración técnica, jurídica y financiera del proyecto</t>
  </si>
  <si>
    <t>Estudios previos aprobados</t>
  </si>
  <si>
    <t xml:space="preserve">Documentos de estudios previos aprobados </t>
  </si>
  <si>
    <t>Unidad</t>
  </si>
  <si>
    <t>Documentos de estudios previos aprobados por el comité de contratación respectivo</t>
  </si>
  <si>
    <t>ID 245959</t>
  </si>
  <si>
    <t>Actividad con fecha final enero.</t>
  </si>
  <si>
    <t>Desarrollar los procesos contractuales que sean requeridos</t>
  </si>
  <si>
    <t>Contratos firmados</t>
  </si>
  <si>
    <t>Contratos firmados con el contratista seleccionado para desarrollar las actividades respectivas</t>
  </si>
  <si>
    <t>Contrato 245 de 2018</t>
  </si>
  <si>
    <t>Adquirir información base meteoceanográfica, batimétrica multihaz y procesamiento de dato</t>
  </si>
  <si>
    <t>Kilómetros cuadrados de datos batimétricos adquiridos</t>
  </si>
  <si>
    <t>Suma de Kilómetros cuadrados de datos adquiridos</t>
  </si>
  <si>
    <t>Kilómetros cuadrados</t>
  </si>
  <si>
    <t>Cantidad de información batimétrica adquirida en campo</t>
  </si>
  <si>
    <t>Informe de supervisión junio ID 292120</t>
  </si>
  <si>
    <t>Valor ($29.746.470.000) corresponde al presupuesto total del proyecto, del cual $27.057.227.000 fueron financiados por VT y el resto por VCH-SCYMA</t>
  </si>
  <si>
    <t>Adquirir información base meteoceanográfica, batimétrica multihaz y procesamiento de dato (VCH-SCYMA)</t>
  </si>
  <si>
    <r>
      <t xml:space="preserve">Corresponde a la misma actividad y meta anterior, pero se separa porque está financiada una parte con recursos a cargo de  VCH-SCYMA, atendiendo a la observación de la VT: </t>
    </r>
    <r>
      <rPr>
        <i/>
        <sz val="10"/>
        <rFont val="Arial"/>
        <family val="2"/>
      </rPr>
      <t>Valor ($29.746.470.000) corresponde al presupuesto total del proyecto, del cual $27.057.227.000 fueron financiados por VT y el resto por VCH-SCYMA</t>
    </r>
  </si>
  <si>
    <t>Sísmica Perdices 2D convencional</t>
  </si>
  <si>
    <t>ID 285193, 270150</t>
  </si>
  <si>
    <t>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t>
  </si>
  <si>
    <t>Contrato 402 de 2018</t>
  </si>
  <si>
    <t>Elaborar el plan de manejo social y ambiental</t>
  </si>
  <si>
    <t>Informes recibidos</t>
  </si>
  <si>
    <t>Documentos que contengan los informes del plan de manejo ambiental y plan de manejo social relacionados a la adquisición del programa sísmico Perdices 2D 2018</t>
  </si>
  <si>
    <t>ID 301065</t>
  </si>
  <si>
    <t>Actividad con fecha final abril.</t>
  </si>
  <si>
    <t>Valor en Plan Anual de Adquisiciones $375.000.000</t>
  </si>
  <si>
    <t>Adquirir y procesar la sísmica 2D convencional (incluye interventoría)</t>
  </si>
  <si>
    <t>Kilómetros de datos de sísmica 2D adquiridos</t>
  </si>
  <si>
    <t>Suma de kilómetros de datos adquiridos</t>
  </si>
  <si>
    <t>Kilómetros</t>
  </si>
  <si>
    <t>Anual</t>
  </si>
  <si>
    <t>Cantidad de información sísmica adquirida en campo</t>
  </si>
  <si>
    <t>Incluye valor de adquisición sísmica ($23.663.227.461) + interventoría ($1.893.058.196). Nótese que el valor en Plan Anual de Adquisiciones para interventoría es de ($2.620.458.959).
La programación de la meta se definirá una vez se reciba programa de trabajo del contratista ejecutor</t>
  </si>
  <si>
    <t>Magnetotelúrica Cordillera 2018</t>
  </si>
  <si>
    <t>Documentos de estudios previos aprobados por el comité respectivo</t>
  </si>
  <si>
    <t>ID 285997 , 288641</t>
  </si>
  <si>
    <t>Suma de contratos firmados</t>
  </si>
  <si>
    <t>Adquirir, procesar e interpretar información magnetotelúrica (incluye interventoría)</t>
  </si>
  <si>
    <t>Kilómetros de datos magnetotelúricos adquiridos</t>
  </si>
  <si>
    <t>Cantidad de información magnetotelúrica adquirida en campo</t>
  </si>
  <si>
    <t>Incluye valor de adquisición sísmica ($41.520.808.724) + interventoría ($3.493.959.915). Nótese que el valor de la interventoría aún es preliminar y debe ser aprobado
La programación de la meta se definirá una vez se reciba programa de trabajo del contratista ejecutor</t>
  </si>
  <si>
    <t>Procesamiento de sísmica Valle Superior del Magdalena, Valle Inferior del Magdalena, Cauca-Patía e Información Histórica</t>
  </si>
  <si>
    <t>ID 289396</t>
  </si>
  <si>
    <t xml:space="preserve">Procesar e interpretar los datos de la sísmica </t>
  </si>
  <si>
    <t>Kilómetros de datos de sísmica procesados</t>
  </si>
  <si>
    <t>Suma de kilómetros de datos procesados</t>
  </si>
  <si>
    <t>Cantidad de información sísmica procesada</t>
  </si>
  <si>
    <t>La programación de la meta se definirá una vez se reciba programa de trabajo del contratista ejecutor</t>
  </si>
  <si>
    <t>Estimación del potencial de hidrocarburos por descubrir (yet to find)</t>
  </si>
  <si>
    <t>ID 274904</t>
  </si>
  <si>
    <t>Actividad con fecha final junio.</t>
  </si>
  <si>
    <t>Estimar el potencial de hidrocarburos por descubrir</t>
  </si>
  <si>
    <t>Documentos y datos que contengan el análisis, resultados, conclusiones y estimativos del potencial de hidrocarburos del país de las cuencas dentro del alcance de este proyecto</t>
  </si>
  <si>
    <t>Reprocesamiento de sísmica histórica</t>
  </si>
  <si>
    <t>ID 290500</t>
  </si>
  <si>
    <t>Actividad con fecha final mayo.</t>
  </si>
  <si>
    <t>Correlación de núcleos y G&amp;G Cordillera</t>
  </si>
  <si>
    <t>Documentos que contengan los análisis y conclusiones de la correlación de núcleos e integración G&amp;G Cordillera</t>
  </si>
  <si>
    <t>Aerogeofísica VMM 2018</t>
  </si>
  <si>
    <t>Kilómetros cuadrados de datos aerogeofísicos adquiridos</t>
  </si>
  <si>
    <t>Suma de kilómetros cuadrados de datos adquiridos</t>
  </si>
  <si>
    <t>Cantidad de información aerogeofísica adquirida en campo</t>
  </si>
  <si>
    <t>No Aplica</t>
  </si>
  <si>
    <t>Atraer mayor inversión para el desarrollo del sector de hidrocarburos.</t>
  </si>
  <si>
    <t>C-2103-1900-3 ADECUACIÓN DEL MODELO DE PROMOCIÓN DE LOS RECURSOS HIDROCARBURIFEROS FRENTE A LOS FACTORES EXTERNOS</t>
  </si>
  <si>
    <t>Promoción y Asignación de Áreas</t>
  </si>
  <si>
    <t xml:space="preserve">Análisis de mercado para ofertar áreas </t>
  </si>
  <si>
    <t>Realizar estudios y análisis de mercado, a partir de la información suministrada por diversas herramientas de investigación.</t>
  </si>
  <si>
    <t>Estudios de mercado del sector hidrocarburos elaborados</t>
  </si>
  <si>
    <t>Se mide de acuerdo al numero de estudios contratados y realizados en el año 2018.</t>
  </si>
  <si>
    <t>A 30 de abril se encuentra el valor total de la actividad en el PAA. Es decir $1.533.000.000. El indicador no se encuentra incluido en el Sistema de Gestión Integrado.</t>
  </si>
  <si>
    <t>VICEPRESIDENCIA DE PROMOCIÓN Y ASIGNACIÓN DE ÁREAS</t>
  </si>
  <si>
    <t>Gestión de medios de comunicación</t>
  </si>
  <si>
    <t>Hacer presencia en medios de comunicación nacionales e internacionales.</t>
  </si>
  <si>
    <r>
      <t>Medios de comunicación nacionales e internacionales en los que hace presencia la ANH</t>
    </r>
    <r>
      <rPr>
        <strike/>
        <sz val="10"/>
        <rFont val="Arial"/>
        <family val="2"/>
      </rPr>
      <t xml:space="preserve">, </t>
    </r>
  </si>
  <si>
    <t>Sumatoria de medios de comunicación nacionales e internacionales en los que hace presencia la ANH.</t>
  </si>
  <si>
    <t xml:space="preserve">Trimestral </t>
  </si>
  <si>
    <t>Se suma el número de medios de comunicación donde la ANH hace presencia, como son canales de T.V. nacionales y regionales, periódicos.</t>
  </si>
  <si>
    <t>Las evidencias se encuentran en el sistema de gestión documental, asociados a los contratos 400, 401, 410, 411, 425, 431 y 440 de 2018, así como asociadas a los trámites de autorización de pago de las cuentas de cobro de cada uno de ellos.</t>
  </si>
  <si>
    <t>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t>
  </si>
  <si>
    <t>A 30 de abril se encuentra el valor total de la actividad en el PAA. Es decir $1.775..000.000</t>
  </si>
  <si>
    <t>Gestión de escenarios estratégicos ANH</t>
  </si>
  <si>
    <t>Participar en escenarios, a nivel nacional e internacional, autorizados por la Presidencia para dar a conocer el potencial hidrocarburífico del país.</t>
  </si>
  <si>
    <t>Eventos de promoción en los que participa la ANH</t>
  </si>
  <si>
    <t>Sumatoria de eventos de promoción en los que participa la ANH</t>
  </si>
  <si>
    <t>Sumatoria de eventos en el año en los cuales la ANH patrocina y participa.</t>
  </si>
  <si>
    <t>Las evidencias se encuentran en el sistema de gestión documental, asociados a los contratos 312 de 2018, 315 de 2018, así como asociadas a los trámites de autorización y legalizaciòn de los gastos de viaje relacionados con cada uno de ellos.</t>
  </si>
  <si>
    <t>A 30 de abril de los 5.148,1 millones de pesos presupuestados para esta actividad, sólo se han incluido en el PAA 4.311,5 millones.</t>
  </si>
  <si>
    <t>Adjudicación permanente de contratos de hidrocarburos</t>
  </si>
  <si>
    <t xml:space="preserve">Adelantar el proceso de adjudicación de áreas y trámite de titularidad de los contratos. </t>
  </si>
  <si>
    <t>Documentos relacionados con la titularidad de los contratos de áreas.</t>
  </si>
  <si>
    <t xml:space="preserve">Sumatoria de documentos relacionados con la titularidad de los contratos de áreas adjudicados y expedidos (Suscripción de contratos, cesión, escisiones, fusiones y cambios de control)    </t>
  </si>
  <si>
    <t xml:space="preserve">Sumatoria de documentos relacionados con la titularidad de los contratos de áreas adjudicados y expedidos (Suscripción de contratos, cesión, escisiones, fusiones y cambios de control) en el año 2018 por la VPAA.    </t>
  </si>
  <si>
    <t>Las evidencias se encuentran en el sistema de gestión documental, asociados al tipo documental de cesiones de los contratos..</t>
  </si>
  <si>
    <t>A 30 de abril se encuentra el valor total de la actividad en el PAA. Es decir $1.625.300.000</t>
  </si>
  <si>
    <t>VICEPRESIDENCIA DE OPERACIONES, REGALÍAS Y PARTICIPACIONES</t>
  </si>
  <si>
    <t>Reservas y Operaciones</t>
  </si>
  <si>
    <t>C-2103-1900-1 DESARROLLO DE CIENCIA Y TECNOLOGÍA PARA EL SECTOR DE HIDROCARBUROS</t>
  </si>
  <si>
    <t>Investigación y desarrollo experimental en nuevas técnicas exploratorias y diversas áreas de la industria de hidrocarburos - HC</t>
  </si>
  <si>
    <t>Adelantar proyectos de investigación, desarrollo e innovación en recobro mejorado de hidrocarburos, yacimientos en roca generadora, yacimientos Off Shore (costa afuera).</t>
  </si>
  <si>
    <t>Oferentes de la convocatoria para proyectos de investigación, desarrollo e innovación en recobro mejorado de hidrocarburos, yacimientos en roca generadora, yacimientos Off Shore, seleccionados.</t>
  </si>
  <si>
    <t>Sumatoria de oferentes de proyectos investigación, desarrollo e innovación seleccionados</t>
  </si>
  <si>
    <t>Semestral</t>
  </si>
  <si>
    <t>Corresponde a los oferentes seleccionados en la convocatoria para proyectos de investigación, desarrollo e innovación en recobro mejorado de hidrocarburos, yacimientos en roca generadora, yacimientos Off Shore.</t>
  </si>
  <si>
    <t>La convocatoria se apertura en junio, tiene restricción por Ley de Garantías.</t>
  </si>
  <si>
    <t>Generación de conocimiento científico y tecnológico en áreas de la industria de hidrocarburos - HC</t>
  </si>
  <si>
    <t>Realizar acciones de formación y capacitación en recobro mejorado de hidrocarburos, yacimientos en roca generadora, yacimientos Off Shore (costa afuera).</t>
  </si>
  <si>
    <t>Procesos de formación y/o capacitación implementados</t>
  </si>
  <si>
    <t>Sumatoria de procesos de formación y/o capacitación implementados</t>
  </si>
  <si>
    <t>Corresponde a: cursos, eventos, talleres o foros de formación y capacitación.</t>
  </si>
  <si>
    <t xml:space="preserve">La contratación se apertura en junio, tiene restricción por Ley de Garantías.
</t>
  </si>
  <si>
    <t>Generar recursos fiscales que contribuyan a la prosperidad económica y social del país y a la sostenibilidad financiera de la ANH.</t>
  </si>
  <si>
    <t>Revisión y Consolidación de Reservas de Hidrocarburos</t>
  </si>
  <si>
    <t>Análisis y consolidación de información de recursos y reservas (IRR)</t>
  </si>
  <si>
    <t>Revisión y generación del balance volumétrico de reservas de hidrocarburos.</t>
  </si>
  <si>
    <t>Informe de balance volumétrico de reservas de hidrocarburos consolidado.</t>
  </si>
  <si>
    <t>Se refiere a la información consolidada sobre las reservas reportadas por cada compañía operadora y pronóstico para la determinación del tiempo de abastecimiento de hidrocarburos en el país.</t>
  </si>
  <si>
    <t xml:space="preserve">
Documentos:
Remisión IRR_id278076_MME_2018035015_09-05-2018
INF. Reservas crudo Pronóstico &amp; Regalías_MME_ Ver 11 mayo 2018
Inf. Reservas Gas Pronóstico &amp; Regalías _MME_Ver 9 mayo 2018
Ruta de acceso: Z:\2018\INFORMACION MME\Informe mayo_2018
</t>
  </si>
  <si>
    <t>Se elabora una sola vez en el año en abril, se costea con gasto de funcionamiento.</t>
  </si>
  <si>
    <t>Regalías y Derechos Económicos</t>
  </si>
  <si>
    <t>Gestión de Regalías y Derechos Económicos</t>
  </si>
  <si>
    <t>Plan Estratégico Institucional</t>
  </si>
  <si>
    <t>Hidrocarburos</t>
  </si>
  <si>
    <t>Recaudo de Derechos Económicos</t>
  </si>
  <si>
    <t>Liquidar, realizar el cobro ordinario, recaudar y aplicar de los Derechos Económicos - DE, a favor de la ANH.</t>
  </si>
  <si>
    <t>Gestión de ingresos por Derechos Económicos</t>
  </si>
  <si>
    <t>[DE aplicados en el trimestre / (Ingresos de DE en el trimestre + Ingresos de DE de periodos anteriores - Ingresos NO identificados)]*100</t>
  </si>
  <si>
    <t>Muestra la gestión de ingresos por Derechos Económicos que realiza el proceso.</t>
  </si>
  <si>
    <t>VORP/ GRDE - Servidor: Y:\INFORMES\INDICADOR D.E y SIGECO</t>
  </si>
  <si>
    <t>Meta constante.</t>
  </si>
  <si>
    <t>Liquidar, realizar el cobro ordinario, recaudar y aplicar de los Derechos Económicos- DE, a favor de la ANH.</t>
  </si>
  <si>
    <t>Ingresos por Derechos Económicos</t>
  </si>
  <si>
    <t>(Ingresos recaudados/Ingresos presupuestados)*100</t>
  </si>
  <si>
    <t xml:space="preserve">Corresponde al recaudo de los Derechos Económicos causados en el periodo, frente a los proyectados
</t>
  </si>
  <si>
    <t>VORP/ GRDE - Servidor: Y:\INFORMES\INDICADOR D.E</t>
  </si>
  <si>
    <t>SISTEMA GENERAL DE REGALÍAS</t>
  </si>
  <si>
    <t>Plan Estratégico Sectorial</t>
  </si>
  <si>
    <t>Recaudo de  Regalías</t>
  </si>
  <si>
    <t>Liquidar, recaudar  y transferir  las Regalías a favor de la Nación por la explotación de hidrocarburos.</t>
  </si>
  <si>
    <t>Nivel de Recaudo de las Regalías Liquidadas por Explotación de Hidrocarburos.</t>
  </si>
  <si>
    <t>(Total recaudado del trimestre / Total programado del trimestre)*100</t>
  </si>
  <si>
    <t>Muestra porcentualmente el valor total de las Regalías recaudadas frente a las programadas.</t>
  </si>
  <si>
    <t>SIGECO</t>
  </si>
  <si>
    <t>OFICINA ASESORA JURÍDICA</t>
  </si>
  <si>
    <t xml:space="preserve">Eficiencia Administrativa </t>
  </si>
  <si>
    <t>Gestión Contractual</t>
  </si>
  <si>
    <t>Grupos de interés</t>
  </si>
  <si>
    <t>Contratación administrativa de conformidad con la Ley 80 de 1993 y demás normas concordantes</t>
  </si>
  <si>
    <t>Selección de contratistas a través de las diferentes modalidades de contratación de acuerdo con la normativa vigente.</t>
  </si>
  <si>
    <t>Procesos realizados durante la vigencia</t>
  </si>
  <si>
    <t>(Proceso adelantado / ESET radicado)*100.</t>
  </si>
  <si>
    <t>Los procesos son adelantados según la documentación radicada por cada Vicepresidencia, que cumpla con los requisitos para adelantar los procesos contractuales.</t>
  </si>
  <si>
    <t>Base datos de la contratacion Administrativa de la OAJ y en Plataforma SECO I y SECOP II</t>
  </si>
  <si>
    <t>Gestión Legal</t>
  </si>
  <si>
    <t>Representación Judicial y extrajudicial de la ANH</t>
  </si>
  <si>
    <t xml:space="preserve">Contestar demandas y requerimiento de despachos judiciales </t>
  </si>
  <si>
    <t>Notificaciones de procesos atendidos</t>
  </si>
  <si>
    <t>(Notificaciones atendidas / Notificaciones recibidas)*100</t>
  </si>
  <si>
    <t>Corresponde a las demandas en contra de la entidad que son notificadas y requerimientos judiciales de procesos especiales a las cuales se les da tramite oportunamente</t>
  </si>
  <si>
    <t>Aplicativo EKOGUI Y Base de datos Estado de procesos judiciales de la OAJ</t>
  </si>
  <si>
    <t>Conceptos jurídicos respecto de contratos misionales</t>
  </si>
  <si>
    <t>Emitir respuestas a solicitudes de conceptos jurídicos relacionados con los contratos E&amp;P y TEAS</t>
  </si>
  <si>
    <t xml:space="preserve">Oportunidad en la emisión de conceptos jurídicos </t>
  </si>
  <si>
    <t>(Total de conceptos emitidos en los plazos establecidos/ Total solicitud de conceptos jurídicos)*100</t>
  </si>
  <si>
    <t>Por concepto emitido en los plazos establecidos se entenderá aquel que se tramite en un tiempo máximo de 30 días hábiles contados  a partir del día hábil siguiente a la radicación de la solicitud</t>
  </si>
  <si>
    <t>Base datos conceptos de OAJ</t>
  </si>
  <si>
    <t>VICEPRESIDENCIA 
ADMINISTRATIVA Y 
FINANCIERA</t>
  </si>
  <si>
    <t>Administrativo y Financiero</t>
  </si>
  <si>
    <t xml:space="preserve">Gestión Financiera </t>
  </si>
  <si>
    <t>Garantizar la administración eficiente y oportuna de los recursos financieros.</t>
  </si>
  <si>
    <t>Gestión Financiera</t>
  </si>
  <si>
    <t>Financiera</t>
  </si>
  <si>
    <t>Implementación Normas NIIF</t>
  </si>
  <si>
    <t>Aplicar las normas NIIF en el sistema contable de la ANH</t>
  </si>
  <si>
    <t>Estados  financieros  ajustados  a las normas   NIIF</t>
  </si>
  <si>
    <t>Estados  financieros  ajustados  a las normas NIIF para la actual vigencia y en adelante.</t>
  </si>
  <si>
    <t xml:space="preserve">Consiste en un procedimiento que busca dar cumplimiento a la  implementación de las Normas Internacionales de Información Financiera NIIF, con el fin de adecuar su presentación de acuerdo a lo establecido en la Resolución 533 de 2016 de la Contaduría  General de la Nación.  </t>
  </si>
  <si>
    <t>Asegurar y mejorar las condiciones de seguridad y salud de los servidores públicos y la protección del ambiente.</t>
  </si>
  <si>
    <t>Gestión Integral</t>
  </si>
  <si>
    <t>Plan de Austeridad y Gestión Ambiental</t>
  </si>
  <si>
    <t>Aprendizaje e innovación</t>
  </si>
  <si>
    <t>Sistema de Gestión Ambiental</t>
  </si>
  <si>
    <t>Formular y aprobar el documento con los lineamientos para implementar el Sistema  de  Gestión Ambiental de  la ANH</t>
  </si>
  <si>
    <r>
      <t xml:space="preserve">Normalización en el Sistema Integrado de Gestión y Control - SIGC, del documento </t>
    </r>
    <r>
      <rPr>
        <strike/>
        <sz val="10"/>
        <rFont val="Arial"/>
        <family val="2"/>
      </rPr>
      <t xml:space="preserve">  </t>
    </r>
    <r>
      <rPr>
        <sz val="10"/>
        <rFont val="Arial"/>
        <family val="2"/>
      </rPr>
      <t>Programa de Gestión Ambiental</t>
    </r>
  </si>
  <si>
    <t xml:space="preserve">Documento del Programa de Gestión Ambiental normalizado en el Sistema Integrado de Gestión y Control - SIGC. 
</t>
  </si>
  <si>
    <t xml:space="preserve">Consiste en la normalización en el Sistema de Gestión Integral mediante el Control del documento  del Programa de Gestión Ambiental. Con este documento se pretende cumplir con la  implementación de las funciones que en materia de gestión ambiental  debe  gestionar la ANH. "Decreto 1299 de 2008 de la Presidencia de  la Republica". </t>
  </si>
  <si>
    <t>Se asocia el objetivo estratégico sobre SST que fue incluido en la Resolución 316 del 26 de julio de 2018.</t>
  </si>
  <si>
    <t>Se cumple en agosto la meta pero se reporta una sola vez en el semestre.</t>
  </si>
  <si>
    <t>Contar con una entidad innovadora, flexible y con capacidad de adaptarse al cambio.</t>
  </si>
  <si>
    <t>Gestión Administrativa</t>
  </si>
  <si>
    <t>Programa de Mantenimiento de Bienes Muebles e Inmuebles de la ANH</t>
  </si>
  <si>
    <t>Mantenimiento de Bienes Muebles e Inmuebles de la ANH</t>
  </si>
  <si>
    <t>Formular y aprobar el documento con los lineamientos para implementar el Programa de Mantenimiento de Bienes Muebles e Inmuebles, de tipo preventivo y correctivo, de propiedad y responsabilidad de la Agencia.</t>
  </si>
  <si>
    <t>Normalización en el Sistema Integrado de Gestión y Control - SIGC  del documento Programa de Mantenimiento de Bienes Muebles e Inmuebles de la ANH.</t>
  </si>
  <si>
    <t xml:space="preserve">Documento del Programa de Mantenimiento de Bienes Muebles e Inmuebles de la ANH normalizado en el Sistema Integrado de Gestión y Control - SIGC. 
</t>
  </si>
  <si>
    <t>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t>
  </si>
  <si>
    <t>Se cumple la meta en septiembre la meta pero se reporta una sola vez en el semestre.</t>
  </si>
  <si>
    <t xml:space="preserve">Administración y Manejo de los Bienes de la ANH </t>
  </si>
  <si>
    <t xml:space="preserve">Elaborar un diagnóstico integral del procedimiento que se lleva a cabo para la administración y manejo de los bienes muebles, inmuebles y de consumo de la ANH. </t>
  </si>
  <si>
    <t xml:space="preserve">Documento con el Diagnóstico Integral de la administración y manejo de los bienes muebles, inmuebles y de consumo de la ANH, elaborado. </t>
  </si>
  <si>
    <t xml:space="preserve">Documento con el Diagnóstico Integral de la administración y manejo de los bienes muebles, inmuebles y de consumo de la ANH, elaborado. 
</t>
  </si>
  <si>
    <t>Consiste en establecer el estado y situación actual de la administración y manejo de los bienes muebles, inmuebles y de consumo de la ANH, frente al deber ser y al cumplimiento de la normatividad vigente y aplicable a la Entidad en esta materia.</t>
  </si>
  <si>
    <t>Gestión Documental</t>
  </si>
  <si>
    <t>Plan Institucional de Archivos –PINAR</t>
  </si>
  <si>
    <t>Programa de gestión documental</t>
  </si>
  <si>
    <t xml:space="preserve">Actualización de ControlDoc y Migración a HTML5 </t>
  </si>
  <si>
    <r>
      <t>Actualizar el Sistema de Gestión Documental Electrónico de Archivo - SGDEA ControlDoc y migrar su interfaz de usuario a la 5</t>
    </r>
    <r>
      <rPr>
        <vertAlign val="superscript"/>
        <sz val="10"/>
        <rFont val="Arial"/>
        <family val="2"/>
      </rPr>
      <t xml:space="preserve">a </t>
    </r>
    <r>
      <rPr>
        <sz val="10"/>
        <rFont val="Arial"/>
        <family val="2"/>
      </rPr>
      <t>versión del estándar del Lenguaje Markup - HTML5</t>
    </r>
  </si>
  <si>
    <t>Sistema de Gestión Documental Electrónico de Archivo - SGDEA ControlDoc actualizado y migrado a HTML5</t>
  </si>
  <si>
    <t xml:space="preserve">(Cantidad módulos actualizados y migrados /  Total de módulos por actualizar y migrar)*100
</t>
  </si>
  <si>
    <t xml:space="preserve">Controlar y evaluar el porcentaje de ejecución  de la actualización y migración a HTML5 del Sistema de Gestión Documental Electrónico de Archivo - SGDEA ControlDoc  
</t>
  </si>
  <si>
    <t>Según información validada con Alexandra Galvis Lizarazo el 31/07/2018, el plan al que corresponde la actividad es el PINAR.</t>
  </si>
  <si>
    <t>Planeación</t>
  </si>
  <si>
    <t>Gestión Estratégica</t>
  </si>
  <si>
    <t>Implementación del Modelo Integrado de Planeación y Gestión - MIPG</t>
  </si>
  <si>
    <t>Elaborar el diagnóstico institucional y las respectivas oportunidades de mejora por política de MIPG.</t>
  </si>
  <si>
    <t>Planes de mejoramiento formulados</t>
  </si>
  <si>
    <t>Sumatoria de planes de mejoramiento formulados</t>
  </si>
  <si>
    <t>Corresponde a la estructuración de las oportunidades de mejora, frente a las debilidades detectadas en el autodiagnóstico del MIPG</t>
  </si>
  <si>
    <t>Deben estar formulados a septiembre.</t>
  </si>
  <si>
    <t>Se cumple la meta en septiembre y se reporta una sola vez.</t>
  </si>
  <si>
    <t>Asesorar la inclusión de los planes institucionales en el Plan de Acción.</t>
  </si>
  <si>
    <t>Planes institucionales que incluyen actividades en el plan de acción (Decreto 612 de 2018)</t>
  </si>
  <si>
    <t>Sumatoria de planes institucionales que incluyen actividades en el plan de acción</t>
  </si>
  <si>
    <t xml:space="preserve">Corresponde a 12 planes que exige el Decreto 612 de 2018, sean incluidos en el Plan de Acción con sus actividades previstas para la vigencia. </t>
  </si>
  <si>
    <t xml:space="preserve">Los 12 planes son: 1. Plan Institucional de Archivos –PINAR, 
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
</t>
  </si>
  <si>
    <t>La meta se cumplió en julio.</t>
  </si>
  <si>
    <t>Divulgar la nueva metodología del Modelo Integrado de Planeación y Gestión - MIPG.</t>
  </si>
  <si>
    <t xml:space="preserve">Talleres de divulgación realizados </t>
  </si>
  <si>
    <t xml:space="preserve">Sumatoria de talleres de divulgación realizados </t>
  </si>
  <si>
    <t>El indicador nos muestra cual fue el nivel de divulgación del nuevo  MIPG, teniendo en cuenta que la sensibilización es importante para el logro de los objetivos frente a la implementación del nuevo modelo.</t>
  </si>
  <si>
    <t>Se cuenta con los listados de Asistencia a cada una de las reuniones, las cuales se encuetran digitalizadas y disponibles en la siguiente dirección: Z:PlaneaciónPublica\MiPG\2018\Memorias</t>
  </si>
  <si>
    <t>Elaborar la caracterización e identificación de necesidades y expectativas de las partes interesadas.</t>
  </si>
  <si>
    <t>Documentos de caracterización e identificación de necesidades de partes interesadas elaborados</t>
  </si>
  <si>
    <t>Sumatoria de documentos de caracterización e identificación de necesidades de partes interesadas elaborados</t>
  </si>
  <si>
    <t>Los documentos son importantes para identificar las necesidades y expectativas de nuestras partes interesadas frente a los servicios que ofrece la Agencia</t>
  </si>
  <si>
    <t>Documento publicado en el SIGECO bajo el codico ANH-GES-MA-02. Disponible en el Listado Maestro de Documentos del proceso de Gestión Estratégica</t>
  </si>
  <si>
    <t>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t>
  </si>
  <si>
    <t>Elaborar el plan de intervención a necesidades identificadas de las partes interesadas.</t>
  </si>
  <si>
    <t>Plan de intervención a necesidades identificadas  formulado en Sistema Integral de Gestión y Control - SIGECO</t>
  </si>
  <si>
    <t>Plan formulado en SIGECO</t>
  </si>
  <si>
    <t>Corresponde al Plan que define acciones frente a  las necesidades y expectativas de las partes interesadas identificadas.</t>
  </si>
  <si>
    <t>Se reportará a partir del segundo semestre.</t>
  </si>
  <si>
    <t>Se cumple en agosto y solo se reporta una vez.</t>
  </si>
  <si>
    <t>Estructurar metodología de seguimiento y evaluación del Modelo Integrado de Planeación y Gestión - MIPG</t>
  </si>
  <si>
    <t>Metodología de seguimiento y evaluación a MIPG estructurada</t>
  </si>
  <si>
    <t>Metodología de seguimiento y evaluación de MIPG estructurada</t>
  </si>
  <si>
    <t>Corresponde a la metodología a utilizar por la ANH, para monitorear y realizar seguimiento a la madurez del MIPG y que debe ser utilizada por el Comité de evaluación y gestión de la ANH</t>
  </si>
  <si>
    <t>Planeación Estratégica Institucional - PEI</t>
  </si>
  <si>
    <t>Realizar jornada de planeación estratégica de la entidad para definir los proyectos internos de la siguiente vigencia.</t>
  </si>
  <si>
    <t>Plan de acción con propuestas de proyectos internos aprobadas</t>
  </si>
  <si>
    <t xml:space="preserve">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
</t>
  </si>
  <si>
    <t>Se cumple en noviembre y se reporta x 1 única vez en el semestre.</t>
  </si>
  <si>
    <t>Gestión de Proyectos</t>
  </si>
  <si>
    <t xml:space="preserve">Gestión estratégica de Proyectos </t>
  </si>
  <si>
    <t>Asesorar la formulación, actualización y registro de los proyectos de inversión en el Sistema Unificado de Inversiones y Finanzas Públicas – SUIF</t>
  </si>
  <si>
    <t>Proyectos de inversión que se gestionan para el registro en el Sistema Unificado de Inversiones y Finanzas Públicas – SUIFP</t>
  </si>
  <si>
    <t>Sumatoria de proyectos de inversión que se gestionan para  el registro en el Sistema Unificado de Inversiones y Finanzas Públicas – SUIFP</t>
  </si>
  <si>
    <t>Mide el número de proyectos que cuentan con revisión y control técnico por parte del Grupo de Planeación en el Sistema Unificado de Inversiones y Finanzas Públicas – SUIFP, y que posteriormente son registrados para cada vigencia por el Departamento Nacional de Planeación -DNP.</t>
  </si>
  <si>
    <t>Sistema de inversión y Finanzas públicas SUIFP , https://suifp.dnp.gov.co; módulo  BPIN » FILTROS DE CALIDAD - Ver observaciones</t>
  </si>
  <si>
    <r>
      <t xml:space="preserve">Se cumple en junio y se reporta x 1 única vez en el primer semestre. Se ajusta redacción en el nombre del proyecto quitando la palabrá "de", así: Gestión </t>
    </r>
    <r>
      <rPr>
        <strike/>
        <sz val="10"/>
        <rFont val="Arial"/>
        <family val="2"/>
      </rPr>
      <t>de</t>
    </r>
    <r>
      <rPr>
        <sz val="10"/>
        <rFont val="Arial"/>
        <family val="2"/>
      </rPr>
      <t xml:space="preserve"> estratégica de Proyectos. Se ajusta redacción en la fórmula incluyendo "</t>
    </r>
    <r>
      <rPr>
        <sz val="10"/>
        <color rgb="FFFF0000"/>
        <rFont val="Arial"/>
        <family val="2"/>
      </rPr>
      <t>que</t>
    </r>
    <r>
      <rPr>
        <sz val="10"/>
        <rFont val="Arial"/>
        <family val="2"/>
      </rPr>
      <t xml:space="preserve">", aspecto  con texto en rojo: Sumatoria de proyectos de inversión </t>
    </r>
    <r>
      <rPr>
        <sz val="10"/>
        <color rgb="FFFF0000"/>
        <rFont val="Arial"/>
        <family val="2"/>
      </rPr>
      <t>que</t>
    </r>
    <r>
      <rPr>
        <sz val="10"/>
        <rFont val="Arial"/>
        <family val="2"/>
      </rPr>
      <t xml:space="preserve"> se gestionan para  el registro en el Sistema Unificado de Inversiones y Finanzas Públicas – SUIFP</t>
    </r>
  </si>
  <si>
    <t>Realizar seguimiento a los proyectos  de inversión en ejecución.</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</si>
  <si>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</si>
  <si>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</si>
  <si>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t>
  </si>
  <si>
    <t>Sistema de Seguimiento a Proyectos de Inversión - SPI, https://spi.dnp.gov.co/, módulo consultas - Entidad</t>
  </si>
  <si>
    <t>El seguimiento del mes de diciembre se reporta en enero del 2019. Se programa constante ya que son los mismos proyectos cada mes.</t>
  </si>
  <si>
    <t xml:space="preserve">Meta constante. Se ajusta redacción en el nombre del proyecto quitando la palabrá "de", así: Gestión de estratégica de Proyectos. </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</si>
  <si>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</si>
  <si>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</si>
  <si>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t>
  </si>
  <si>
    <t>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t>
  </si>
  <si>
    <t>El documento fue remitido al área financiera en el mes de marzo, para su consolidación y posterior remisión al Ministerio de Hacienda y DNP; sirve de insumo para la elaboración del Marco de Gasto de Mediano Plazo - MGMP.</t>
  </si>
  <si>
    <t xml:space="preserve">Se cumplió en marzo. Se ajusta redacción en el nombre del proyecto quitando la palabrá "de", así: Gestión de estratégica de Proyectos. </t>
  </si>
  <si>
    <t xml:space="preserve">Gestión de estratégica de Proyectos </t>
  </si>
  <si>
    <t>La estructura del Plan de Acción se encuentra en ajustes, debido a que el Decreto 612 de 2018 exige incluir 12 planes institucionales. El primer seguimiento consolidado será con corte junio de 2018.</t>
  </si>
  <si>
    <t>Realizar procesos de capacitación en temas relacionados con la  gestión de proyectos.</t>
  </si>
  <si>
    <t>Procesos de capacitación en temas relacionados con la  gestión de proyectos realizados.</t>
  </si>
  <si>
    <t>Corresponde a procesos de capacitación realizados a funcionarios y contratistas, relacionados con temas de gestión de proyectos.</t>
  </si>
  <si>
    <t>Los procesos de capacitación se desarrollarán en el marco del convenio con Colciencias, y constará de 2 módulos, uno en cada semestre.</t>
  </si>
  <si>
    <t>Implementación del Sistema Integrado de Gestión y Control - SIGC</t>
  </si>
  <si>
    <t>Realizar la auditoría de certificación al SIGC de la Agencia Nacional de Hidrocarburos - ANH.</t>
  </si>
  <si>
    <t>Informe de auditoría obtenido</t>
  </si>
  <si>
    <t>Corresponde al informe de auditoría para el otorgamiento de las certificaciones internacionales ISO 9001:2015; ISO 14001:2015 y OHSAS 108001:2007.</t>
  </si>
  <si>
    <t>Se cumple en septiembre y se reporta 1 sola vez.</t>
  </si>
  <si>
    <t>Plan Anual de Adquisiciones</t>
  </si>
  <si>
    <t>Seguimiento al Plan Anual de Adquisiciones</t>
  </si>
  <si>
    <t>Realizar seguimiento a la ejecución del Plan Anual de Adquisiciones - PAA.</t>
  </si>
  <si>
    <t>Informes de seguimiento al PAA</t>
  </si>
  <si>
    <t>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t>
  </si>
  <si>
    <t>Vínculo publicación: 
http://intranet/administrativa/planeacion/Seguimiento%20a%20la%20Gestin/Plan-Anual-de-Adquisiciones-2018.pdf
Carpeta conmpartida del grupo de Planeación: -&gt; PLANES DE ACCIÓN -&gt; PLAN DE ACCIÓN 2018 -&gt; SEGUIMIENTOS PLANEACIÓN -&gt; Seguimiento Plan Anual de Adquisiciones</t>
  </si>
  <si>
    <t>Se realizará reunión con Jurídica para determinar el alcance de la actividad a cargo del Grupo de Planeación. El seguimiento al mes de diciembre se reportará en enero de 2019.</t>
  </si>
  <si>
    <t>OFICINA DE TECNOLOGÍAS DE LA INFORMACIÓN</t>
  </si>
  <si>
    <t>C-2199-1900-1 GESTION DE TECNOLOGIAS DE INFORMACION Y COMUNICACIONES</t>
  </si>
  <si>
    <t>Gestión TICs</t>
  </si>
  <si>
    <t>Plan Estratégico Tecnologías de la Información y las Comunicaciones - PETIC</t>
  </si>
  <si>
    <t>Fortalecimiento de la gestión y dirección del sector minas y energía</t>
  </si>
  <si>
    <t>Modelo de gestión de proyectos especiales de tecnología</t>
  </si>
  <si>
    <t>Implantar una solución tecnológica de EnterPrise Resource Plannig -ERP, el Customer Relationship Management - CRM, Gestión de Proyectos y tablero de control para la ANH</t>
  </si>
  <si>
    <t>Gestión de Proyectos, ERP, CRM y tablero de control implantados</t>
  </si>
  <si>
    <t>Sumatoria de Gestión de proyectos, ERP y CRM y tablero de control implantados</t>
  </si>
  <si>
    <t>Implantación de un CRM, ERP, TABLERO DE CONTRO, GP, como herramientas que soportaran la gestión administrativa y financiera.</t>
  </si>
  <si>
    <t>Arquitectura Service Oriented Architecture -  SOA y Business Process Modeling - BPM.</t>
  </si>
  <si>
    <t>Articular los procesos y aplicaciones de la ANH adoptando los estilos de arquitectura SOA y BPMN. Fase 1.</t>
  </si>
  <si>
    <t xml:space="preserve">Servicios o procesos transversales, con arquitectura Service Oriented Architecture -  SOA y Business Process Modeling - BPM, implementados.
</t>
  </si>
  <si>
    <t xml:space="preserve">Sumatoria de servicios o procesos transversales, con arquitectura SOA y  BPM, implementados.
</t>
  </si>
  <si>
    <t>El numero de servicios o procesos incluidos en la arquitectura y en el modelo bpm para avanzar en la integración de información con gobierno de datos</t>
  </si>
  <si>
    <t>Servicio de información en línea -  Ventanilla Virtual</t>
  </si>
  <si>
    <t xml:space="preserve">Implementar herramientas tecnológicas para los  trámites de pago a proveedores.
</t>
  </si>
  <si>
    <t xml:space="preserve">Ventanilla virtual de pagos </t>
  </si>
  <si>
    <t>ventanilla virtual de pago implementada</t>
  </si>
  <si>
    <t xml:space="preserve">Implementación de la ventanilla virtual para el tramite de radicación de cuenta de cobro o factura de contratistas personas naturales hasta la autorización del pago. </t>
  </si>
  <si>
    <t>Este proyecto es una iniciativa hecha en casa por lo cual no se requiere fuente de recursos financieros, únicamente la capacidad del talento humano.</t>
  </si>
  <si>
    <t xml:space="preserve">Fortalecimiento de la Infraestructura de Capacidad </t>
  </si>
  <si>
    <t>Ampliar la capacidad en la librería de cintas SL3000 y bandeja de disco ZFS3.</t>
  </si>
  <si>
    <t>Solución para la ampliación de capacidad en librería implementada</t>
  </si>
  <si>
    <t xml:space="preserve">La solución incrementa la capacidad de almacenamiento y procesamiento de infraestructura </t>
  </si>
  <si>
    <t>Se cumple en julio y se reporta 1 sola vez.</t>
  </si>
  <si>
    <t>Fortalecimiento de infraestructura de contingencia</t>
  </si>
  <si>
    <t>Ampliar la infraestructura para incrementar la contingencia de la plataforma de Virtualización y sus escritorios livianos.</t>
  </si>
  <si>
    <t>Infraestructura contingente de Virtualización implementada</t>
  </si>
  <si>
    <t>Solución de infraestructura incrementar el soporte de la contingencia de virtualización de escritorios livianos.</t>
  </si>
  <si>
    <t>Se cumple en octubre y se reporta 1 sola vez en el semestre.</t>
  </si>
  <si>
    <t>Solución de licenciamiento renovada de plataforma tecnológica de Cloud Computing para fortalecer el DRP de la ANH</t>
  </si>
  <si>
    <t>Renovar la suscripción de la plataforma tecnológica en la nube de Microsoft para la implementación del DRP de la ANH.</t>
  </si>
  <si>
    <t>Cloud Computing para el DRP renovado</t>
  </si>
  <si>
    <t>Corresponde a la renovación del licenciamiento de la solución</t>
  </si>
  <si>
    <t>Atendiendo a lo identificado por la Oficina de Tecnologías, corresponde al rubro A-2-0-4 ADQUISICION DE BIENES Y SERVICIOS.</t>
  </si>
  <si>
    <t xml:space="preserve">Se cumple en agosto y se reporta por una única vez. </t>
  </si>
  <si>
    <t xml:space="preserve">Repositorio único de información de exploración de hidrocarburos
</t>
  </si>
  <si>
    <t>Realizar consolidación en un repositorio único de información de exploración de Hidrocarburos a partir de los proyectos interactivos generados desde las aplicaciones petrotécnicas.</t>
  </si>
  <si>
    <t>Repositorio único de información implementado</t>
  </si>
  <si>
    <t>(Número de fases del repositorio único de información, implementadas/ Total número de fases del repositorio único de información, programadas)*100</t>
  </si>
  <si>
    <t>Corresponde al avance de fases implementadas del repositorio</t>
  </si>
  <si>
    <t xml:space="preserve">Fortalecer el esquema de seguridad perimetral para la confianza digital </t>
  </si>
  <si>
    <t>Mantener renovado los sistemas de seguridad perimetral de la ANH por el horizonte trianual</t>
  </si>
  <si>
    <t>Sistema de seguridad perimetral renovado</t>
  </si>
  <si>
    <t xml:space="preserve">Unidad </t>
  </si>
  <si>
    <t xml:space="preserve">Transición para la adopción del Protocolo IPV6 (Internet) en sus tres fases </t>
  </si>
  <si>
    <t>Implementar la tecnología IPv6 en la infraestructura tecnológica de la ANH en fase 1, 2 y 3.</t>
  </si>
  <si>
    <t>IPV6 Implementado</t>
  </si>
  <si>
    <t>(Número de fases IPV6 implementadas/ Total número de fases programadas)*100</t>
  </si>
  <si>
    <t xml:space="preserve">Cumplimiento a la Política de Gobierno Digital expedida por el MINTIC. </t>
  </si>
  <si>
    <t>Documentos: 
1,Plan IPv6 ANH v3
2, Plan Seguridad en IPv6
3, Presentación proyecto IPV6</t>
  </si>
  <si>
    <t>Plan de Seguridad y Privacidad de la Información</t>
  </si>
  <si>
    <t xml:space="preserve">Sistema de Gestión de Seguridad de la Información -SGSI
</t>
  </si>
  <si>
    <t>Implementar el Sistema de Gestión de Seguridad de la Información - SGSI y licencia de solución tecnológica, alineados a la Estrategia de Gobierno en Línea.</t>
  </si>
  <si>
    <t>Sistema de Gestión de Seguridad de la Información - SGSI,  implementado</t>
  </si>
  <si>
    <t>(Número de fases del SGSI , implementadas/ Total número de fases SGSI, programadas)*100</t>
  </si>
  <si>
    <t>Bimestral</t>
  </si>
  <si>
    <t xml:space="preserve">Hace referencia a la implementación del Sistema de Gestión de Seguridad de Información soportada con herramienta tecnológica para su administración </t>
  </si>
  <si>
    <t xml:space="preserve">Arquitectura Empresarial del horizonte 2019-2022 de la ANH 
</t>
  </si>
  <si>
    <t xml:space="preserve">Diseñar y formular la Arquitectura Empresarial del horizonte 2019-2022 de la ANH </t>
  </si>
  <si>
    <t>Documento de Arquitectura Empresarial 2019-2022 definido y aprobado</t>
  </si>
  <si>
    <t>Corresponde a la arquitectura empresarial que define la ruta de tecnología alineada a las metas del negocio corporativo para el cuatrienio 2019-2022</t>
  </si>
  <si>
    <t>Se cumple en octubre  y se reporta una vez en el semestre.</t>
  </si>
  <si>
    <t xml:space="preserve">Fortalecimiento Plan Estratégico de Tecnologías de la Información -PETI </t>
  </si>
  <si>
    <t>Formular el Plan Estratégico de Tecnologías de la Información y las Comunicaciones - PETIC, para el horizonte 2019-2022, en el marco de la nueva Arquitectura Empresarial, y de la  Política de Gobierno Digital.</t>
  </si>
  <si>
    <t xml:space="preserve">Documento del Plan Estratégico de Tecnologías y las Comunicaciones 2019-2022 definido y aprobado </t>
  </si>
  <si>
    <t xml:space="preserve">Documento del PETIC 2019-2022 Definido y aprobado </t>
  </si>
  <si>
    <t>Corresponde al  Plan Estratégico de Tecnologías y las Comunicaciones que definirá las unidades de proyectos para el cuatrienio 2019-2022</t>
  </si>
  <si>
    <t>Se cumple en octubre y se reporta una vez en el semestre.</t>
  </si>
  <si>
    <t>licencias Microsoft para infraestructura tecnológica de la ANH.</t>
  </si>
  <si>
    <t xml:space="preserve">Renovar e incrementar el licenciamiento por suscripción de la infraestructura de la ANH </t>
  </si>
  <si>
    <t xml:space="preserve">Licenciamiento de infraestructura renovado </t>
  </si>
  <si>
    <t xml:space="preserve">Sumatoria del Licenciamiento de infraestructura renovado </t>
  </si>
  <si>
    <t xml:space="preserve">Corresponde al numero del Licenciamiento necesario para el funcionamiento y operación de la  infraestructura </t>
  </si>
  <si>
    <t xml:space="preserve">Orden de compra No. 24936 de 2018 </t>
  </si>
  <si>
    <t>Meta cumplida en febrero.</t>
  </si>
  <si>
    <t>Contratado en enero.</t>
  </si>
  <si>
    <t>Implementación de la Herramienta de búsqueda e indexación de información</t>
  </si>
  <si>
    <t>Obtener e implementar una herramienta de búsqueda e indexación de información para el acceso eficiente a la información de la ANH.</t>
  </si>
  <si>
    <t>Herramienta de búsqueda e indexación de información implementada</t>
  </si>
  <si>
    <t>Corresponde a la herramienta que permita la búsqueda e indexación de información</t>
  </si>
  <si>
    <t>Plan de Tratamiento de Riesgos de Seguridad y Privacidad de la Información</t>
  </si>
  <si>
    <t>Metodología para la gestión de riesgos de TI.</t>
  </si>
  <si>
    <t xml:space="preserve">Definir e implementar Plan de tratamiento de Riesgos de Seguridad y Privacidad de la Información en la ANH. </t>
  </si>
  <si>
    <t>Plan de tratamiento de Riesgos de Seguridad y Privacidad de la Información implementado</t>
  </si>
  <si>
    <t>(actividades ejecutadas / actividades formuladas)*100</t>
  </si>
  <si>
    <t>Corresponde al seguimiento de las actividades ejecutadas en el marco del Plan de tratamiento de Riesgos de Seguridad y Privacidad de la Información</t>
  </si>
  <si>
    <t>Documento versión borrador.</t>
  </si>
  <si>
    <t xml:space="preserve">Plan Anticorrupción y de Atención al Ciudadano </t>
  </si>
  <si>
    <t>Gestión del Riesgo de Corrupción - Mapa de Riesgos de Corrupción - MRC</t>
  </si>
  <si>
    <t xml:space="preserve">Realizar monitoreo a las actividades contempladas en el Componente  Gestión del Riesgo de Corrupción, del Plan Anticorrupción y de Atención al Ciudadano </t>
  </si>
  <si>
    <t xml:space="preserve">Avance promedio en la implementación de actividades del Componente  Gestión del Riesgo de Corrupción, del Plan Anticorrupción y de Atención al Ciudadano 
</t>
  </si>
  <si>
    <t xml:space="preserve">Promedio del avance de las actividades del Componente Gestión del Riesgo de Corrupción, del Plan Anticorrupción y de Atención al Ciudadano   
</t>
  </si>
  <si>
    <t>Cuatrimestral</t>
  </si>
  <si>
    <t xml:space="preserve">Mide el avance promedio sobre las actividades ejecutadas en el marco del   Componente Gestión del Riesgo de Corrupción, del Plan Anticorrupción y de Atención al Ciudadano. </t>
  </si>
  <si>
    <t>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t>
  </si>
  <si>
    <t>Planeación de la Estrategia de Racionalización</t>
  </si>
  <si>
    <t xml:space="preserve">Realizar monitoreo a las actividades contempladas en el Componente Planeación de la Estrategia de Racionalización, del Plan Anticorrupción y de Atención al Ciudadano </t>
  </si>
  <si>
    <t xml:space="preserve">Avance promedio en la implementación de actividades del Componente  Planeación de la Estrategia de Racionalización, del Plan Anticorrupción y de Atención al Ciudadano 
</t>
  </si>
  <si>
    <t xml:space="preserve">Promedio del avance de las actividades del Componente Planeación de la Estrategia de Racionalización, del Plan Anticorrupción y de Atención al Ciudadano   
</t>
  </si>
  <si>
    <t xml:space="preserve">Mide el avance promedio sobre las actividades ejecutadas en el marco del   Componente Planeación de la Estrategia de Racionalización, del Plan Anticorrupción y de Atención al Ciudadano. </t>
  </si>
  <si>
    <t>Se de acuerdo a lo revisado con Javier Morales se extiende el plazo a diciembre, estaba en abril.</t>
  </si>
  <si>
    <t>Mecanismos para Mejorar la Atención al Ciudadano</t>
  </si>
  <si>
    <t xml:space="preserve">Realizar monitoreo a las actividades contempladas en el Componente Mecanismos para Mejorar la Atención al Ciudadano, del Plan Anticorrupción y de Atención al Ciudadano </t>
  </si>
  <si>
    <t xml:space="preserve">Avance promedio en la implementación de actividades del Componente Mecanismos para Mejorar la Atención al Ciudadano, del Plan Anticorrupción y de Atención al Ciudadano 
</t>
  </si>
  <si>
    <t xml:space="preserve">Promedio del avance de las actividades del Componente Mecanismos para Mejorar la Atención al Ciudadano, del Plan Anticorrupción y de Atención al Ciudadano   
</t>
  </si>
  <si>
    <t xml:space="preserve">Mide el avance promedio sobre las actividades ejecutadas en el marco del   Componente Mecanismos para Mejorar la Atención al Ciudadano, del Plan Anticorrupción y de Atención al Ciudadano. </t>
  </si>
  <si>
    <t>Rendición de Cuentas</t>
  </si>
  <si>
    <t xml:space="preserve">Realizar monitoreo a las actividades contempladas en el Componente Rendición de Cuentas, del Plan Anticorrupción y de Atención al Ciudadano </t>
  </si>
  <si>
    <t xml:space="preserve">Avance promedio en la implementación de actividades del Componente Rendición de Cuentas, del Plan Anticorrupción y de Atención al Ciudadano 
</t>
  </si>
  <si>
    <t xml:space="preserve">Promedio del avance de las actividades del Componente Rendición de Cuentas, del Plan Anticorrupción y de Atención al Ciudadano   
</t>
  </si>
  <si>
    <t xml:space="preserve">Mide el avance promedio sobre las actividades ejecutadas en el marco del   Componente Rendición de Cuentas, del Plan Anticorrupción y de Atención al Ciudadano. </t>
  </si>
  <si>
    <t xml:space="preserve">Iniciativas Adicionales del Plan Anticorrupción y de Atención al Ciudadano </t>
  </si>
  <si>
    <t xml:space="preserve">Realizar monitoreo a las actividades contempladas en el Componente Iniciativas Adicionales, del Plan Anticorrupción y de Atención al Ciudadano </t>
  </si>
  <si>
    <t xml:space="preserve">Avance promedio en la implementación de actividades del Componente Iniciativas Adicionales, del Plan Anticorrupción y de Atención al Ciudadano 
</t>
  </si>
  <si>
    <t xml:space="preserve">Promedio del avance de las actividades del Componente  Iniciativas Adicionales, del Plan Anticorrupción y de Atención al Ciudadano   
</t>
  </si>
  <si>
    <t xml:space="preserve">Mide el avance promedio sobre las actividades ejecutadas en el marco del   Componente  Iniciativas Adicionales, del Plan Anticorrupción y de Atención al Ciudadano. </t>
  </si>
  <si>
    <t>Talento Humano</t>
  </si>
  <si>
    <t>Gestión del Talento Humano</t>
  </si>
  <si>
    <t>Desarrollo del Talento Humano</t>
  </si>
  <si>
    <t>Plan Estratégico de Talento Humano</t>
  </si>
  <si>
    <t>Teletrabajo</t>
  </si>
  <si>
    <t>Adelantar acciones para promover el Teletrabajo en la entidad.</t>
  </si>
  <si>
    <t>Servidores públicos vinculados al teletrabajo</t>
  </si>
  <si>
    <t>sumatoria de servidores públicos con funciones teletrabajables vinculados formalmente al teletrabajo.</t>
  </si>
  <si>
    <t>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t>
  </si>
  <si>
    <r>
      <t>Se realizan ajustes de redacción</t>
    </r>
    <r>
      <rPr>
        <sz val="10"/>
        <color rgb="FFFF0000"/>
        <rFont val="Arial"/>
        <family val="2"/>
      </rPr>
      <t xml:space="preserve"> (en rojo)</t>
    </r>
    <r>
      <rPr>
        <sz val="10"/>
        <color theme="1"/>
        <rFont val="Arial"/>
        <family val="2"/>
      </rPr>
      <t xml:space="preserve">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t>
    </r>
    <r>
      <rPr>
        <sz val="10"/>
        <color rgb="FFFF0000"/>
        <rFont val="Arial"/>
        <family val="2"/>
      </rPr>
      <t xml:space="preserve"> (texto en rojo)</t>
    </r>
    <r>
      <rPr>
        <sz val="10"/>
        <color theme="1"/>
        <rFont val="Arial"/>
        <family val="2"/>
      </rPr>
      <t>. No cuenta con la programación acumulada de la meta, tener en cuenta que si va a incrementar gradualmente la programación es acumulada (suma lo programado en el mes previo) hasta completar el 100% a diciembre.</t>
    </r>
  </si>
  <si>
    <t xml:space="preserve">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t>
  </si>
  <si>
    <t>Fortalecimiento planta global ANH</t>
  </si>
  <si>
    <t>Realizar acciones para modernizar la planta de personal e implementar la planta temporal.</t>
  </si>
  <si>
    <t>Ajustes al Estudio técnico para la creación de empleo de carácter temporal elaborados y presentados a la cabeza de Sector (Ministerio de Minas y Energía - MME).</t>
  </si>
  <si>
    <t>Estudio técnico con ajustes y remitido al MME.</t>
  </si>
  <si>
    <t>Estudio técnico y anexos elaborados bajo los requerimientos del Departamento Administrativo de la Función Pública - DAFP.</t>
  </si>
  <si>
    <t>Validado con Edwin Ruiz, ya se presentó al Ministerio y se encuentra en ajustes por parte del Grupo de Regalías de la ANH, y será remitido en el mes de octubre nuevamente al Ministerio. Se cumplirá en el último trimestre del año.</t>
  </si>
  <si>
    <t>Este proyecto se viene trabajando desde el año 2017 y continúa en esta vigencia.</t>
  </si>
  <si>
    <t>Estudio técnico para la modernización institucional de la ANH elaborado y presentado a la Presidencia de la ANH.</t>
  </si>
  <si>
    <t>Estudio técnico elaborado y presentado a la Presidencia de la ANH.</t>
  </si>
  <si>
    <t>Validado con Edwin Ruiz, hay una propuesta de estructura para revisión de la VAF.</t>
  </si>
  <si>
    <t>Plan Anual en Seguridad y Salud en el Trabajo SST.</t>
  </si>
  <si>
    <t>Plan de promoción y prevención de Salud</t>
  </si>
  <si>
    <t>Adelantar acciones para promover hábitos de vida saludable en la entidad.</t>
  </si>
  <si>
    <t>Actividades para promover la salud y prevenir las enfermedades laborales de los servidores de la Agencia</t>
  </si>
  <si>
    <t>Sumatoria de actividades realizadas para promover la salud y prevenir las enfermedades laborales de los servidores de la Agencia.</t>
  </si>
  <si>
    <t>Corresponde a actividades de Seguridad y Salud en el Trabajo - SST  que impacten positivamente en la calidad de vida y  la salud de los servidores de la ANH. Estas actividades se realizan especialmente en cumplimiento del Decreto 1072 de 2015.</t>
  </si>
  <si>
    <t>Planillas de asistencia, invitaciones a las actividades por medios electronicos y regsitros fotograficos del desarrollo de las actividades.</t>
  </si>
  <si>
    <t xml:space="preserve">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t>
  </si>
  <si>
    <t>Plan Institucional de Formación y Capacitación</t>
  </si>
  <si>
    <t>Capacitación y Desarrollo</t>
  </si>
  <si>
    <t xml:space="preserve">Fortalecer las competencias laborales, conocimientos, habilidades y destrezas a través de procesos continuos de capacitación para contribuir al crecimiento individual, al mejoramiento de la gestión institucional y a la satisfacción del ciudadano. </t>
  </si>
  <si>
    <t>Nivel de Ejecución del Plan de Capacitación de la ANH.</t>
  </si>
  <si>
    <t>(Número de Actividades de capacitación ejecutadas en el trimestre/ No. de actividades programadas para realizar en durante el trimestre en el PIC)*100</t>
  </si>
  <si>
    <t>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t>
  </si>
  <si>
    <t>Correos enviados de invitación a las diversas actividades de capacitaciòn.  Mensajes enviadas a travès de Comunicaciones enviadas ( correo electronico y proyectadas en las pantallas y computadores de los servidores)  y listas de asistencias a las actividades.</t>
  </si>
  <si>
    <t>Plan de Bienestar Social e Incentivos</t>
  </si>
  <si>
    <t>Bienestar Social e Incentivos</t>
  </si>
  <si>
    <t>Ejecutar acciones de bienestar para propender el desarrollo integral del servidor público dentro de la Agencia y promover actitudes favorables frente a la actividad laboral y el desarrollo personal.</t>
  </si>
  <si>
    <t>Cumplimiento del Plan de Bienestar Social e Incentivos.</t>
  </si>
  <si>
    <t>(Número. de Actividades ejecutadas en el trimestre/ Número. de actividades programadas para realizar en durante el trimestre en el Plan de Bienestar Social e Incentivos)*100</t>
  </si>
  <si>
    <t>Corresponde a las actividades de bienestar social realizadas durante el trimestre comparadas con las  planeadas en el cronograma de trabajo del plan de bienestar. El indicador es acumulativo</t>
  </si>
  <si>
    <t xml:space="preserve">Correos de invitación a las diversas actividades de bienestar,  las listas de asistencias y mensajes enviados a través de comunicaciones internas (correo electrónicos y pantallas). </t>
  </si>
  <si>
    <t>Plan Anual de Vacantes y Plan de Previsión de Recursos Humanos</t>
  </si>
  <si>
    <t>Provisión de los empleos Vacantes ANH</t>
  </si>
  <si>
    <t xml:space="preserve">Informar durante cada vigencia el estado de la planta de personal autorizada, para que la alta dirección gestione su provisión y así garantizar la continuidad en la prestación de los servicios a cargo de la Agencia. </t>
  </si>
  <si>
    <t>Porcentaje de empleos previstos</t>
  </si>
  <si>
    <t>(Número de empleos previstos/ número de empleos total de la planta) * 100</t>
  </si>
  <si>
    <t>Actos de posesión y base de datos de seguimiento</t>
  </si>
  <si>
    <t>El indicador no se tiene al 100% debido a que los cargos de libre nombramiento y remoción son potestativo de la alta gerencia.</t>
  </si>
  <si>
    <t>Corte junio</t>
  </si>
  <si>
    <t>corte julio</t>
  </si>
  <si>
    <t xml:space="preserve">Avance    Cuantitativo Acumulado de la
Meta
Corte 31/07/2018 
</t>
  </si>
  <si>
    <t>OBSERVACIONES GERENCIA PLANEACIÓN 17/08/2018</t>
  </si>
  <si>
    <t xml:space="preserve">Avance    Cuantitativo Acumulado de la
Meta
Corte 31/08/2018 
</t>
  </si>
  <si>
    <t xml:space="preserve">Avance    Cuantitativo Acumulado de la
Meta
Corte 30/09/2018 
</t>
  </si>
  <si>
    <t xml:space="preserve">Avance    Cuantitativo Acumulado de la
Meta
Corte 31/10/2018 
</t>
  </si>
  <si>
    <t xml:space="preserve">Avance    Cuantitativo Acumulado de la
Meta
Corte 30/11/2018 
</t>
  </si>
  <si>
    <t xml:space="preserve">Avance    Cuantitativo Acumulado de la
Meta
Corte 31/12/2018 
</t>
  </si>
  <si>
    <t>corte agosto</t>
  </si>
  <si>
    <t>corte septiembre</t>
  </si>
  <si>
    <t>corte octubre</t>
  </si>
  <si>
    <t>corte noviembre</t>
  </si>
  <si>
    <t>corte diciembre</t>
  </si>
  <si>
    <t>Valor Comprometido Frente al Valor Actual en PAA
(cifras en pesos)
Junio</t>
  </si>
  <si>
    <t>Valor Comprometido Frente al Valor Actual en PAA
(cifras en pesos)
Julio</t>
  </si>
  <si>
    <t>Valor Comprometido Frente al Valor Actual en PAA
(cifras en pesos)
Agosto</t>
  </si>
  <si>
    <t>Valor Comprometido Frente al Valor Actual en PAA
(cifras en pesos)
Septiembre</t>
  </si>
  <si>
    <t>Valor Comprometido Frente al Valor Actual en PAA
(cifras en pesos)
Octubre</t>
  </si>
  <si>
    <t>Valor Comprometido Frente al Valor Actual en PAA
(cifras en pesos)
Noviembre</t>
  </si>
  <si>
    <t>Valor Comprometido Frente al Valor Actual en PAA
(cifras en pesos)
Diciembre</t>
  </si>
  <si>
    <t>Tipo meta</t>
  </si>
  <si>
    <t>Constante</t>
  </si>
  <si>
    <t>NO PROGRAMADO</t>
  </si>
  <si>
    <t>NO PERIODICIDAD</t>
  </si>
  <si>
    <t>NO PROGRAMADO: SIN DATO EN EL MES
NO PERIODICIDAD: QUE NO SE MIDE EN ESTE CORTE.</t>
  </si>
  <si>
    <t>Meta cumplida reporte Junio</t>
  </si>
  <si>
    <t>Notas metas</t>
  </si>
  <si>
    <t xml:space="preserve">La meta se cumple en agosto y  se reporta solo 1 vez. </t>
  </si>
  <si>
    <t>Meta cumplida reporte Julio</t>
  </si>
  <si>
    <t>Meta rezagada corte julio</t>
  </si>
  <si>
    <t>Diferencia recursos
 junio/julio</t>
  </si>
  <si>
    <t>Difrencia recursos junio Programado PAA</t>
  </si>
  <si>
    <t>Difrencia recursos julio Programado PAA</t>
  </si>
  <si>
    <t>Porcentaje de Recursos Ejecutados Junio</t>
  </si>
  <si>
    <t>VALIDACIÓN</t>
  </si>
  <si>
    <t>Meta subestimada año</t>
  </si>
  <si>
    <t>Fecha corte avance año</t>
  </si>
  <si>
    <t>%
Tiempo Restante</t>
  </si>
  <si>
    <t>Meta Rezagada Mes Acumulado</t>
  </si>
  <si>
    <t>Etiquetas de fila</t>
  </si>
  <si>
    <t>Total general</t>
  </si>
  <si>
    <t>Actividades</t>
  </si>
  <si>
    <t>(Todas)</t>
  </si>
  <si>
    <t>Proyectos 
Internos</t>
  </si>
  <si>
    <t>Meta anual superada</t>
  </si>
  <si>
    <t>Verde: &gt;=100%
Amarillo: &lt;100 y &gt;=40
Rojo: &lt;40</t>
  </si>
  <si>
    <t>Semaforo</t>
  </si>
  <si>
    <t>Metas</t>
  </si>
  <si>
    <t>No programada</t>
  </si>
  <si>
    <t>Mayor o igual que 100%</t>
  </si>
  <si>
    <t xml:space="preserve">Rangos </t>
  </si>
  <si>
    <t>VT</t>
  </si>
  <si>
    <t>Meta a Julio</t>
  </si>
  <si>
    <t>amarillo</t>
  </si>
  <si>
    <t>Cuenta de Semaforo</t>
  </si>
  <si>
    <t>contratos</t>
  </si>
  <si>
    <t>VPAA</t>
  </si>
  <si>
    <t>VORP</t>
  </si>
  <si>
    <t>VAF</t>
  </si>
  <si>
    <t>OTI</t>
  </si>
  <si>
    <t>Juridica</t>
  </si>
  <si>
    <t>Contratos</t>
  </si>
  <si>
    <t>Jurídica</t>
  </si>
  <si>
    <t>3</t>
  </si>
  <si>
    <t>Cuenta de Nombre Principal Actividad</t>
  </si>
  <si>
    <t xml:space="preserve"> Actividades</t>
  </si>
  <si>
    <t>Ahora 14</t>
  </si>
  <si>
    <t>Validar proyectos</t>
  </si>
  <si>
    <t>Al 17 de agosto de 2018 se reporta avance, mediante correo electrónico de Alexandra Galvis Lizarazo &lt;alexandra.galvis@anh.gov.co&gt;, el cual se inlcuiye en el consolidado.</t>
  </si>
  <si>
    <t>Se debió cumplir en junio, se solicitó  mediante correo electónico a Jose Hector Martinez Mina &lt;jose.martinez@anh.gov.co&gt;, el mié 15/08/2018 04:37 p.m. , que la OTI valide el cambio en la porgramación según la descripción reportada donde se afirma que se pasa a septiembre.</t>
  </si>
  <si>
    <t>Se asocian los recursos comprometidos que figuraban ejecutados al mes de junio, según correo electrónico de Juan Esteban Prieto Hernandez &lt;juan.prieto@anh.gov.co&gt;, jue 09/08/2018 04:19 p.m.</t>
  </si>
  <si>
    <t>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"seguimiento" por "monitoreo".</t>
  </si>
  <si>
    <t>Realizar monitoreo a los proyectos internos, de acuerdo al Plan de Acción ajustado y aprobado.</t>
  </si>
  <si>
    <t>Monitoreo realizado al Plan de Acción de la ANH</t>
  </si>
  <si>
    <t>La información se obtiene mes vencido. Corresponde al monitoreo  del seguimiento reportado por las dependencias, teniendo en cuenta los proyectos internos, actividades y metas programadas en la vigencia.</t>
  </si>
  <si>
    <t>Avance promedio dejarlo para diciembre</t>
  </si>
  <si>
    <t>Dependencias</t>
  </si>
  <si>
    <t>Rojo</t>
  </si>
  <si>
    <t>verde</t>
  </si>
  <si>
    <t>datos AHN primer rango</t>
  </si>
  <si>
    <t>Segundo rango</t>
  </si>
  <si>
    <t>Menor a 100% y 
mayor o igual que 80%</t>
  </si>
  <si>
    <t>Inferior al 80%</t>
  </si>
  <si>
    <t>avance acumulado a julio/meta mes</t>
  </si>
  <si>
    <t>Promedio avance Mes</t>
  </si>
  <si>
    <t>Porcentaje de Avance 
 Meta Mes</t>
  </si>
  <si>
    <t>Avance Acumulado a Julio</t>
  </si>
  <si>
    <t>Verde</t>
  </si>
  <si>
    <t>Amarillo</t>
  </si>
  <si>
    <t>Validaciión</t>
  </si>
  <si>
    <t>Semaforo frente al año</t>
  </si>
  <si>
    <t>Semaforo frente al mes</t>
  </si>
  <si>
    <t>DESARROLLO DE LA EVALUACIÓN DEL POTENCIAL DE HIDROCARBUROS DEL PAÍS</t>
  </si>
  <si>
    <t>FORTALECIMIENTO DE LA GESTIÓN ARTICULADA PARA LA SOSTENIBILIDAD DEL SECTOR DE HIDROCARBUROS</t>
  </si>
  <si>
    <t>DESARROLLO DE CIENCIA Y TECNOLOGÍA PARA EL SECTOR DE HIDROCARBUROS</t>
  </si>
  <si>
    <t>ADECUACIÓN DEL MODELO DE PROMOCIÓN DE LOS RECURSOS HIDROCARBURIFEROS FRENTE A LOS FACTORES EXTERNOS</t>
  </si>
  <si>
    <t>GESTION DE TECNOLOGIAS DE INFORMACION Y COMUNICACIONES</t>
  </si>
  <si>
    <t>validación</t>
  </si>
  <si>
    <t>Suma de Valor Actual en PAA</t>
  </si>
  <si>
    <t>Suma de Valor Comprometido Frente al Valor Actual en PAA</t>
  </si>
  <si>
    <t>Programado PA</t>
  </si>
  <si>
    <t>Vigencia Futura con Fonade por $43 mil millones no incluida en PA, ni recursos para personal profesional de apoyo a cierre de contratos e interventorías de vigencias anteriores.</t>
  </si>
  <si>
    <t>TOTAL</t>
  </si>
  <si>
    <t xml:space="preserve">Observación </t>
  </si>
  <si>
    <t>Diferencia / Asignado Vigencia</t>
  </si>
  <si>
    <t>Reporte PA Ejecutado Compromisos</t>
  </si>
  <si>
    <t>Proyecto / Dependencia</t>
  </si>
  <si>
    <t xml:space="preserve"> GESTION DE TECNOLOGIAS DE INFORMACION Y COMUNICACIONES</t>
  </si>
  <si>
    <t>Millones de Pesos.</t>
  </si>
  <si>
    <t>VC</t>
  </si>
  <si>
    <t>Columna1</t>
  </si>
  <si>
    <t>Columna2</t>
  </si>
  <si>
    <t>Columna3</t>
  </si>
  <si>
    <t>Columna4</t>
  </si>
  <si>
    <t>Columna6</t>
  </si>
  <si>
    <t>Seguimiento consolidado corte:</t>
  </si>
  <si>
    <t xml:space="preserve">Nota: Se excluyen del seguimientos las metas sin programación acumulada en el mes o que aún teniendo programación, su periodicidad de seguimiento no corresponde al mes respectivo. </t>
  </si>
  <si>
    <t>Curso Proyectos</t>
  </si>
  <si>
    <t>Suma de Valor Actual en PAA
(cifras en pesos)</t>
  </si>
  <si>
    <t>Recursos Funcionamiento</t>
  </si>
  <si>
    <t>Apropiación Vigente</t>
  </si>
  <si>
    <t>Diferencia  Programado /Apropiación</t>
  </si>
  <si>
    <t>% No Programado PA</t>
  </si>
  <si>
    <t>Ejecutado SPI - SIIF</t>
  </si>
  <si>
    <t>% Ejecutado No Reportado PA</t>
  </si>
  <si>
    <t xml:space="preserve">Ejecutado SPI </t>
  </si>
  <si>
    <t>Diferencia Ejecutado PA/SPI - SIIF</t>
  </si>
  <si>
    <t xml:space="preserve">Rangos meses restantes críticos: </t>
  </si>
  <si>
    <t>Porcentaje de Recursos Ejecutados Agosto</t>
  </si>
  <si>
    <t>Descripción Precisa del Avance o Justificación del Incumplimiento</t>
  </si>
  <si>
    <t>Se cumplía en julio y se reporta 1 sola vez. Meta rezagada.</t>
  </si>
  <si>
    <t>La dependencia no reporta avance adicional en agosto.</t>
  </si>
  <si>
    <t>La dependencia no reporta avance en agosto.</t>
  </si>
  <si>
    <t xml:space="preserve">Se encuentra reportado el seguimiento de los 5 proyectos de inversión en la plataforma SPI del DNP, generando un consolidado para la ANH de 14,6% en el avance financiero y del 17,1 % en el avance físico del producto. </t>
  </si>
  <si>
    <t>El respectivo reporte puede ser consultado en https://spi.dnp.gov.co/</t>
  </si>
  <si>
    <t>OBSERVACIONES GERENCIA PLANEACIÓN 14/09/2018</t>
  </si>
  <si>
    <t>Pendiente evidencia.</t>
  </si>
  <si>
    <t>El reporte de seguimiento al Plan de Acción al mes de agosto fue solicitado mediante correo electrónico por Camilo Jose Berrocal Mendez &lt;camilo.berrocal@anh.gov.co&gt;, lun 03/09/2018 07:36 a.m.; gerente de Planeación, y se consolidó en su totalidad para publicación el 14092018. La Vicepresidencia Técnica y la Oficina de Tecnología no reportaron avances.</t>
  </si>
  <si>
    <t xml:space="preserve">Mediante correo electrónico del 28 de agosto de 2018, 16:20, Camilo Jose Berrocal Mendez &lt;camilo.berrocal@anh.gov.co&gt;, se solicitó a colciencias reporgramar la capacitación , por lo que la fecha cambia al 4 y 5 de Octubre del 2018. </t>
  </si>
  <si>
    <t xml:space="preserve">Debido a que  la ANH se encontraba cumpliendo compromisos para el desarrollo de la auditoría externa no se realizó la capacitación dado que muchos de los implicados tambíen conforman el grupo de facilitadores del Sistema de Gestión Integrado, por lo tanto se acordó con Colciencias reprogramar la capacitación para el 4 y 5 de Octubre del 2018. </t>
  </si>
  <si>
    <t>W:\PLANES DE ACCIÓN\PLAN DE ACCIÓN 2018\SEGUIMIENTOS PLANEACIÓN\Seguimiento Gestión Estratégica de Proyectos\Capacitación Proyectos</t>
  </si>
  <si>
    <t>Estas evidencias se encuentran en la carpeta conmpartida del grupo de Planeación: -&gt; PLANES DE ACCIÓN -&gt; PLAN DE ACCIÓN 2018 -&gt; SEGUIMIENTOS PLANEACIÓN -&gt; Seguimiento Plan Anual de Adquisiciones</t>
  </si>
  <si>
    <t>Cada mes se publica en la Intranet un informe de seguimiento al cumplimiento del Plan Anual de Adquisiciones, en el cual se evidencia la cantidad de contrataciones que se han adelantado por cada dependencia contra lo programado mensualmente, tal como se ha establecido la periodicidad de este seguimiento. Dicha publicación se encuentra en:
http://intranet/administrativa/planeacion/Seguimiento%20a%20la%20Gestin/Plan-Anual-de-Adquisiciones-2018.pdf
Adicionalmente con la misma periodicidad se envía un correo electrónico a cada vicepresidente y jefes de oficinas asesoras, con copia al gerente de planeación y al jefe de la oficina asesora jurídica con el informe detallado del cumplimiento del Plan Anual de Adquisiciones.
Se ha cumplido con el avance esperado de esta actividad, aclarando que el informe de seguimiento correspondiente al mes de enero se publica junto con el del mes de febrero.</t>
  </si>
  <si>
    <t xml:space="preserve">Mediante correo electrónico De: Maribel Rodriguez Moreno, Enviado el: viernes, 14 de septiembre de 2018 02:28 p.m.; se solicitó cambiar periodicidad de seguimiento a trimestral.
</t>
  </si>
  <si>
    <r>
      <t xml:space="preserve">Con corte al 31 de agosto de 2018 el avance en la  normalización del documento "Programa de Gestión Ambiental" en el Sistema Integrado de Gestión y Control es de un </t>
    </r>
    <r>
      <rPr>
        <b/>
        <sz val="10"/>
        <rFont val="Arial"/>
        <family val="2"/>
      </rPr>
      <t xml:space="preserve">60%, </t>
    </r>
    <r>
      <rPr>
        <sz val="10"/>
        <rFont val="Arial"/>
        <family val="2"/>
      </rPr>
      <t xml:space="preserve">sin embargo como la meta de esta actividad esta definida en unidades por ser el entregable un producto (documento), el avance cuantitativo para el periodo se reporta en </t>
    </r>
    <r>
      <rPr>
        <b/>
        <sz val="10"/>
        <rFont val="Arial"/>
        <family val="2"/>
      </rPr>
      <t xml:space="preserve">0% </t>
    </r>
    <r>
      <rPr>
        <sz val="10"/>
        <rFont val="Arial"/>
        <family val="2"/>
      </rPr>
      <t>ya que el cumplimiento de la meta (normalización del documento) esta dada para el mes de diciembre de 2018 en unidades.</t>
    </r>
  </si>
  <si>
    <t>Borrador documento Plan Institucional de Gestión Ambiental</t>
  </si>
  <si>
    <t>Mediante correo electrónico de Alexandra Galvis Lizarazo &lt;alexandra.galvis@anh.gov.co&gt;; jue 13/09/2018 12:34 p.m.; se solicita cambiar programación al mes de diciembre.</t>
  </si>
  <si>
    <t xml:space="preserve">Matriz de necesidades y expectativas ubicada en: Planeación-publica T:\PLANES DE ACCIÓN\PLAN DE ACCIÓN 2018\SEGUIMIENTOS PLANEACIÓN\Registros Corte Agosto
</t>
  </si>
  <si>
    <t xml:space="preserve">Resoilución 317 de 2018, ubidacada en: Planeación-publica T:\PLANES DE ACCIÓN\PLAN DE ACCIÓN 2018\SEGUIMIENTOS PLANEACIÓN\Registros Corte Agosto
</t>
  </si>
  <si>
    <t xml:space="preserve"> - Listado de Asistencia a Talleres
 - Registro de la matriz de riesgos en SIGECO
Ubidacados en: Planeación-publica T:\PLANES DE ACCIÓN\PLAN DE ACCIÓN 2018\SEGUIMIENTOS PLANEACIÓN\Registros Corte Agosto
</t>
  </si>
  <si>
    <t xml:space="preserve">El % restante del indicador para llegar al 100% corresponden a actividades de uso y apropiación de la herramienta tecnologica implicito en el uso que hagan las operadoras o usuarios externos con la herramienta.
Corresponde al area funcional gestionar la estrategia de uso y reportar el avance de este indicador.  
La OTI cumplió con la entrega de la herramienta informatica y las mejoras solicitadas despues de entrega. </t>
  </si>
  <si>
    <t>Actividades que se desarrollan a través del Plan Anticorrupción y de Atención al Ciudadano 2018, matriz de avance del PAAC 2018
Ubidacados en: Planeación-publica T:\PLANES DE ACCIÓN\PLAN DE ACCIÓN 2018\SEGUIMIENTOS PLANEACIÓN\Registros Corte Agosto</t>
  </si>
  <si>
    <t>Se identificaoran las necesidaes y expectativas de las partes interesadas, igualmente fueron priorizadas y se identificaron las oportunidades de mejora o proyectos para su materialización.</t>
  </si>
  <si>
    <t>A través de la Resolución Interna 317 de 2018, se establecen los criterios y responsabilidades para el seguimiento y minitoreo del Modelo Integral de Planeación y Gestión.</t>
  </si>
  <si>
    <t xml:space="preserve">Se ha cargado la información de riesgos de corrupción en la nueva versión - SIGECO, se han realizado talleres metodologícos para la actualización de controles y la identificación de nuevos riesgos. </t>
  </si>
  <si>
    <t>Se realizaron actividades frente a: Fortalecimiento de los canales de atención, Talento Humano, Normativo y procedimiental, Relacionamiento con el ciudadano. Actividades que se desarrollan a trvés del Plan Anticorrupción y de Atención al Ciudadano 2018.</t>
  </si>
  <si>
    <t>Actividades que se desarrollan a través del Plan Anticorrupción y de Atención al Ciudadano 2018, matriz de avance del PAAC 2018.
Ubidacados en: Planeación-publica T:\PLANES DE ACCIÓN\PLAN DE ACCIÓN 2018\SEGUIMIENTOS PLANEACIÓN\Registros Corte Agosto</t>
  </si>
  <si>
    <t xml:space="preserve">Se realizaron actividades frente a: Actividades de Preparación, Información de Calidad y en el Lenguaje Comprensible, Diálogo de doble vía con la ciudadanía y sus organizaciones, Incentivos para motivar la cultura de la rendición y petición de cuentas, Evaluación y retroalimentación a la gestión institucional, actividades que se desarrollan a través del Plan Anticorrupción y de Atención al Ciudadano 2018.
</t>
  </si>
  <si>
    <t>Se realizaron actividades frente a: Estructurar y formalizar la Política Anticorrupción de la ANH, Establecer los ANS (Acuerdos en los Niveles de Servicio) del Proceso de Gestión Contractual, Publicar en la página de la ANH de la distribución de regalías a entidades territoriales (Actividad Trimestral).</t>
  </si>
  <si>
    <t>El indicador de tramites de la GSCE muestra un cumplimiento del 101% con respecto a la meta establecida para el mes de agosto donde se dio respuesta a 47 tramites para un total acumulado de 339 tramites cerrados de un total acumulado de 418 tramites allegados a la GSCE que se encontraban pendientes de respuesta con corte al 31 de agosto de 2018</t>
  </si>
  <si>
    <t>El indicador de tramites de la GSCYMA muestra un cumplimiento del 94% con respecto a la meta establecida para el mes de agosto donde se dio respuesta a 90 tramites de un total acumulado de 489 tramites cerrados de un total acumulado de 651 tramites allegados a la GSCYMA que se encontraban pendientes de respuesta con corte al 31 de agosto de 2018, para el mes de agosto se establecio una meta de 80% en la respuesta de los tramites.</t>
  </si>
  <si>
    <t>Se suscribió acuerdo de trabajo con la CRA, Corponor.
Suscrito acuerdo para Fase II con Corpoamazonía</t>
  </si>
  <si>
    <t>La dependencia no reporta avance al mes de agosto.</t>
  </si>
  <si>
    <t>En  durante la vigencia con corte al 31 de agosto de 2018 se da un cumplimiento de la meta  al 100% según el reporte en el sistema litigioso de Estado denominado Ekogui, se notificaron  7 demandas judiciales las cuales se atendieron en tiempo conforme a los términos legales. Igualmente se  recibieron 1.322 requerimientos judiciales los cuales se atendieron en los términos legales.conforme al reporte arrojado.
Se cumplió con los términos procesales acorde con la naturaleza de cada una de las acciones que fueran presentadas a favor o en contra  de la ANH, tanto en etapa  extra judicial como judicial.</t>
  </si>
  <si>
    <t>Avance Acumulado  Agosto</t>
  </si>
  <si>
    <t>Porcentaje de Avance 
Acumulado  Agosto</t>
  </si>
  <si>
    <t>Programación de la Meta 
(Acumulada Agosto)</t>
  </si>
  <si>
    <t>SEMAFOROS</t>
  </si>
  <si>
    <r>
      <rPr>
        <b/>
        <sz val="11"/>
        <color rgb="FF00B050"/>
        <rFont val="Arial"/>
        <family val="2"/>
      </rPr>
      <t>Verde: &gt;=100%</t>
    </r>
    <r>
      <rPr>
        <sz val="11"/>
        <color theme="1"/>
        <rFont val="Arial"/>
        <family val="2"/>
      </rPr>
      <t xml:space="preserve">
</t>
    </r>
    <r>
      <rPr>
        <b/>
        <sz val="11"/>
        <color rgb="FFFFFF00"/>
        <rFont val="Arial"/>
        <family val="2"/>
      </rPr>
      <t>Amarillo: &lt;100% y &gt;=85%</t>
    </r>
    <r>
      <rPr>
        <sz val="11"/>
        <color theme="1"/>
        <rFont val="Arial"/>
        <family val="2"/>
      </rPr>
      <t xml:space="preserve">
</t>
    </r>
    <r>
      <rPr>
        <b/>
        <sz val="11"/>
        <color rgb="FFFF0000"/>
        <rFont val="Arial"/>
        <family val="2"/>
      </rPr>
      <t>Rojo: &lt;85%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</si>
</sst>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_(&quot;$&quot;\ * \(#,##0\);_(&quot;$&quot;\ * &quot;-&quot;_);_(@_)"/>
    <numFmt numFmtId="43" formatCode="_(* #,##0.00_);_(* \(#,##0.00\);_(* &quot;-&quot;??_);_(@_)"/>
    <numFmt numFmtId="164" formatCode="dd/mm/yyyy;@"/>
    <numFmt numFmtId="165" formatCode="_([$$-240A]\ * #,##0_);_([$$-240A]\ * \(#,##0\);_([$$-240A]\ * &quot;-&quot;??_);_(@_)"/>
    <numFmt numFmtId="166" formatCode="&quot;$&quot;\ #,##0"/>
    <numFmt numFmtId="167" formatCode="&quot;$&quot;\ #,##0;[Red]&quot;$&quot;\ #,##0"/>
    <numFmt numFmtId="168" formatCode="0.0%"/>
  </numFmts>
  <fonts count="43"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name val="Arial"/>
      <family val="2"/>
    </font>
    <font>
      <sz val="10"/>
      <name val="Arial"/>
      <family val="2"/>
    </font>
    <font>
      <sz val="11"/>
      <color theme="1"/>
      <name val="Arial"/>
      <family val="2"/>
    </font>
    <font>
      <strike/>
      <sz val="10"/>
      <name val="Arial"/>
      <family val="2"/>
    </font>
    <font>
      <b/>
      <u/>
      <sz val="10"/>
      <color theme="1"/>
      <name val="Arial"/>
      <family val="2"/>
    </font>
    <font>
      <b/>
      <u/>
      <sz val="10"/>
      <name val="Arial"/>
      <family val="2"/>
    </font>
    <font>
      <sz val="12"/>
      <name val="Calibri"/>
      <family val="2"/>
    </font>
    <font>
      <i/>
      <sz val="10"/>
      <name val="Arial"/>
      <family val="2"/>
    </font>
    <font>
      <b/>
      <sz val="10"/>
      <color theme="1"/>
      <name val="Arial"/>
      <family val="2"/>
    </font>
    <font>
      <vertAlign val="superscript"/>
      <sz val="10"/>
      <name val="Arial"/>
      <family val="2"/>
    </font>
    <font>
      <sz val="10"/>
      <color rgb="FFFF0000"/>
      <name val="Arial"/>
      <family val="2"/>
    </font>
    <font>
      <sz val="10"/>
      <color theme="0"/>
      <name val="Arial"/>
      <family val="2"/>
    </font>
    <font>
      <sz val="10"/>
      <color rgb="FF000000"/>
      <name val="Arial"/>
      <family val="2"/>
    </font>
    <font>
      <b/>
      <sz val="9"/>
      <color indexed="81"/>
      <name val="Tahoma"/>
      <family val="2"/>
    </font>
    <font>
      <sz val="9"/>
      <color indexed="81"/>
      <name val="Tahoma"/>
      <family val="2"/>
    </font>
    <font>
      <sz val="20"/>
      <name val="Arial"/>
      <family val="2"/>
    </font>
    <font>
      <b/>
      <sz val="20"/>
      <color theme="1"/>
      <name val="Arial"/>
      <family val="2"/>
    </font>
    <font>
      <b/>
      <sz val="11"/>
      <color theme="1"/>
      <name val="Calibri"/>
      <family val="2"/>
      <scheme val="minor"/>
    </font>
    <font>
      <b/>
      <sz val="11"/>
      <color rgb="FFC00000"/>
      <name val="Calibri"/>
      <family val="2"/>
      <scheme val="minor"/>
    </font>
    <font>
      <sz val="11"/>
      <name val="Calibri"/>
      <family val="2"/>
      <scheme val="minor"/>
    </font>
    <font>
      <b/>
      <sz val="22"/>
      <color theme="1"/>
      <name val="Calibri"/>
      <family val="2"/>
      <scheme val="minor"/>
    </font>
    <font>
      <b/>
      <sz val="11"/>
      <color theme="1"/>
      <name val="Arial Narrow"/>
      <family val="2"/>
    </font>
    <font>
      <sz val="11"/>
      <color theme="1"/>
      <name val="Arial Narrow"/>
      <family val="2"/>
    </font>
    <font>
      <b/>
      <sz val="11"/>
      <name val="Arial Narrow"/>
      <family val="2"/>
    </font>
    <font>
      <b/>
      <sz val="12"/>
      <color rgb="FFFF0000"/>
      <name val="Arial Narrow"/>
      <family val="2"/>
    </font>
    <font>
      <b/>
      <sz val="12"/>
      <color theme="1"/>
      <name val="Arial Narrow"/>
      <family val="2"/>
    </font>
    <font>
      <sz val="12"/>
      <color theme="1"/>
      <name val="Arial Narrow"/>
      <family val="2"/>
    </font>
    <font>
      <sz val="12"/>
      <color rgb="FF222222"/>
      <name val="Arial Narrow"/>
      <family val="2"/>
    </font>
    <font>
      <sz val="9"/>
      <name val="Arial"/>
      <family val="2"/>
    </font>
    <font>
      <b/>
      <sz val="12"/>
      <color rgb="FF222222"/>
      <name val="Arial Narrow"/>
      <family val="2"/>
    </font>
    <font>
      <b/>
      <sz val="10"/>
      <name val="Arial Narrow"/>
      <family val="2"/>
    </font>
    <font>
      <sz val="10"/>
      <name val="Arial Narrow"/>
      <family val="2"/>
    </font>
    <font>
      <b/>
      <sz val="10"/>
      <color theme="0"/>
      <name val="Arial"/>
      <family val="2"/>
    </font>
    <font>
      <sz val="11"/>
      <name val="Arial"/>
      <family val="2"/>
    </font>
    <font>
      <b/>
      <sz val="14"/>
      <color rgb="FFFF0000"/>
      <name val="Arial"/>
      <family val="2"/>
    </font>
    <font>
      <b/>
      <sz val="16"/>
      <color rgb="FF0070C0"/>
      <name val="Arial"/>
      <family val="2"/>
    </font>
    <font>
      <b/>
      <sz val="11"/>
      <color rgb="FF00B050"/>
      <name val="Arial"/>
      <family val="2"/>
    </font>
    <font>
      <b/>
      <sz val="11"/>
      <color rgb="FFFFFF00"/>
      <name val="Arial"/>
      <family val="2"/>
    </font>
    <font>
      <b/>
      <sz val="11"/>
      <color rgb="FFFF0000"/>
      <name val="Arial"/>
      <family val="2"/>
    </font>
  </fonts>
  <fills count="22">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C00000"/>
        <bgColor indexed="64"/>
      </patternFill>
    </fill>
    <fill>
      <patternFill patternType="solid">
        <fgColor theme="5" tint="-0.249977111117893"/>
        <bgColor indexed="64"/>
      </patternFill>
    </fill>
    <fill>
      <patternFill patternType="solid">
        <fgColor theme="5"/>
        <bgColor indexed="64"/>
      </patternFill>
    </fill>
    <fill>
      <patternFill patternType="solid">
        <fgColor theme="7"/>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1" tint="0.14999847407452621"/>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6" tint="0.39997558519241921"/>
      </top>
      <bottom style="thin">
        <color theme="6" tint="0.39997558519241921"/>
      </bottom>
      <diagonal/>
    </border>
    <border>
      <left/>
      <right/>
      <top/>
      <bottom style="thin">
        <color theme="4" tint="0.39997558519241921"/>
      </bottom>
      <diagonal/>
    </border>
    <border>
      <left/>
      <right/>
      <top style="thin">
        <color theme="4" tint="0.39997558519241921"/>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2" fontId="1" fillId="0" borderId="0" applyFont="0" applyFill="0" applyBorder="0" applyAlignment="0" applyProtection="0"/>
    <xf numFmtId="0" fontId="5" fillId="0" borderId="0"/>
    <xf numFmtId="9" fontId="1" fillId="0" borderId="0" applyFont="0" applyFill="0" applyBorder="0" applyAlignment="0" applyProtection="0"/>
  </cellStyleXfs>
  <cellXfs count="257">
    <xf numFmtId="0" fontId="0" fillId="0" borderId="0" xfId="0"/>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justify"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justify" vertical="center" wrapText="1"/>
      <protection locked="0"/>
    </xf>
    <xf numFmtId="0" fontId="3" fillId="2" borderId="0" xfId="0" applyFont="1" applyFill="1" applyAlignment="1" applyProtection="1">
      <alignment horizontal="center" vertical="center" wrapText="1"/>
      <protection locked="0"/>
    </xf>
    <xf numFmtId="14" fontId="3" fillId="2" borderId="0" xfId="0" applyNumberFormat="1"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3" borderId="0" xfId="0" applyFont="1" applyFill="1" applyAlignment="1" applyProtection="1">
      <alignment vertical="center"/>
      <protection locked="0"/>
    </xf>
    <xf numFmtId="0" fontId="2" fillId="4" borderId="0" xfId="0" applyFont="1" applyFill="1" applyAlignment="1" applyProtection="1">
      <alignment vertical="center"/>
      <protection locked="0"/>
    </xf>
    <xf numFmtId="0" fontId="4" fillId="11" borderId="3" xfId="0" applyFont="1" applyFill="1" applyBorder="1" applyAlignment="1" applyProtection="1">
      <alignment horizontal="center" vertical="center" wrapText="1"/>
    </xf>
    <xf numFmtId="0" fontId="4" fillId="11" borderId="8" xfId="0" applyFont="1" applyFill="1" applyBorder="1" applyAlignment="1" applyProtection="1">
      <alignment horizontal="center" vertical="center" wrapText="1"/>
    </xf>
    <xf numFmtId="0" fontId="4" fillId="12" borderId="9" xfId="0" applyFont="1" applyFill="1" applyBorder="1" applyAlignment="1" applyProtection="1">
      <alignment vertical="center"/>
      <protection locked="0"/>
    </xf>
    <xf numFmtId="0" fontId="4" fillId="0" borderId="0" xfId="0" applyFont="1" applyAlignment="1" applyProtection="1">
      <alignment vertical="center"/>
      <protection locked="0"/>
    </xf>
    <xf numFmtId="0" fontId="4" fillId="5" borderId="11"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7" borderId="11" xfId="0" applyFont="1" applyFill="1" applyBorder="1" applyAlignment="1" applyProtection="1">
      <alignment horizontal="center" vertical="center" wrapText="1"/>
    </xf>
    <xf numFmtId="0" fontId="4" fillId="8" borderId="11"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xf>
    <xf numFmtId="0" fontId="4" fillId="9" borderId="11" xfId="0" applyFont="1" applyFill="1" applyBorder="1" applyAlignment="1" applyProtection="1">
      <alignment horizontal="center" vertical="center" wrapText="1"/>
    </xf>
    <xf numFmtId="0" fontId="4" fillId="10" borderId="14" xfId="0" applyFont="1" applyFill="1" applyBorder="1" applyAlignment="1" applyProtection="1">
      <alignment horizontal="center" vertical="center" wrapText="1"/>
    </xf>
    <xf numFmtId="0" fontId="4" fillId="11" borderId="12" xfId="0" applyFont="1" applyFill="1" applyBorder="1" applyAlignment="1" applyProtection="1">
      <alignment horizontal="center" vertical="center" wrapText="1"/>
    </xf>
    <xf numFmtId="0" fontId="4" fillId="0" borderId="0" xfId="0" applyFont="1" applyBorder="1" applyAlignment="1" applyProtection="1">
      <alignment vertical="center"/>
      <protection locked="0"/>
    </xf>
    <xf numFmtId="0" fontId="5"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justify" vertical="center" wrapText="1"/>
    </xf>
    <xf numFmtId="0" fontId="5" fillId="0" borderId="16" xfId="0" applyFont="1" applyFill="1" applyBorder="1" applyAlignment="1" applyProtection="1">
      <alignment horizontal="center" vertical="center" wrapText="1"/>
    </xf>
    <xf numFmtId="164" fontId="5" fillId="0" borderId="16" xfId="0" applyNumberFormat="1" applyFont="1" applyFill="1" applyBorder="1" applyAlignment="1" applyProtection="1">
      <alignment horizontal="center" vertical="center" wrapText="1"/>
    </xf>
    <xf numFmtId="3" fontId="5" fillId="0" borderId="16" xfId="0" applyNumberFormat="1"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9" fontId="5" fillId="0" borderId="16" xfId="0" applyNumberFormat="1" applyFont="1" applyFill="1" applyBorder="1" applyAlignment="1" applyProtection="1">
      <alignment horizontal="center" vertical="center" wrapText="1"/>
    </xf>
    <xf numFmtId="3" fontId="5" fillId="3" borderId="16" xfId="0" applyNumberFormat="1" applyFont="1" applyFill="1" applyBorder="1" applyAlignment="1" applyProtection="1">
      <alignment horizontal="center" vertical="center" wrapText="1"/>
    </xf>
    <xf numFmtId="3" fontId="5" fillId="0" borderId="16" xfId="0" applyNumberFormat="1" applyFont="1" applyFill="1" applyBorder="1" applyAlignment="1" applyProtection="1">
      <alignment horizontal="center" vertical="center" wrapText="1"/>
    </xf>
    <xf numFmtId="3" fontId="5" fillId="3" borderId="16" xfId="0" applyNumberFormat="1" applyFont="1" applyFill="1" applyBorder="1" applyAlignment="1" applyProtection="1">
      <alignment horizontal="center" vertical="center"/>
    </xf>
    <xf numFmtId="0" fontId="5" fillId="14" borderId="0" xfId="0" applyFont="1" applyFill="1" applyAlignment="1" applyProtection="1">
      <alignment vertical="center"/>
      <protection locked="0"/>
    </xf>
    <xf numFmtId="9" fontId="10" fillId="0" borderId="16" xfId="0" applyNumberFormat="1" applyFont="1" applyFill="1" applyBorder="1" applyAlignment="1" applyProtection="1">
      <alignment horizontal="center" vertical="center" wrapText="1"/>
    </xf>
    <xf numFmtId="3" fontId="5" fillId="4" borderId="16" xfId="0" applyNumberFormat="1" applyFont="1" applyFill="1" applyBorder="1" applyAlignment="1" applyProtection="1">
      <alignment horizontal="center" vertical="center"/>
    </xf>
    <xf numFmtId="0" fontId="5" fillId="0" borderId="0" xfId="0" applyFont="1" applyAlignment="1" applyProtection="1">
      <alignment vertical="center"/>
      <protection locked="0"/>
    </xf>
    <xf numFmtId="3" fontId="5" fillId="0" borderId="16" xfId="1" applyNumberFormat="1" applyFont="1" applyFill="1" applyBorder="1" applyAlignment="1" applyProtection="1">
      <alignment horizontal="center" vertical="center"/>
    </xf>
    <xf numFmtId="0" fontId="5" fillId="0" borderId="16" xfId="3" applyFont="1" applyFill="1" applyBorder="1" applyAlignment="1" applyProtection="1">
      <alignment horizontal="justify" vertical="center" wrapText="1"/>
    </xf>
    <xf numFmtId="164" fontId="5" fillId="0" borderId="16" xfId="0" applyNumberFormat="1" applyFont="1" applyFill="1" applyBorder="1" applyAlignment="1" applyProtection="1">
      <alignment horizontal="center" vertical="center"/>
    </xf>
    <xf numFmtId="0" fontId="5" fillId="0" borderId="16" xfId="3" applyFont="1" applyFill="1" applyBorder="1" applyAlignment="1" applyProtection="1">
      <alignment horizontal="left" vertical="center" wrapText="1"/>
    </xf>
    <xf numFmtId="0" fontId="2" fillId="0" borderId="16" xfId="0" applyFont="1" applyBorder="1" applyAlignment="1" applyProtection="1">
      <alignment horizontal="left" vertical="center" wrapText="1"/>
    </xf>
    <xf numFmtId="164" fontId="2" fillId="0" borderId="16" xfId="0" applyNumberFormat="1" applyFont="1" applyFill="1" applyBorder="1" applyAlignment="1" applyProtection="1">
      <alignment horizontal="center" vertical="center" wrapText="1"/>
    </xf>
    <xf numFmtId="0" fontId="2" fillId="0" borderId="16" xfId="3" applyFont="1" applyFill="1" applyBorder="1" applyAlignment="1" applyProtection="1">
      <alignment horizontal="justify" vertical="center" wrapText="1"/>
    </xf>
    <xf numFmtId="0" fontId="5" fillId="14" borderId="16" xfId="0" applyFont="1" applyFill="1" applyBorder="1" applyAlignment="1" applyProtection="1">
      <alignment horizontal="justify" vertical="center" wrapText="1"/>
    </xf>
    <xf numFmtId="3" fontId="2" fillId="14" borderId="16" xfId="0" applyNumberFormat="1" applyFont="1" applyFill="1" applyBorder="1" applyAlignment="1" applyProtection="1">
      <alignment horizontal="center" vertical="center"/>
    </xf>
    <xf numFmtId="0" fontId="2" fillId="14" borderId="16" xfId="0" applyFont="1" applyFill="1" applyBorder="1" applyAlignment="1" applyProtection="1">
      <alignment horizontal="center" vertical="center" wrapText="1"/>
    </xf>
    <xf numFmtId="0" fontId="2" fillId="14" borderId="16" xfId="0" applyFont="1" applyFill="1" applyBorder="1" applyAlignment="1" applyProtection="1">
      <alignment horizontal="justify" vertical="center" wrapText="1"/>
    </xf>
    <xf numFmtId="0" fontId="2" fillId="0" borderId="16" xfId="0" applyFont="1" applyFill="1" applyBorder="1" applyAlignment="1" applyProtection="1">
      <alignment horizontal="justify" vertical="center" wrapText="1"/>
    </xf>
    <xf numFmtId="0" fontId="5" fillId="0" borderId="16" xfId="0" applyFont="1" applyBorder="1" applyAlignment="1" applyProtection="1">
      <alignment horizontal="justify" vertical="center" wrapText="1"/>
    </xf>
    <xf numFmtId="3" fontId="2" fillId="0" borderId="16" xfId="0" applyNumberFormat="1"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xf>
    <xf numFmtId="3" fontId="2" fillId="4" borderId="16" xfId="0" applyNumberFormat="1" applyFont="1" applyFill="1" applyBorder="1" applyAlignment="1" applyProtection="1">
      <alignment horizontal="center" vertical="center"/>
    </xf>
    <xf numFmtId="0" fontId="2" fillId="0" borderId="16" xfId="0" applyFont="1" applyFill="1" applyBorder="1" applyAlignment="1" applyProtection="1">
      <alignment vertical="center"/>
      <protection locked="0"/>
    </xf>
    <xf numFmtId="0" fontId="2" fillId="0" borderId="16" xfId="0" applyFont="1" applyBorder="1" applyAlignment="1" applyProtection="1">
      <alignment horizontal="justify" vertical="center" wrapText="1"/>
    </xf>
    <xf numFmtId="14" fontId="2" fillId="0" borderId="16" xfId="0" applyNumberFormat="1"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6" xfId="0" applyFont="1" applyBorder="1" applyAlignment="1" applyProtection="1">
      <alignment horizontal="center" vertical="center" wrapText="1"/>
    </xf>
    <xf numFmtId="3" fontId="2" fillId="0" borderId="16" xfId="0" applyNumberFormat="1" applyFont="1" applyBorder="1" applyAlignment="1" applyProtection="1">
      <alignment horizontal="center" vertical="center"/>
    </xf>
    <xf numFmtId="3" fontId="2" fillId="3" borderId="16" xfId="0" applyNumberFormat="1" applyFont="1" applyFill="1" applyBorder="1" applyAlignment="1" applyProtection="1">
      <alignment horizontal="center" vertical="center"/>
    </xf>
    <xf numFmtId="0" fontId="2" fillId="0" borderId="16"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justify" vertical="center" wrapText="1"/>
      <protection locked="0"/>
    </xf>
    <xf numFmtId="164" fontId="5" fillId="0" borderId="0" xfId="0" applyNumberFormat="1" applyFont="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166" fontId="15" fillId="5" borderId="0" xfId="3" applyNumberFormat="1" applyFont="1" applyFill="1" applyBorder="1" applyAlignment="1" applyProtection="1">
      <alignment vertical="center" wrapText="1"/>
      <protection locked="0"/>
    </xf>
    <xf numFmtId="0" fontId="5" fillId="0" borderId="0" xfId="0" applyFont="1" applyBorder="1" applyAlignment="1" applyProtection="1">
      <alignment vertical="center"/>
      <protection locked="0"/>
    </xf>
    <xf numFmtId="9" fontId="5" fillId="0" borderId="0" xfId="0" applyNumberFormat="1" applyFont="1" applyBorder="1" applyAlignment="1" applyProtection="1">
      <alignment horizontal="center" vertical="center"/>
      <protection locked="0"/>
    </xf>
    <xf numFmtId="166" fontId="5" fillId="0" borderId="0" xfId="3"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6" fillId="15" borderId="0" xfId="0" applyFont="1" applyFill="1" applyBorder="1" applyAlignment="1" applyProtection="1">
      <alignment horizontal="left" vertical="center" wrapText="1"/>
      <protection locked="0"/>
    </xf>
    <xf numFmtId="164" fontId="2" fillId="0" borderId="0" xfId="0" applyNumberFormat="1" applyFont="1" applyBorder="1" applyAlignment="1" applyProtection="1">
      <alignment horizontal="left" vertical="center" wrapText="1"/>
      <protection locked="0"/>
    </xf>
    <xf numFmtId="0" fontId="2" fillId="0" borderId="0" xfId="3" applyFont="1" applyBorder="1" applyAlignment="1" applyProtection="1">
      <alignment horizontal="left" vertical="center" wrapText="1"/>
      <protection locked="0"/>
    </xf>
    <xf numFmtId="3"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166" fontId="2" fillId="0" borderId="0" xfId="0" applyNumberFormat="1" applyFont="1" applyBorder="1" applyAlignment="1" applyProtection="1">
      <alignment vertical="center"/>
      <protection locked="0"/>
    </xf>
    <xf numFmtId="3" fontId="5" fillId="14" borderId="16" xfId="0" applyNumberFormat="1" applyFont="1" applyFill="1" applyBorder="1" applyAlignment="1" applyProtection="1">
      <alignment horizontal="center" vertical="center"/>
    </xf>
    <xf numFmtId="3" fontId="7" fillId="0" borderId="16" xfId="0" applyNumberFormat="1" applyFont="1" applyFill="1" applyBorder="1" applyAlignment="1" applyProtection="1">
      <alignment horizontal="center" vertical="center"/>
    </xf>
    <xf numFmtId="0" fontId="4" fillId="10" borderId="5" xfId="0" applyFont="1" applyFill="1" applyBorder="1" applyAlignment="1" applyProtection="1">
      <alignment horizontal="center" vertical="center"/>
    </xf>
    <xf numFmtId="9" fontId="2" fillId="0" borderId="0" xfId="4" applyFont="1" applyAlignment="1" applyProtection="1">
      <alignment vertical="center"/>
      <protection locked="0"/>
    </xf>
    <xf numFmtId="166" fontId="5" fillId="0" borderId="16" xfId="0" applyNumberFormat="1" applyFont="1" applyFill="1" applyBorder="1" applyAlignment="1" applyProtection="1">
      <alignment horizontal="center" vertical="center" wrapText="1"/>
    </xf>
    <xf numFmtId="166" fontId="5" fillId="14" borderId="16" xfId="0" applyNumberFormat="1" applyFont="1" applyFill="1" applyBorder="1" applyAlignment="1" applyProtection="1">
      <alignment horizontal="center" vertical="center" wrapText="1"/>
    </xf>
    <xf numFmtId="166" fontId="10" fillId="0" borderId="16" xfId="0" applyNumberFormat="1" applyFont="1" applyFill="1" applyBorder="1" applyAlignment="1" applyProtection="1">
      <alignment horizontal="center" vertical="center" wrapText="1"/>
    </xf>
    <xf numFmtId="9" fontId="19" fillId="0" borderId="16" xfId="0" applyNumberFormat="1" applyFont="1" applyFill="1" applyBorder="1" applyAlignment="1" applyProtection="1">
      <alignment horizontal="center" vertical="center"/>
    </xf>
    <xf numFmtId="0" fontId="4" fillId="16" borderId="11" xfId="0" applyFont="1" applyFill="1" applyBorder="1" applyAlignment="1" applyProtection="1">
      <alignment vertical="center" wrapText="1"/>
      <protection locked="0"/>
    </xf>
    <xf numFmtId="0" fontId="2" fillId="13" borderId="16" xfId="0" applyFont="1" applyFill="1" applyBorder="1" applyAlignment="1" applyProtection="1">
      <alignment vertical="center"/>
      <protection locked="0"/>
    </xf>
    <xf numFmtId="166" fontId="2" fillId="0" borderId="16" xfId="0" applyNumberFormat="1" applyFont="1" applyBorder="1" applyAlignment="1" applyProtection="1">
      <alignment vertical="center"/>
      <protection locked="0"/>
    </xf>
    <xf numFmtId="165" fontId="2" fillId="0" borderId="16" xfId="0" applyNumberFormat="1" applyFont="1" applyBorder="1" applyAlignment="1" applyProtection="1">
      <alignment vertical="center"/>
      <protection locked="0"/>
    </xf>
    <xf numFmtId="0" fontId="5" fillId="14" borderId="16" xfId="0" applyFont="1" applyFill="1" applyBorder="1" applyAlignment="1" applyProtection="1">
      <alignment vertical="center"/>
      <protection locked="0"/>
    </xf>
    <xf numFmtId="0" fontId="12" fillId="13" borderId="0" xfId="0" applyFont="1" applyFill="1" applyAlignment="1" applyProtection="1">
      <alignment vertical="center"/>
      <protection locked="0"/>
    </xf>
    <xf numFmtId="14" fontId="12" fillId="13" borderId="0" xfId="0" applyNumberFormat="1" applyFont="1" applyFill="1" applyAlignment="1" applyProtection="1">
      <alignment vertical="center"/>
      <protection locked="0"/>
    </xf>
    <xf numFmtId="0" fontId="4" fillId="2" borderId="0" xfId="0" applyFont="1" applyFill="1" applyBorder="1" applyAlignment="1" applyProtection="1">
      <alignment vertical="center"/>
      <protection locked="0"/>
    </xf>
    <xf numFmtId="0" fontId="4" fillId="13" borderId="0" xfId="0" applyFont="1" applyFill="1" applyBorder="1" applyAlignment="1" applyProtection="1">
      <alignment vertical="center"/>
      <protection locked="0"/>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center"/>
    </xf>
    <xf numFmtId="0" fontId="21" fillId="0" borderId="0" xfId="0" applyFont="1"/>
    <xf numFmtId="49" fontId="22" fillId="0" borderId="0" xfId="0" applyNumberFormat="1" applyFont="1" applyBorder="1" applyAlignment="1">
      <alignment horizontal="center" vertical="center" wrapText="1"/>
    </xf>
    <xf numFmtId="9" fontId="0" fillId="0" borderId="0" xfId="4" applyFont="1"/>
    <xf numFmtId="9" fontId="0" fillId="13" borderId="0" xfId="4" applyFont="1" applyFill="1"/>
    <xf numFmtId="0" fontId="4" fillId="12" borderId="15" xfId="0" applyFont="1" applyFill="1" applyBorder="1" applyAlignment="1" applyProtection="1">
      <alignment horizontal="center" vertical="center" wrapText="1"/>
    </xf>
    <xf numFmtId="0" fontId="4" fillId="0" borderId="0" xfId="0" applyFont="1" applyBorder="1" applyAlignment="1" applyProtection="1">
      <alignment vertical="center"/>
    </xf>
    <xf numFmtId="0" fontId="4" fillId="16" borderId="11" xfId="0" applyFont="1" applyFill="1" applyBorder="1" applyAlignment="1" applyProtection="1">
      <alignment vertical="center"/>
    </xf>
    <xf numFmtId="165" fontId="5" fillId="0" borderId="16" xfId="0" applyNumberFormat="1" applyFont="1" applyFill="1" applyBorder="1" applyAlignment="1" applyProtection="1">
      <alignment horizontal="center" vertical="center" wrapText="1"/>
    </xf>
    <xf numFmtId="3" fontId="0" fillId="0" borderId="16" xfId="0" applyNumberFormat="1" applyFont="1" applyBorder="1" applyAlignment="1" applyProtection="1">
      <alignment horizontal="center" vertical="center"/>
    </xf>
    <xf numFmtId="3" fontId="6" fillId="0" borderId="16" xfId="0" applyNumberFormat="1" applyFont="1" applyBorder="1" applyAlignment="1" applyProtection="1">
      <alignment horizontal="center" vertical="center"/>
    </xf>
    <xf numFmtId="3" fontId="20" fillId="0" borderId="16" xfId="0" applyNumberFormat="1" applyFont="1" applyFill="1" applyBorder="1" applyAlignment="1" applyProtection="1">
      <alignment horizontal="center" vertical="center"/>
    </xf>
    <xf numFmtId="9" fontId="20" fillId="0" borderId="16" xfId="4" applyFont="1" applyFill="1" applyBorder="1" applyAlignment="1" applyProtection="1">
      <alignment horizontal="center" vertical="center"/>
    </xf>
    <xf numFmtId="0" fontId="5" fillId="0" borderId="16" xfId="0" applyFont="1" applyFill="1" applyBorder="1" applyAlignment="1" applyProtection="1">
      <alignment vertical="center"/>
    </xf>
    <xf numFmtId="0" fontId="2" fillId="0" borderId="16" xfId="0" applyFont="1" applyBorder="1" applyAlignment="1" applyProtection="1">
      <alignment vertical="center"/>
    </xf>
    <xf numFmtId="0" fontId="4" fillId="0" borderId="16" xfId="0" applyFont="1" applyBorder="1" applyAlignment="1" applyProtection="1">
      <alignment vertical="center"/>
    </xf>
    <xf numFmtId="0" fontId="5" fillId="0" borderId="16" xfId="0" applyFont="1" applyBorder="1" applyAlignment="1" applyProtection="1">
      <alignment vertical="center"/>
    </xf>
    <xf numFmtId="0" fontId="5" fillId="0" borderId="16" xfId="0" applyFont="1" applyFill="1" applyBorder="1" applyAlignment="1" applyProtection="1">
      <alignment vertical="center" wrapText="1"/>
    </xf>
    <xf numFmtId="0" fontId="9" fillId="0" borderId="16" xfId="0" applyFont="1" applyFill="1" applyBorder="1" applyAlignment="1" applyProtection="1">
      <alignment horizontal="left" vertical="center" wrapText="1"/>
    </xf>
    <xf numFmtId="0" fontId="5" fillId="14" borderId="16" xfId="0" applyFont="1" applyFill="1" applyBorder="1" applyAlignment="1" applyProtection="1">
      <alignment vertical="center"/>
    </xf>
    <xf numFmtId="0" fontId="4" fillId="0" borderId="16" xfId="0" applyFont="1" applyFill="1" applyBorder="1" applyAlignment="1" applyProtection="1">
      <alignment horizontal="left" vertical="center" wrapText="1"/>
    </xf>
    <xf numFmtId="165" fontId="5" fillId="0" borderId="16" xfId="0" applyNumberFormat="1" applyFont="1" applyFill="1" applyBorder="1" applyAlignment="1" applyProtection="1">
      <alignment horizontal="center" vertical="center"/>
    </xf>
    <xf numFmtId="165" fontId="5" fillId="0" borderId="16" xfId="3" applyNumberFormat="1" applyFont="1" applyFill="1" applyBorder="1" applyAlignment="1" applyProtection="1">
      <alignment horizontal="center" vertical="center" wrapText="1"/>
    </xf>
    <xf numFmtId="0" fontId="2" fillId="0" borderId="16" xfId="0" applyFont="1" applyBorder="1" applyAlignment="1" applyProtection="1">
      <alignment vertical="center" wrapText="1"/>
    </xf>
    <xf numFmtId="0" fontId="2" fillId="0" borderId="16" xfId="0" applyFont="1" applyFill="1" applyBorder="1" applyAlignment="1" applyProtection="1">
      <alignment vertical="center"/>
    </xf>
    <xf numFmtId="165" fontId="5" fillId="0" borderId="16" xfId="2" applyNumberFormat="1" applyFont="1" applyFill="1" applyBorder="1" applyAlignment="1" applyProtection="1">
      <alignment horizontal="center" vertical="center" wrapText="1"/>
    </xf>
    <xf numFmtId="165" fontId="2" fillId="14" borderId="16" xfId="3" applyNumberFormat="1" applyFont="1" applyFill="1" applyBorder="1" applyAlignment="1" applyProtection="1">
      <alignment horizontal="center" vertical="center" wrapText="1"/>
    </xf>
    <xf numFmtId="0" fontId="2" fillId="0" borderId="16" xfId="0" applyFont="1" applyFill="1" applyBorder="1" applyAlignment="1" applyProtection="1">
      <alignment horizontal="left" vertical="center" wrapText="1"/>
    </xf>
    <xf numFmtId="165" fontId="2" fillId="0" borderId="16" xfId="3" applyNumberFormat="1" applyFont="1" applyFill="1" applyBorder="1" applyAlignment="1" applyProtection="1">
      <alignment horizontal="center" vertical="center" wrapText="1"/>
    </xf>
    <xf numFmtId="0" fontId="21" fillId="0" borderId="16" xfId="0" applyFont="1" applyBorder="1" applyAlignment="1">
      <alignment horizontal="center" vertical="center" wrapText="1"/>
    </xf>
    <xf numFmtId="0" fontId="4" fillId="17" borderId="10" xfId="0" applyFont="1" applyFill="1" applyBorder="1" applyAlignment="1" applyProtection="1">
      <alignment horizontal="center" vertical="center" wrapText="1"/>
    </xf>
    <xf numFmtId="0" fontId="4" fillId="17" borderId="14" xfId="0" applyFont="1" applyFill="1" applyBorder="1" applyAlignment="1" applyProtection="1">
      <alignment horizontal="center" vertical="center" wrapText="1"/>
    </xf>
    <xf numFmtId="9" fontId="23" fillId="13" borderId="0" xfId="0" applyNumberFormat="1" applyFont="1" applyFill="1"/>
    <xf numFmtId="0" fontId="0" fillId="9" borderId="0" xfId="0" applyFill="1"/>
    <xf numFmtId="0" fontId="0" fillId="13" borderId="0" xfId="0" applyFill="1"/>
    <xf numFmtId="0" fontId="5" fillId="3" borderId="16" xfId="0" applyFont="1" applyFill="1" applyBorder="1" applyAlignment="1" applyProtection="1">
      <alignment horizontal="center" vertical="center" wrapText="1"/>
    </xf>
    <xf numFmtId="0" fontId="4" fillId="10" borderId="5" xfId="0" applyFont="1" applyFill="1" applyBorder="1" applyAlignment="1" applyProtection="1">
      <alignment horizontal="center" vertical="center"/>
    </xf>
    <xf numFmtId="0" fontId="2" fillId="0" borderId="16" xfId="0" applyFont="1" applyBorder="1" applyAlignment="1" applyProtection="1">
      <alignment horizontal="left" vertical="center" wrapText="1"/>
    </xf>
    <xf numFmtId="0" fontId="2"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4" fillId="17" borderId="16" xfId="0" applyFont="1" applyFill="1" applyBorder="1" applyAlignment="1" applyProtection="1">
      <alignment horizontal="center" vertical="center" wrapText="1"/>
    </xf>
    <xf numFmtId="9" fontId="2" fillId="0" borderId="0" xfId="0" applyNumberFormat="1" applyFont="1" applyAlignment="1" applyProtection="1">
      <alignment vertical="center"/>
      <protection locked="0"/>
    </xf>
    <xf numFmtId="0" fontId="24" fillId="4" borderId="16"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13" borderId="16" xfId="0" applyFont="1" applyFill="1" applyBorder="1" applyAlignment="1">
      <alignment horizontal="center" vertical="center" wrapText="1"/>
    </xf>
    <xf numFmtId="3" fontId="2" fillId="0" borderId="0" xfId="0" applyNumberFormat="1" applyFont="1" applyAlignment="1" applyProtection="1">
      <alignment vertical="center"/>
      <protection locked="0"/>
    </xf>
    <xf numFmtId="0" fontId="0" fillId="0" borderId="0" xfId="0" applyAlignment="1">
      <alignment wrapText="1"/>
    </xf>
    <xf numFmtId="3" fontId="0" fillId="0" borderId="0" xfId="0" applyNumberFormat="1"/>
    <xf numFmtId="166" fontId="2" fillId="0" borderId="0" xfId="0" applyNumberFormat="1" applyFont="1" applyAlignment="1" applyProtection="1">
      <alignment vertical="center"/>
      <protection locked="0"/>
    </xf>
    <xf numFmtId="166" fontId="0" fillId="0" borderId="0" xfId="0" applyNumberFormat="1"/>
    <xf numFmtId="0" fontId="0" fillId="0" borderId="0" xfId="0" applyAlignment="1">
      <alignment horizontal="justify" vertical="center" wrapText="1"/>
    </xf>
    <xf numFmtId="0" fontId="21" fillId="0" borderId="0" xfId="0" applyFont="1" applyAlignment="1">
      <alignment horizontal="justify" vertical="center" wrapText="1"/>
    </xf>
    <xf numFmtId="0" fontId="28" fillId="18" borderId="0" xfId="0" applyFont="1" applyFill="1" applyBorder="1" applyAlignment="1">
      <alignment horizontal="center" vertical="center" wrapText="1"/>
    </xf>
    <xf numFmtId="0" fontId="28" fillId="18" borderId="0" xfId="0" applyFont="1" applyFill="1" applyBorder="1" applyAlignment="1">
      <alignment horizontal="justify" vertical="center" wrapText="1"/>
    </xf>
    <xf numFmtId="0" fontId="27" fillId="0" borderId="0" xfId="0" applyFont="1" applyFill="1" applyBorder="1" applyAlignment="1">
      <alignment horizontal="justify" vertical="center" wrapText="1"/>
    </xf>
    <xf numFmtId="166" fontId="25" fillId="0" borderId="0" xfId="0" applyNumberFormat="1" applyFont="1" applyFill="1" applyBorder="1"/>
    <xf numFmtId="166" fontId="26" fillId="0" borderId="0" xfId="0" applyNumberFormat="1" applyFont="1" applyFill="1" applyBorder="1"/>
    <xf numFmtId="49" fontId="28" fillId="18" borderId="19" xfId="0" applyNumberFormat="1" applyFont="1" applyFill="1" applyBorder="1" applyAlignment="1">
      <alignment horizontal="center" vertical="center" wrapText="1"/>
    </xf>
    <xf numFmtId="166" fontId="29" fillId="0" borderId="0" xfId="0" applyNumberFormat="1" applyFont="1" applyFill="1" applyBorder="1" applyAlignment="1">
      <alignment horizontal="center" vertical="center"/>
    </xf>
    <xf numFmtId="166" fontId="30" fillId="0" borderId="0" xfId="0" applyNumberFormat="1" applyFont="1" applyFill="1" applyBorder="1" applyAlignment="1">
      <alignment horizontal="center" vertical="center"/>
    </xf>
    <xf numFmtId="166" fontId="31" fillId="0" borderId="0" xfId="0" applyNumberFormat="1" applyFont="1" applyFill="1" applyBorder="1" applyAlignment="1">
      <alignment horizontal="center" vertical="center"/>
    </xf>
    <xf numFmtId="0" fontId="4" fillId="17" borderId="11" xfId="0" applyFont="1" applyFill="1" applyBorder="1" applyAlignment="1" applyProtection="1">
      <alignment horizontal="center" vertical="center" wrapText="1"/>
    </xf>
    <xf numFmtId="0" fontId="4" fillId="17" borderId="12" xfId="0" applyFont="1" applyFill="1" applyBorder="1" applyAlignment="1" applyProtection="1">
      <alignment horizontal="center" vertical="center" wrapText="1"/>
    </xf>
    <xf numFmtId="49" fontId="0" fillId="0" borderId="0" xfId="0" applyNumberFormat="1" applyFill="1" applyBorder="1" applyAlignment="1">
      <alignment horizontal="center" vertical="center"/>
    </xf>
    <xf numFmtId="3" fontId="0" fillId="0" borderId="0" xfId="0" applyNumberFormat="1" applyFill="1" applyBorder="1" applyAlignment="1">
      <alignment horizontal="center" vertical="center"/>
    </xf>
    <xf numFmtId="49"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49" fontId="0" fillId="0" borderId="0" xfId="0" applyNumberFormat="1" applyFill="1" applyBorder="1" applyAlignment="1">
      <alignment horizontal="justify" vertical="center"/>
    </xf>
    <xf numFmtId="0" fontId="21" fillId="20" borderId="21" xfId="0" applyFont="1" applyFill="1" applyBorder="1" applyAlignment="1">
      <alignment horizontal="left"/>
    </xf>
    <xf numFmtId="0" fontId="21" fillId="0" borderId="20" xfId="0" applyFont="1" applyBorder="1" applyAlignment="1">
      <alignment horizontal="left"/>
    </xf>
    <xf numFmtId="3" fontId="21" fillId="0" borderId="20" xfId="0" applyNumberFormat="1" applyFont="1" applyBorder="1"/>
    <xf numFmtId="3" fontId="21" fillId="20" borderId="21" xfId="0" applyNumberFormat="1" applyFont="1" applyFill="1" applyBorder="1"/>
    <xf numFmtId="167" fontId="29" fillId="0" borderId="0" xfId="0" applyNumberFormat="1" applyFont="1" applyFill="1" applyBorder="1" applyAlignment="1">
      <alignment horizontal="center" vertical="center"/>
    </xf>
    <xf numFmtId="167" fontId="30" fillId="0" borderId="0" xfId="0" applyNumberFormat="1" applyFont="1" applyFill="1" applyBorder="1" applyAlignment="1">
      <alignment horizontal="center" vertical="center"/>
    </xf>
    <xf numFmtId="168" fontId="29" fillId="0" borderId="0" xfId="4" applyNumberFormat="1" applyFont="1" applyFill="1" applyBorder="1" applyAlignment="1">
      <alignment horizontal="center" vertical="center"/>
    </xf>
    <xf numFmtId="9" fontId="25" fillId="0" borderId="0" xfId="4" applyFont="1" applyFill="1" applyBorder="1" applyAlignment="1">
      <alignment horizontal="center" vertical="center"/>
    </xf>
    <xf numFmtId="168" fontId="30" fillId="0" borderId="0" xfId="0" applyNumberFormat="1" applyFont="1" applyFill="1" applyBorder="1" applyAlignment="1">
      <alignment horizontal="center" vertical="center"/>
    </xf>
    <xf numFmtId="166" fontId="25" fillId="0" borderId="0" xfId="0" applyNumberFormat="1" applyFont="1" applyFill="1" applyBorder="1" applyAlignment="1">
      <alignment horizontal="center" vertical="center"/>
    </xf>
    <xf numFmtId="166" fontId="33" fillId="0" borderId="0" xfId="0" applyNumberFormat="1" applyFont="1" applyFill="1" applyBorder="1" applyAlignment="1">
      <alignment horizontal="center" vertical="center"/>
    </xf>
    <xf numFmtId="0" fontId="34" fillId="0" borderId="0" xfId="0" applyFont="1" applyFill="1" applyBorder="1" applyAlignment="1">
      <alignment horizontal="justify" vertical="center" wrapText="1"/>
    </xf>
    <xf numFmtId="0" fontId="35" fillId="0" borderId="0" xfId="0" applyFont="1" applyFill="1" applyBorder="1" applyAlignment="1">
      <alignment horizontal="justify" vertical="center" wrapText="1"/>
    </xf>
    <xf numFmtId="3" fontId="5" fillId="0" borderId="16" xfId="0" applyNumberFormat="1" applyFont="1" applyFill="1" applyBorder="1" applyAlignment="1" applyProtection="1">
      <alignment horizontal="center" vertical="center"/>
      <protection locked="0"/>
    </xf>
    <xf numFmtId="0" fontId="4" fillId="17" borderId="13" xfId="0" applyFont="1" applyFill="1" applyBorder="1" applyAlignment="1" applyProtection="1">
      <alignment horizontal="center" vertical="center" wrapText="1"/>
    </xf>
    <xf numFmtId="166" fontId="5" fillId="0" borderId="16" xfId="0" applyNumberFormat="1" applyFont="1" applyFill="1" applyBorder="1" applyAlignment="1" applyProtection="1">
      <alignment horizontal="center" vertical="center" wrapText="1"/>
      <protection locked="0"/>
    </xf>
    <xf numFmtId="9" fontId="5" fillId="0" borderId="16" xfId="0" applyNumberFormat="1" applyFont="1" applyFill="1" applyBorder="1" applyAlignment="1" applyProtection="1">
      <alignment horizontal="center" vertical="center"/>
    </xf>
    <xf numFmtId="9" fontId="37" fillId="0" borderId="16" xfId="0" applyNumberFormat="1" applyFont="1" applyFill="1" applyBorder="1" applyAlignment="1" applyProtection="1">
      <alignment horizontal="center" vertical="center"/>
    </xf>
    <xf numFmtId="0" fontId="2" fillId="0" borderId="0" xfId="0" applyFont="1" applyAlignment="1" applyProtection="1">
      <alignment vertical="center"/>
    </xf>
    <xf numFmtId="0" fontId="15" fillId="0" borderId="0" xfId="0" applyFont="1" applyFill="1" applyAlignment="1" applyProtection="1">
      <alignment vertical="center"/>
    </xf>
    <xf numFmtId="14" fontId="36" fillId="0" borderId="0" xfId="0" applyNumberFormat="1" applyFont="1" applyFill="1" applyAlignment="1" applyProtection="1">
      <alignment vertical="center"/>
    </xf>
    <xf numFmtId="0" fontId="2" fillId="0" borderId="0" xfId="0" applyFont="1" applyAlignment="1" applyProtection="1">
      <alignment vertical="center" wrapText="1"/>
    </xf>
    <xf numFmtId="9" fontId="15" fillId="0" borderId="0" xfId="0" applyNumberFormat="1" applyFont="1" applyFill="1" applyAlignment="1" applyProtection="1">
      <alignment vertical="center"/>
    </xf>
    <xf numFmtId="0" fontId="15" fillId="0" borderId="0" xfId="0" applyFont="1" applyFill="1" applyAlignment="1" applyProtection="1">
      <alignment vertical="center" wrapText="1"/>
    </xf>
    <xf numFmtId="0" fontId="15" fillId="0" borderId="0" xfId="0" applyFont="1" applyAlignment="1" applyProtection="1">
      <alignment vertical="center"/>
    </xf>
    <xf numFmtId="0" fontId="2" fillId="3" borderId="0" xfId="0" applyFont="1" applyFill="1" applyAlignment="1" applyProtection="1">
      <alignment vertical="center"/>
    </xf>
    <xf numFmtId="0" fontId="2" fillId="4" borderId="0" xfId="0" applyFont="1" applyFill="1" applyAlignment="1" applyProtection="1">
      <alignment vertical="center"/>
    </xf>
    <xf numFmtId="0" fontId="2" fillId="0" borderId="0" xfId="0" applyFont="1" applyAlignment="1" applyProtection="1">
      <alignment horizontal="left" vertical="center" wrapText="1"/>
    </xf>
    <xf numFmtId="166" fontId="15" fillId="0" borderId="0" xfId="3" applyNumberFormat="1" applyFont="1" applyFill="1" applyBorder="1" applyAlignment="1" applyProtection="1">
      <alignment vertical="center" wrapText="1"/>
      <protection locked="0"/>
    </xf>
    <xf numFmtId="0" fontId="5" fillId="0" borderId="16" xfId="0" applyFont="1" applyFill="1" applyBorder="1" applyAlignment="1" applyProtection="1">
      <alignment horizontal="justify" vertical="center" wrapText="1"/>
      <protection locked="0"/>
    </xf>
    <xf numFmtId="0" fontId="5" fillId="0" borderId="16" xfId="0" applyFont="1" applyFill="1" applyBorder="1" applyAlignment="1" applyProtection="1">
      <alignment vertical="center"/>
      <protection locked="0"/>
    </xf>
    <xf numFmtId="0" fontId="2" fillId="0" borderId="0" xfId="0" applyFont="1" applyFill="1" applyAlignment="1" applyProtection="1">
      <alignment vertical="center" wrapText="1"/>
      <protection locked="0"/>
    </xf>
    <xf numFmtId="0" fontId="14" fillId="9" borderId="16" xfId="0" applyFont="1" applyFill="1" applyBorder="1" applyAlignment="1" applyProtection="1">
      <alignment horizontal="justify" vertical="center" wrapText="1"/>
      <protection locked="0"/>
    </xf>
    <xf numFmtId="0" fontId="5" fillId="9" borderId="16" xfId="0" applyFont="1" applyFill="1" applyBorder="1" applyAlignment="1" applyProtection="1">
      <alignment horizontal="justify" vertical="center" wrapText="1"/>
    </xf>
    <xf numFmtId="0" fontId="5" fillId="9" borderId="16" xfId="0" applyFont="1" applyFill="1" applyBorder="1" applyAlignment="1" applyProtection="1">
      <alignment horizontal="left" vertical="center" wrapText="1"/>
    </xf>
    <xf numFmtId="49" fontId="5" fillId="0" borderId="16" xfId="0" applyNumberFormat="1" applyFont="1" applyFill="1" applyBorder="1" applyAlignment="1" applyProtection="1">
      <alignment vertical="center" wrapText="1"/>
      <protection locked="0"/>
    </xf>
    <xf numFmtId="0" fontId="4" fillId="9" borderId="5" xfId="0" applyFont="1" applyFill="1" applyBorder="1" applyAlignment="1" applyProtection="1">
      <alignment horizontal="center" vertical="center"/>
    </xf>
    <xf numFmtId="0" fontId="3" fillId="0" borderId="0" xfId="0" applyFont="1" applyAlignment="1" applyProtection="1">
      <alignment horizontal="center" vertical="center" wrapText="1"/>
      <protection locked="0"/>
    </xf>
    <xf numFmtId="0" fontId="4" fillId="16" borderId="16" xfId="0" applyFont="1" applyFill="1" applyBorder="1" applyAlignment="1" applyProtection="1">
      <alignment horizontal="center" vertical="center"/>
      <protection locked="0"/>
    </xf>
    <xf numFmtId="0" fontId="4" fillId="10" borderId="7" xfId="0" applyFont="1" applyFill="1" applyBorder="1" applyAlignment="1" applyProtection="1">
      <alignment horizontal="center" vertical="center"/>
    </xf>
    <xf numFmtId="0" fontId="4" fillId="10" borderId="5" xfId="0" applyFont="1" applyFill="1" applyBorder="1" applyAlignment="1" applyProtection="1">
      <alignment horizontal="center" vertical="center"/>
    </xf>
    <xf numFmtId="0" fontId="4" fillId="10" borderId="6" xfId="0" applyFont="1" applyFill="1" applyBorder="1" applyAlignment="1" applyProtection="1">
      <alignment horizontal="center" vertical="center"/>
    </xf>
    <xf numFmtId="0" fontId="2" fillId="0" borderId="16" xfId="0" applyFont="1" applyBorder="1" applyAlignment="1" applyProtection="1">
      <alignment horizontal="left" vertical="center" wrapText="1"/>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4" fillId="9" borderId="5" xfId="0" applyFont="1" applyFill="1" applyBorder="1" applyAlignment="1" applyProtection="1">
      <alignment horizontal="center" vertical="center"/>
    </xf>
    <xf numFmtId="0" fontId="32" fillId="19" borderId="0" xfId="0" applyFont="1" applyFill="1" applyBorder="1" applyAlignment="1" applyProtection="1">
      <alignment horizontal="justify" vertical="center" wrapText="1"/>
    </xf>
    <xf numFmtId="0" fontId="4" fillId="17" borderId="9" xfId="0" applyFont="1" applyFill="1" applyBorder="1" applyAlignment="1" applyProtection="1">
      <alignment horizontal="center" vertical="center" wrapText="1"/>
    </xf>
    <xf numFmtId="0" fontId="4" fillId="17" borderId="22"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43" fontId="4" fillId="7" borderId="2" xfId="1"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4" fillId="8" borderId="2" xfId="0" applyFont="1" applyFill="1" applyBorder="1" applyAlignment="1" applyProtection="1">
      <alignment horizontal="center" vertical="center" wrapText="1"/>
    </xf>
    <xf numFmtId="0" fontId="4" fillId="8" borderId="2" xfId="0" applyFont="1" applyFill="1" applyBorder="1" applyAlignment="1" applyProtection="1">
      <alignment horizontal="center" vertical="center"/>
    </xf>
    <xf numFmtId="0" fontId="4" fillId="8" borderId="3" xfId="0" applyFont="1" applyFill="1" applyBorder="1" applyAlignment="1" applyProtection="1">
      <alignment horizontal="center" vertical="center"/>
    </xf>
    <xf numFmtId="0" fontId="4" fillId="9" borderId="4" xfId="0" applyFont="1" applyFill="1" applyBorder="1" applyAlignment="1" applyProtection="1">
      <alignment horizontal="center" vertical="center"/>
    </xf>
    <xf numFmtId="0" fontId="4" fillId="9" borderId="6" xfId="0"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protection locked="0"/>
    </xf>
    <xf numFmtId="0" fontId="38" fillId="17" borderId="0" xfId="0" applyFont="1" applyFill="1" applyAlignment="1" applyProtection="1">
      <alignment horizontal="center" vertical="center" wrapText="1"/>
      <protection locked="0"/>
    </xf>
    <xf numFmtId="14" fontId="38" fillId="17" borderId="0" xfId="0" applyNumberFormat="1" applyFont="1" applyFill="1" applyAlignment="1" applyProtection="1">
      <alignment horizontal="center" vertical="center" wrapText="1"/>
      <protection locked="0"/>
    </xf>
    <xf numFmtId="0" fontId="2" fillId="0" borderId="0" xfId="0" applyFont="1" applyFill="1" applyAlignment="1" applyProtection="1">
      <alignment vertical="center"/>
    </xf>
    <xf numFmtId="9" fontId="2" fillId="0" borderId="0" xfId="0" applyNumberFormat="1" applyFont="1" applyFill="1" applyAlignment="1" applyProtection="1">
      <alignment vertical="center"/>
    </xf>
    <xf numFmtId="0" fontId="4" fillId="17" borderId="7" xfId="0" applyFont="1" applyFill="1" applyBorder="1" applyAlignment="1" applyProtection="1">
      <alignment horizontal="center" vertical="center" wrapText="1"/>
    </xf>
    <xf numFmtId="0" fontId="4" fillId="17" borderId="7" xfId="0" applyFont="1" applyFill="1" applyBorder="1" applyAlignment="1" applyProtection="1">
      <alignment vertical="center"/>
    </xf>
    <xf numFmtId="0" fontId="4" fillId="17" borderId="5" xfId="0" applyFont="1" applyFill="1" applyBorder="1" applyAlignment="1" applyProtection="1">
      <alignment vertical="center"/>
    </xf>
    <xf numFmtId="0" fontId="4" fillId="17" borderId="23" xfId="0" applyFont="1" applyFill="1" applyBorder="1" applyAlignment="1" applyProtection="1">
      <alignment vertical="center"/>
    </xf>
    <xf numFmtId="43" fontId="4" fillId="17" borderId="16" xfId="1" applyFont="1" applyFill="1" applyBorder="1" applyAlignment="1" applyProtection="1">
      <alignment horizontal="center" vertical="center" wrapText="1"/>
    </xf>
    <xf numFmtId="0" fontId="4" fillId="17" borderId="6" xfId="0" applyFont="1" applyFill="1" applyBorder="1" applyAlignment="1" applyProtection="1">
      <alignment vertical="center"/>
    </xf>
    <xf numFmtId="0" fontId="4" fillId="9" borderId="24"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43" fontId="4" fillId="17" borderId="6" xfId="1" applyFont="1" applyFill="1" applyBorder="1" applyAlignment="1" applyProtection="1">
      <alignment horizontal="center" vertical="center" wrapText="1"/>
    </xf>
    <xf numFmtId="0" fontId="4" fillId="17" borderId="16" xfId="0" applyFont="1" applyFill="1" applyBorder="1" applyAlignment="1" applyProtection="1">
      <alignment horizontal="center" vertical="center" wrapText="1"/>
    </xf>
    <xf numFmtId="0" fontId="39" fillId="17" borderId="25" xfId="0" applyFont="1" applyFill="1" applyBorder="1" applyAlignment="1" applyProtection="1">
      <alignment horizontal="center" vertical="center"/>
    </xf>
    <xf numFmtId="0" fontId="39" fillId="17" borderId="26" xfId="0" applyFont="1" applyFill="1" applyBorder="1" applyAlignment="1" applyProtection="1">
      <alignment horizontal="center" vertical="center"/>
    </xf>
    <xf numFmtId="0" fontId="39" fillId="17" borderId="16" xfId="0" applyFont="1" applyFill="1" applyBorder="1" applyAlignment="1" applyProtection="1">
      <alignment horizontal="center" vertical="center" wrapText="1"/>
    </xf>
    <xf numFmtId="0" fontId="12" fillId="0" borderId="0" xfId="0" applyFont="1" applyFill="1" applyAlignment="1" applyProtection="1">
      <alignment vertical="center"/>
    </xf>
    <xf numFmtId="0" fontId="6" fillId="21" borderId="0" xfId="0" applyFont="1" applyFill="1" applyAlignment="1" applyProtection="1">
      <alignment horizontal="left" vertical="center" wrapText="1"/>
    </xf>
  </cellXfs>
  <cellStyles count="5">
    <cellStyle name="Millares" xfId="1" builtinId="3"/>
    <cellStyle name="Moneda [0]" xfId="2" builtinId="7"/>
    <cellStyle name="Normal" xfId="0" builtinId="0"/>
    <cellStyle name="Normal 2" xfId="3"/>
    <cellStyle name="Porcentaje" xfId="4" builtinId="5"/>
  </cellStyles>
  <dxfs count="23">
    <dxf>
      <font>
        <b/>
        <i val="0"/>
        <strike val="0"/>
        <condense val="0"/>
        <extend val="0"/>
        <outline val="0"/>
        <shadow val="0"/>
        <u val="none"/>
        <vertAlign val="baseline"/>
        <sz val="11"/>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8" formatCode="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7" formatCode="&quot;$&quot;\ #,##0;[Red]&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7" formatCode="&quot;$&quot;\ #,##0;[Red]&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Arial Narrow"/>
        <scheme val="none"/>
      </font>
      <numFmt numFmtId="166" formatCode="&quot;$&quot;\ #,##0"/>
      <fill>
        <patternFill patternType="none">
          <fgColor indexed="64"/>
          <bgColor auto="1"/>
        </patternFill>
      </fill>
    </dxf>
    <dxf>
      <font>
        <b/>
        <i val="0"/>
        <strike val="0"/>
        <condense val="0"/>
        <extend val="0"/>
        <outline val="0"/>
        <shadow val="0"/>
        <u val="none"/>
        <vertAlign val="baseline"/>
        <sz val="11"/>
        <color theme="1"/>
        <name val="Arial Narrow"/>
        <scheme val="none"/>
      </font>
      <numFmt numFmtId="166" formatCode="&quot;$&quot;\ #,##0"/>
      <fill>
        <patternFill patternType="none">
          <fgColor indexed="64"/>
          <bgColor auto="1"/>
        </patternFill>
      </fill>
    </dxf>
    <dxf>
      <font>
        <b/>
        <i val="0"/>
        <strike val="0"/>
        <condense val="0"/>
        <extend val="0"/>
        <outline val="0"/>
        <shadow val="0"/>
        <u val="none"/>
        <vertAlign val="baseline"/>
        <sz val="11"/>
        <color auto="1"/>
        <name val="Arial Narrow"/>
        <scheme val="none"/>
      </font>
      <fill>
        <patternFill patternType="none">
          <fgColor indexed="64"/>
          <bgColor auto="1"/>
        </patternFill>
      </fill>
      <alignment horizontal="justify" vertical="center" textRotation="0" wrapText="1"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rgb="FFFF0000"/>
        <name val="Arial Narrow"/>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 formatCode="#,##0"/>
      <fill>
        <patternFill patternType="none">
          <fgColor indexed="64"/>
          <bgColor auto="1"/>
        </patternFill>
      </fill>
      <alignment horizontal="center" vertical="center" textRotation="0" wrapText="0" indent="0" justifyLastLine="0" shrinkToFit="0" readingOrder="0"/>
    </dxf>
    <dxf>
      <numFmt numFmtId="3" formatCode="#,##0"/>
      <fill>
        <patternFill patternType="none">
          <fgColor indexed="64"/>
          <bgColor auto="1"/>
        </patternFill>
      </fill>
      <alignment horizontal="center" vertical="center" textRotation="0" wrapText="0" indent="0" justifyLastLine="0" shrinkToFit="0" readingOrder="0"/>
    </dxf>
    <dxf>
      <numFmt numFmtId="30" formatCode="@"/>
      <fill>
        <patternFill patternType="none">
          <fgColor indexed="64"/>
          <bgColor auto="1"/>
        </patternFill>
      </fill>
      <alignment horizontal="center" vertical="center" textRotation="0" wrapText="0" indent="0" justifyLastLine="0" shrinkToFit="0" readingOrder="0"/>
    </dxf>
    <dxf>
      <numFmt numFmtId="30" formatCode="@"/>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11"/>
        <color rgb="FFC00000"/>
        <name val="Calibri"/>
        <scheme val="minor"/>
      </font>
      <numFmt numFmtId="30" formatCode="@"/>
      <alignment horizontal="center" vertical="center" textRotation="0" wrapText="1" indent="0" justifyLastLine="0" shrinkToFit="0" readingOrder="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1333499</xdr:colOff>
      <xdr:row>5</xdr:row>
      <xdr:rowOff>214311</xdr:rowOff>
    </xdr:to>
    <xdr:sp macro="" textlink="">
      <xdr:nvSpPr>
        <xdr:cNvPr id="2" name="Rectángulo 1">
          <a:extLst>
            <a:ext uri="{FF2B5EF4-FFF2-40B4-BE49-F238E27FC236}">
              <a16:creationId xmlns:a16="http://schemas.microsoft.com/office/drawing/2014/main" id="{00000000-0008-0000-0000-00000E000000}"/>
            </a:ext>
          </a:extLst>
        </xdr:cNvPr>
        <xdr:cNvSpPr/>
      </xdr:nvSpPr>
      <xdr:spPr>
        <a:xfrm>
          <a:off x="0" y="0"/>
          <a:ext cx="3202780" cy="120253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283371</xdr:colOff>
      <xdr:row>0</xdr:row>
      <xdr:rowOff>130968</xdr:rowOff>
    </xdr:from>
    <xdr:to>
      <xdr:col>1</xdr:col>
      <xdr:colOff>904875</xdr:colOff>
      <xdr:row>5</xdr:row>
      <xdr:rowOff>59530</xdr:rowOff>
    </xdr:to>
    <xdr:grpSp>
      <xdr:nvGrpSpPr>
        <xdr:cNvPr id="3" name="Group 41">
          <a:extLst>
            <a:ext uri="{FF2B5EF4-FFF2-40B4-BE49-F238E27FC236}">
              <a16:creationId xmlns:a16="http://schemas.microsoft.com/office/drawing/2014/main" id="{00000000-0008-0000-0000-000002000000}"/>
            </a:ext>
          </a:extLst>
        </xdr:cNvPr>
        <xdr:cNvGrpSpPr>
          <a:grpSpLocks/>
        </xdr:cNvGrpSpPr>
      </xdr:nvGrpSpPr>
      <xdr:grpSpPr bwMode="auto">
        <a:xfrm>
          <a:off x="283371" y="130968"/>
          <a:ext cx="2490785" cy="916781"/>
          <a:chOff x="837" y="1286"/>
          <a:chExt cx="1566" cy="548"/>
        </a:xfrm>
      </xdr:grpSpPr>
      <xdr:sp macro="" textlink="">
        <xdr:nvSpPr>
          <xdr:cNvPr id="4" name="Freeform 42">
            <a:extLst>
              <a:ext uri="{FF2B5EF4-FFF2-40B4-BE49-F238E27FC236}">
                <a16:creationId xmlns:a16="http://schemas.microsoft.com/office/drawing/2014/main" id="{00000000-0008-0000-0000-000003000000}"/>
              </a:ext>
            </a:extLst>
          </xdr:cNvPr>
          <xdr:cNvSpPr>
            <a:spLocks noEditPoints="1"/>
          </xdr:cNvSpPr>
        </xdr:nvSpPr>
        <xdr:spPr bwMode="auto">
          <a:xfrm>
            <a:off x="837" y="1760"/>
            <a:ext cx="1566" cy="74"/>
          </a:xfrm>
          <a:custGeom>
            <a:avLst/>
            <a:gdLst>
              <a:gd name="T0" fmla="*/ 2147483647 w 663"/>
              <a:gd name="T1" fmla="*/ 2147483647 h 31"/>
              <a:gd name="T2" fmla="*/ 2147483647 w 663"/>
              <a:gd name="T3" fmla="*/ 2147483647 h 31"/>
              <a:gd name="T4" fmla="*/ 2147483647 w 663"/>
              <a:gd name="T5" fmla="*/ 2147483647 h 31"/>
              <a:gd name="T6" fmla="*/ 2147483647 w 663"/>
              <a:gd name="T7" fmla="*/ 2147483647 h 31"/>
              <a:gd name="T8" fmla="*/ 2147483647 w 663"/>
              <a:gd name="T9" fmla="*/ 2147483647 h 31"/>
              <a:gd name="T10" fmla="*/ 2147483647 w 663"/>
              <a:gd name="T11" fmla="*/ 2147483647 h 31"/>
              <a:gd name="T12" fmla="*/ 2147483647 w 663"/>
              <a:gd name="T13" fmla="*/ 2147483647 h 31"/>
              <a:gd name="T14" fmla="*/ 2147483647 w 663"/>
              <a:gd name="T15" fmla="*/ 2147483647 h 31"/>
              <a:gd name="T16" fmla="*/ 2147483647 w 663"/>
              <a:gd name="T17" fmla="*/ 2147483647 h 31"/>
              <a:gd name="T18" fmla="*/ 2147483647 w 663"/>
              <a:gd name="T19" fmla="*/ 2147483647 h 31"/>
              <a:gd name="T20" fmla="*/ 2147483647 w 663"/>
              <a:gd name="T21" fmla="*/ 2147483647 h 31"/>
              <a:gd name="T22" fmla="*/ 2147483647 w 663"/>
              <a:gd name="T23" fmla="*/ 2147483647 h 31"/>
              <a:gd name="T24" fmla="*/ 2147483647 w 663"/>
              <a:gd name="T25" fmla="*/ 2147483647 h 31"/>
              <a:gd name="T26" fmla="*/ 2147483647 w 663"/>
              <a:gd name="T27" fmla="*/ 2147483647 h 31"/>
              <a:gd name="T28" fmla="*/ 2147483647 w 663"/>
              <a:gd name="T29" fmla="*/ 2147483647 h 31"/>
              <a:gd name="T30" fmla="*/ 2147483647 w 663"/>
              <a:gd name="T31" fmla="*/ 2147483647 h 31"/>
              <a:gd name="T32" fmla="*/ 2147483647 w 663"/>
              <a:gd name="T33" fmla="*/ 2147483647 h 31"/>
              <a:gd name="T34" fmla="*/ 2147483647 w 663"/>
              <a:gd name="T35" fmla="*/ 2147483647 h 31"/>
              <a:gd name="T36" fmla="*/ 2147483647 w 663"/>
              <a:gd name="T37" fmla="*/ 2147483647 h 31"/>
              <a:gd name="T38" fmla="*/ 2147483647 w 663"/>
              <a:gd name="T39" fmla="*/ 2147483647 h 31"/>
              <a:gd name="T40" fmla="*/ 2147483647 w 663"/>
              <a:gd name="T41" fmla="*/ 2147483647 h 31"/>
              <a:gd name="T42" fmla="*/ 2147483647 w 663"/>
              <a:gd name="T43" fmla="*/ 2147483647 h 31"/>
              <a:gd name="T44" fmla="*/ 2147483647 w 663"/>
              <a:gd name="T45" fmla="*/ 2147483647 h 31"/>
              <a:gd name="T46" fmla="*/ 2147483647 w 663"/>
              <a:gd name="T47" fmla="*/ 2147483647 h 31"/>
              <a:gd name="T48" fmla="*/ 2147483647 w 663"/>
              <a:gd name="T49" fmla="*/ 2147483647 h 31"/>
              <a:gd name="T50" fmla="*/ 2147483647 w 663"/>
              <a:gd name="T51" fmla="*/ 2147483647 h 31"/>
              <a:gd name="T52" fmla="*/ 2147483647 w 663"/>
              <a:gd name="T53" fmla="*/ 2147483647 h 31"/>
              <a:gd name="T54" fmla="*/ 2147483647 w 663"/>
              <a:gd name="T55" fmla="*/ 2147483647 h 31"/>
              <a:gd name="T56" fmla="*/ 2147483647 w 663"/>
              <a:gd name="T57" fmla="*/ 2147483647 h 31"/>
              <a:gd name="T58" fmla="*/ 2147483647 w 663"/>
              <a:gd name="T59" fmla="*/ 2147483647 h 31"/>
              <a:gd name="T60" fmla="*/ 2147483647 w 663"/>
              <a:gd name="T61" fmla="*/ 2147483647 h 31"/>
              <a:gd name="T62" fmla="*/ 2147483647 w 663"/>
              <a:gd name="T63" fmla="*/ 2147483647 h 31"/>
              <a:gd name="T64" fmla="*/ 2147483647 w 663"/>
              <a:gd name="T65" fmla="*/ 2147483647 h 31"/>
              <a:gd name="T66" fmla="*/ 2147483647 w 663"/>
              <a:gd name="T67" fmla="*/ 2147483647 h 31"/>
              <a:gd name="T68" fmla="*/ 2147483647 w 663"/>
              <a:gd name="T69" fmla="*/ 2147483647 h 31"/>
              <a:gd name="T70" fmla="*/ 2147483647 w 663"/>
              <a:gd name="T71" fmla="*/ 2147483647 h 31"/>
              <a:gd name="T72" fmla="*/ 2147483647 w 663"/>
              <a:gd name="T73" fmla="*/ 2147483647 h 31"/>
              <a:gd name="T74" fmla="*/ 2147483647 w 663"/>
              <a:gd name="T75" fmla="*/ 2147483647 h 31"/>
              <a:gd name="T76" fmla="*/ 2147483647 w 663"/>
              <a:gd name="T77" fmla="*/ 2147483647 h 31"/>
              <a:gd name="T78" fmla="*/ 2147483647 w 663"/>
              <a:gd name="T79" fmla="*/ 2147483647 h 31"/>
              <a:gd name="T80" fmla="*/ 2147483647 w 663"/>
              <a:gd name="T81" fmla="*/ 2147483647 h 31"/>
              <a:gd name="T82" fmla="*/ 2147483647 w 663"/>
              <a:gd name="T83" fmla="*/ 2147483647 h 31"/>
              <a:gd name="T84" fmla="*/ 2147483647 w 663"/>
              <a:gd name="T85" fmla="*/ 2147483647 h 31"/>
              <a:gd name="T86" fmla="*/ 2147483647 w 663"/>
              <a:gd name="T87" fmla="*/ 2147483647 h 31"/>
              <a:gd name="T88" fmla="*/ 2147483647 w 663"/>
              <a:gd name="T89" fmla="*/ 2147483647 h 31"/>
              <a:gd name="T90" fmla="*/ 2147483647 w 663"/>
              <a:gd name="T91" fmla="*/ 2147483647 h 31"/>
              <a:gd name="T92" fmla="*/ 2147483647 w 663"/>
              <a:gd name="T93" fmla="*/ 2147483647 h 31"/>
              <a:gd name="T94" fmla="*/ 2147483647 w 663"/>
              <a:gd name="T95" fmla="*/ 2147483647 h 31"/>
              <a:gd name="T96" fmla="*/ 2147483647 w 663"/>
              <a:gd name="T97" fmla="*/ 2147483647 h 31"/>
              <a:gd name="T98" fmla="*/ 2147483647 w 663"/>
              <a:gd name="T99" fmla="*/ 2147483647 h 31"/>
              <a:gd name="T100" fmla="*/ 2147483647 w 663"/>
              <a:gd name="T101" fmla="*/ 2147483647 h 31"/>
              <a:gd name="T102" fmla="*/ 2147483647 w 663"/>
              <a:gd name="T103" fmla="*/ 2147483647 h 31"/>
              <a:gd name="T104" fmla="*/ 2147483647 w 663"/>
              <a:gd name="T105" fmla="*/ 2147483647 h 31"/>
              <a:gd name="T106" fmla="*/ 2147483647 w 663"/>
              <a:gd name="T107" fmla="*/ 2147483647 h 31"/>
              <a:gd name="T108" fmla="*/ 2147483647 w 663"/>
              <a:gd name="T109" fmla="*/ 2147483647 h 31"/>
              <a:gd name="T110" fmla="*/ 2147483647 w 663"/>
              <a:gd name="T111" fmla="*/ 2147483647 h 31"/>
              <a:gd name="T112" fmla="*/ 2147483647 w 663"/>
              <a:gd name="T113" fmla="*/ 2147483647 h 31"/>
              <a:gd name="T114" fmla="*/ 2147483647 w 663"/>
              <a:gd name="T115" fmla="*/ 2147483647 h 31"/>
              <a:gd name="T116" fmla="*/ 2147483647 w 663"/>
              <a:gd name="T117" fmla="*/ 2147483647 h 31"/>
              <a:gd name="T118" fmla="*/ 2147483647 w 663"/>
              <a:gd name="T119" fmla="*/ 2147483647 h 31"/>
              <a:gd name="T120" fmla="*/ 2147483647 w 663"/>
              <a:gd name="T121" fmla="*/ 2147483647 h 31"/>
              <a:gd name="T122" fmla="*/ 2147483647 w 663"/>
              <a:gd name="T123" fmla="*/ 2147483647 h 3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663"/>
              <a:gd name="T187" fmla="*/ 0 h 31"/>
              <a:gd name="T188" fmla="*/ 663 w 663"/>
              <a:gd name="T189" fmla="*/ 31 h 31"/>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663" h="31">
                <a:moveTo>
                  <a:pt x="662" y="18"/>
                </a:moveTo>
                <a:cubicBezTo>
                  <a:pt x="661" y="17"/>
                  <a:pt x="660" y="16"/>
                  <a:pt x="658" y="15"/>
                </a:cubicBezTo>
                <a:cubicBezTo>
                  <a:pt x="657" y="14"/>
                  <a:pt x="657" y="14"/>
                  <a:pt x="656" y="13"/>
                </a:cubicBezTo>
                <a:cubicBezTo>
                  <a:pt x="652" y="11"/>
                  <a:pt x="651" y="9"/>
                  <a:pt x="651" y="8"/>
                </a:cubicBezTo>
                <a:cubicBezTo>
                  <a:pt x="651" y="7"/>
                  <a:pt x="651" y="6"/>
                  <a:pt x="651" y="6"/>
                </a:cubicBezTo>
                <a:cubicBezTo>
                  <a:pt x="652" y="5"/>
                  <a:pt x="653" y="5"/>
                  <a:pt x="654" y="5"/>
                </a:cubicBezTo>
                <a:cubicBezTo>
                  <a:pt x="655" y="5"/>
                  <a:pt x="655" y="5"/>
                  <a:pt x="656" y="6"/>
                </a:cubicBezTo>
                <a:cubicBezTo>
                  <a:pt x="656" y="7"/>
                  <a:pt x="657" y="8"/>
                  <a:pt x="657" y="9"/>
                </a:cubicBezTo>
                <a:cubicBezTo>
                  <a:pt x="657" y="9"/>
                  <a:pt x="657" y="9"/>
                  <a:pt x="657" y="9"/>
                </a:cubicBezTo>
                <a:cubicBezTo>
                  <a:pt x="663" y="9"/>
                  <a:pt x="663" y="9"/>
                  <a:pt x="663" y="9"/>
                </a:cubicBezTo>
                <a:cubicBezTo>
                  <a:pt x="663" y="8"/>
                  <a:pt x="663" y="8"/>
                  <a:pt x="663" y="8"/>
                </a:cubicBezTo>
                <a:cubicBezTo>
                  <a:pt x="663" y="6"/>
                  <a:pt x="662" y="4"/>
                  <a:pt x="660" y="2"/>
                </a:cubicBezTo>
                <a:cubicBezTo>
                  <a:pt x="659" y="1"/>
                  <a:pt x="657" y="0"/>
                  <a:pt x="654" y="0"/>
                </a:cubicBezTo>
                <a:cubicBezTo>
                  <a:pt x="651" y="0"/>
                  <a:pt x="649" y="1"/>
                  <a:pt x="647" y="2"/>
                </a:cubicBezTo>
                <a:cubicBezTo>
                  <a:pt x="645" y="4"/>
                  <a:pt x="645" y="6"/>
                  <a:pt x="645" y="8"/>
                </a:cubicBezTo>
                <a:cubicBezTo>
                  <a:pt x="645" y="10"/>
                  <a:pt x="645" y="11"/>
                  <a:pt x="645" y="12"/>
                </a:cubicBezTo>
                <a:cubicBezTo>
                  <a:pt x="646" y="13"/>
                  <a:pt x="646" y="14"/>
                  <a:pt x="647" y="15"/>
                </a:cubicBezTo>
                <a:cubicBezTo>
                  <a:pt x="648" y="15"/>
                  <a:pt x="648" y="15"/>
                  <a:pt x="649" y="16"/>
                </a:cubicBezTo>
                <a:cubicBezTo>
                  <a:pt x="650" y="17"/>
                  <a:pt x="651" y="17"/>
                  <a:pt x="652" y="18"/>
                </a:cubicBezTo>
                <a:cubicBezTo>
                  <a:pt x="652" y="18"/>
                  <a:pt x="653" y="18"/>
                  <a:pt x="653" y="18"/>
                </a:cubicBezTo>
                <a:cubicBezTo>
                  <a:pt x="655" y="20"/>
                  <a:pt x="657" y="22"/>
                  <a:pt x="657" y="23"/>
                </a:cubicBezTo>
                <a:cubicBezTo>
                  <a:pt x="657" y="24"/>
                  <a:pt x="656" y="25"/>
                  <a:pt x="656" y="26"/>
                </a:cubicBezTo>
                <a:cubicBezTo>
                  <a:pt x="655" y="26"/>
                  <a:pt x="655" y="26"/>
                  <a:pt x="654" y="26"/>
                </a:cubicBezTo>
                <a:cubicBezTo>
                  <a:pt x="652" y="26"/>
                  <a:pt x="652" y="26"/>
                  <a:pt x="651" y="25"/>
                </a:cubicBezTo>
                <a:cubicBezTo>
                  <a:pt x="651" y="25"/>
                  <a:pt x="650" y="24"/>
                  <a:pt x="650" y="22"/>
                </a:cubicBezTo>
                <a:cubicBezTo>
                  <a:pt x="650" y="21"/>
                  <a:pt x="650" y="21"/>
                  <a:pt x="650" y="21"/>
                </a:cubicBezTo>
                <a:cubicBezTo>
                  <a:pt x="644" y="21"/>
                  <a:pt x="644" y="21"/>
                  <a:pt x="644" y="21"/>
                </a:cubicBezTo>
                <a:cubicBezTo>
                  <a:pt x="644" y="22"/>
                  <a:pt x="644" y="22"/>
                  <a:pt x="644" y="22"/>
                </a:cubicBezTo>
                <a:cubicBezTo>
                  <a:pt x="644" y="22"/>
                  <a:pt x="644" y="22"/>
                  <a:pt x="644" y="22"/>
                </a:cubicBezTo>
                <a:cubicBezTo>
                  <a:pt x="644" y="25"/>
                  <a:pt x="645" y="28"/>
                  <a:pt x="646" y="29"/>
                </a:cubicBezTo>
                <a:cubicBezTo>
                  <a:pt x="648" y="30"/>
                  <a:pt x="650" y="31"/>
                  <a:pt x="653" y="31"/>
                </a:cubicBezTo>
                <a:cubicBezTo>
                  <a:pt x="656" y="31"/>
                  <a:pt x="659" y="30"/>
                  <a:pt x="660" y="29"/>
                </a:cubicBezTo>
                <a:cubicBezTo>
                  <a:pt x="662" y="27"/>
                  <a:pt x="663" y="25"/>
                  <a:pt x="663" y="22"/>
                </a:cubicBezTo>
                <a:cubicBezTo>
                  <a:pt x="663" y="21"/>
                  <a:pt x="662" y="19"/>
                  <a:pt x="662" y="18"/>
                </a:cubicBezTo>
                <a:close/>
                <a:moveTo>
                  <a:pt x="638" y="2"/>
                </a:moveTo>
                <a:cubicBezTo>
                  <a:pt x="637" y="2"/>
                  <a:pt x="636" y="1"/>
                  <a:pt x="635" y="1"/>
                </a:cubicBezTo>
                <a:cubicBezTo>
                  <a:pt x="634" y="1"/>
                  <a:pt x="632" y="0"/>
                  <a:pt x="631" y="0"/>
                </a:cubicBezTo>
                <a:cubicBezTo>
                  <a:pt x="629" y="0"/>
                  <a:pt x="627" y="1"/>
                  <a:pt x="626" y="1"/>
                </a:cubicBezTo>
                <a:cubicBezTo>
                  <a:pt x="625" y="2"/>
                  <a:pt x="624" y="3"/>
                  <a:pt x="623" y="4"/>
                </a:cubicBezTo>
                <a:cubicBezTo>
                  <a:pt x="622" y="5"/>
                  <a:pt x="622" y="6"/>
                  <a:pt x="621" y="8"/>
                </a:cubicBezTo>
                <a:cubicBezTo>
                  <a:pt x="621" y="10"/>
                  <a:pt x="621" y="12"/>
                  <a:pt x="621" y="15"/>
                </a:cubicBezTo>
                <a:cubicBezTo>
                  <a:pt x="621" y="19"/>
                  <a:pt x="621" y="22"/>
                  <a:pt x="622" y="24"/>
                </a:cubicBezTo>
                <a:cubicBezTo>
                  <a:pt x="622" y="26"/>
                  <a:pt x="623" y="28"/>
                  <a:pt x="624" y="29"/>
                </a:cubicBezTo>
                <a:cubicBezTo>
                  <a:pt x="625" y="30"/>
                  <a:pt x="626" y="30"/>
                  <a:pt x="627" y="31"/>
                </a:cubicBezTo>
                <a:cubicBezTo>
                  <a:pt x="628" y="31"/>
                  <a:pt x="630" y="31"/>
                  <a:pt x="631" y="31"/>
                </a:cubicBezTo>
                <a:cubicBezTo>
                  <a:pt x="633" y="31"/>
                  <a:pt x="634" y="31"/>
                  <a:pt x="636" y="30"/>
                </a:cubicBezTo>
                <a:cubicBezTo>
                  <a:pt x="637" y="30"/>
                  <a:pt x="638" y="29"/>
                  <a:pt x="639" y="28"/>
                </a:cubicBezTo>
                <a:cubicBezTo>
                  <a:pt x="639" y="26"/>
                  <a:pt x="640" y="25"/>
                  <a:pt x="640" y="23"/>
                </a:cubicBezTo>
                <a:cubicBezTo>
                  <a:pt x="641" y="21"/>
                  <a:pt x="641" y="19"/>
                  <a:pt x="641" y="15"/>
                </a:cubicBezTo>
                <a:cubicBezTo>
                  <a:pt x="641" y="11"/>
                  <a:pt x="641" y="9"/>
                  <a:pt x="640" y="7"/>
                </a:cubicBezTo>
                <a:cubicBezTo>
                  <a:pt x="640" y="5"/>
                  <a:pt x="639" y="3"/>
                  <a:pt x="638" y="2"/>
                </a:cubicBezTo>
                <a:close/>
                <a:moveTo>
                  <a:pt x="634" y="24"/>
                </a:moveTo>
                <a:cubicBezTo>
                  <a:pt x="633" y="26"/>
                  <a:pt x="632" y="26"/>
                  <a:pt x="631" y="26"/>
                </a:cubicBezTo>
                <a:cubicBezTo>
                  <a:pt x="631" y="26"/>
                  <a:pt x="631" y="26"/>
                  <a:pt x="631" y="26"/>
                </a:cubicBezTo>
                <a:cubicBezTo>
                  <a:pt x="629" y="26"/>
                  <a:pt x="628" y="26"/>
                  <a:pt x="628" y="24"/>
                </a:cubicBezTo>
                <a:cubicBezTo>
                  <a:pt x="627" y="23"/>
                  <a:pt x="627" y="20"/>
                  <a:pt x="627" y="16"/>
                </a:cubicBezTo>
                <a:cubicBezTo>
                  <a:pt x="627" y="11"/>
                  <a:pt x="627" y="8"/>
                  <a:pt x="628" y="7"/>
                </a:cubicBezTo>
                <a:cubicBezTo>
                  <a:pt x="629" y="6"/>
                  <a:pt x="629" y="5"/>
                  <a:pt x="631" y="5"/>
                </a:cubicBezTo>
                <a:cubicBezTo>
                  <a:pt x="632" y="5"/>
                  <a:pt x="633" y="6"/>
                  <a:pt x="634" y="7"/>
                </a:cubicBezTo>
                <a:cubicBezTo>
                  <a:pt x="634" y="8"/>
                  <a:pt x="635" y="11"/>
                  <a:pt x="635" y="15"/>
                </a:cubicBezTo>
                <a:cubicBezTo>
                  <a:pt x="635" y="20"/>
                  <a:pt x="634" y="23"/>
                  <a:pt x="634" y="24"/>
                </a:cubicBezTo>
                <a:close/>
                <a:moveTo>
                  <a:pt x="617" y="24"/>
                </a:moveTo>
                <a:cubicBezTo>
                  <a:pt x="617" y="24"/>
                  <a:pt x="617" y="24"/>
                  <a:pt x="617" y="24"/>
                </a:cubicBezTo>
                <a:cubicBezTo>
                  <a:pt x="617" y="23"/>
                  <a:pt x="617" y="23"/>
                  <a:pt x="617" y="23"/>
                </a:cubicBezTo>
                <a:cubicBezTo>
                  <a:pt x="617" y="20"/>
                  <a:pt x="617" y="19"/>
                  <a:pt x="617" y="18"/>
                </a:cubicBezTo>
                <a:cubicBezTo>
                  <a:pt x="616" y="17"/>
                  <a:pt x="615" y="16"/>
                  <a:pt x="613" y="16"/>
                </a:cubicBezTo>
                <a:cubicBezTo>
                  <a:pt x="614" y="15"/>
                  <a:pt x="616" y="15"/>
                  <a:pt x="616" y="14"/>
                </a:cubicBezTo>
                <a:cubicBezTo>
                  <a:pt x="617" y="12"/>
                  <a:pt x="617" y="11"/>
                  <a:pt x="617" y="8"/>
                </a:cubicBezTo>
                <a:cubicBezTo>
                  <a:pt x="617" y="5"/>
                  <a:pt x="617" y="3"/>
                  <a:pt x="615" y="2"/>
                </a:cubicBezTo>
                <a:cubicBezTo>
                  <a:pt x="614" y="1"/>
                  <a:pt x="612" y="1"/>
                  <a:pt x="608" y="1"/>
                </a:cubicBezTo>
                <a:cubicBezTo>
                  <a:pt x="608" y="1"/>
                  <a:pt x="608" y="1"/>
                  <a:pt x="608" y="1"/>
                </a:cubicBezTo>
                <a:cubicBezTo>
                  <a:pt x="599" y="1"/>
                  <a:pt x="599" y="1"/>
                  <a:pt x="599" y="1"/>
                </a:cubicBezTo>
                <a:cubicBezTo>
                  <a:pt x="599" y="31"/>
                  <a:pt x="599" y="31"/>
                  <a:pt x="599" y="31"/>
                </a:cubicBezTo>
                <a:cubicBezTo>
                  <a:pt x="605" y="31"/>
                  <a:pt x="605" y="31"/>
                  <a:pt x="605" y="31"/>
                </a:cubicBezTo>
                <a:cubicBezTo>
                  <a:pt x="605" y="18"/>
                  <a:pt x="605" y="18"/>
                  <a:pt x="605" y="18"/>
                </a:cubicBezTo>
                <a:cubicBezTo>
                  <a:pt x="608" y="18"/>
                  <a:pt x="608" y="18"/>
                  <a:pt x="608" y="18"/>
                </a:cubicBezTo>
                <a:cubicBezTo>
                  <a:pt x="608" y="18"/>
                  <a:pt x="608" y="18"/>
                  <a:pt x="608" y="18"/>
                </a:cubicBezTo>
                <a:cubicBezTo>
                  <a:pt x="609" y="18"/>
                  <a:pt x="610" y="19"/>
                  <a:pt x="610" y="19"/>
                </a:cubicBezTo>
                <a:cubicBezTo>
                  <a:pt x="611" y="20"/>
                  <a:pt x="611" y="21"/>
                  <a:pt x="611" y="22"/>
                </a:cubicBezTo>
                <a:cubicBezTo>
                  <a:pt x="611" y="23"/>
                  <a:pt x="611" y="24"/>
                  <a:pt x="611" y="25"/>
                </a:cubicBezTo>
                <a:cubicBezTo>
                  <a:pt x="611" y="28"/>
                  <a:pt x="612" y="30"/>
                  <a:pt x="612" y="31"/>
                </a:cubicBezTo>
                <a:cubicBezTo>
                  <a:pt x="618" y="31"/>
                  <a:pt x="618" y="31"/>
                  <a:pt x="618" y="31"/>
                </a:cubicBezTo>
                <a:cubicBezTo>
                  <a:pt x="618" y="30"/>
                  <a:pt x="618" y="29"/>
                  <a:pt x="618" y="28"/>
                </a:cubicBezTo>
                <a:cubicBezTo>
                  <a:pt x="617" y="27"/>
                  <a:pt x="617" y="26"/>
                  <a:pt x="617" y="24"/>
                </a:cubicBezTo>
                <a:close/>
                <a:moveTo>
                  <a:pt x="610" y="13"/>
                </a:moveTo>
                <a:cubicBezTo>
                  <a:pt x="610" y="13"/>
                  <a:pt x="609" y="13"/>
                  <a:pt x="608" y="14"/>
                </a:cubicBezTo>
                <a:cubicBezTo>
                  <a:pt x="608" y="14"/>
                  <a:pt x="607" y="14"/>
                  <a:pt x="607" y="14"/>
                </a:cubicBezTo>
                <a:cubicBezTo>
                  <a:pt x="605" y="14"/>
                  <a:pt x="605" y="14"/>
                  <a:pt x="605" y="14"/>
                </a:cubicBezTo>
                <a:cubicBezTo>
                  <a:pt x="605" y="5"/>
                  <a:pt x="605" y="5"/>
                  <a:pt x="605" y="5"/>
                </a:cubicBezTo>
                <a:cubicBezTo>
                  <a:pt x="607" y="5"/>
                  <a:pt x="607" y="5"/>
                  <a:pt x="607" y="5"/>
                </a:cubicBezTo>
                <a:cubicBezTo>
                  <a:pt x="608" y="5"/>
                  <a:pt x="608" y="5"/>
                  <a:pt x="608" y="5"/>
                </a:cubicBezTo>
                <a:cubicBezTo>
                  <a:pt x="609" y="6"/>
                  <a:pt x="610" y="6"/>
                  <a:pt x="610" y="6"/>
                </a:cubicBezTo>
                <a:cubicBezTo>
                  <a:pt x="611" y="7"/>
                  <a:pt x="611" y="8"/>
                  <a:pt x="611" y="9"/>
                </a:cubicBezTo>
                <a:cubicBezTo>
                  <a:pt x="611" y="11"/>
                  <a:pt x="611" y="12"/>
                  <a:pt x="610" y="13"/>
                </a:cubicBezTo>
                <a:close/>
                <a:moveTo>
                  <a:pt x="589" y="19"/>
                </a:moveTo>
                <a:cubicBezTo>
                  <a:pt x="589" y="22"/>
                  <a:pt x="588" y="24"/>
                  <a:pt x="588" y="25"/>
                </a:cubicBezTo>
                <a:cubicBezTo>
                  <a:pt x="587" y="26"/>
                  <a:pt x="586" y="27"/>
                  <a:pt x="585" y="27"/>
                </a:cubicBezTo>
                <a:cubicBezTo>
                  <a:pt x="583" y="27"/>
                  <a:pt x="582" y="26"/>
                  <a:pt x="582" y="25"/>
                </a:cubicBezTo>
                <a:cubicBezTo>
                  <a:pt x="581" y="24"/>
                  <a:pt x="581" y="22"/>
                  <a:pt x="581" y="19"/>
                </a:cubicBezTo>
                <a:cubicBezTo>
                  <a:pt x="581" y="1"/>
                  <a:pt x="581" y="1"/>
                  <a:pt x="581" y="1"/>
                </a:cubicBezTo>
                <a:cubicBezTo>
                  <a:pt x="575" y="1"/>
                  <a:pt x="575" y="1"/>
                  <a:pt x="575" y="1"/>
                </a:cubicBezTo>
                <a:cubicBezTo>
                  <a:pt x="575" y="20"/>
                  <a:pt x="575" y="20"/>
                  <a:pt x="575" y="20"/>
                </a:cubicBezTo>
                <a:cubicBezTo>
                  <a:pt x="575" y="24"/>
                  <a:pt x="576" y="27"/>
                  <a:pt x="577" y="28"/>
                </a:cubicBezTo>
                <a:cubicBezTo>
                  <a:pt x="579" y="30"/>
                  <a:pt x="581" y="31"/>
                  <a:pt x="585" y="31"/>
                </a:cubicBezTo>
                <a:cubicBezTo>
                  <a:pt x="588" y="31"/>
                  <a:pt x="591" y="30"/>
                  <a:pt x="592" y="28"/>
                </a:cubicBezTo>
                <a:cubicBezTo>
                  <a:pt x="594" y="27"/>
                  <a:pt x="595" y="24"/>
                  <a:pt x="595" y="19"/>
                </a:cubicBezTo>
                <a:cubicBezTo>
                  <a:pt x="595" y="1"/>
                  <a:pt x="595" y="1"/>
                  <a:pt x="595" y="1"/>
                </a:cubicBezTo>
                <a:cubicBezTo>
                  <a:pt x="589" y="1"/>
                  <a:pt x="589" y="1"/>
                  <a:pt x="589" y="1"/>
                </a:cubicBezTo>
                <a:lnTo>
                  <a:pt x="589" y="19"/>
                </a:lnTo>
                <a:close/>
                <a:moveTo>
                  <a:pt x="566" y="15"/>
                </a:moveTo>
                <a:cubicBezTo>
                  <a:pt x="567" y="15"/>
                  <a:pt x="568" y="14"/>
                  <a:pt x="569" y="13"/>
                </a:cubicBezTo>
                <a:cubicBezTo>
                  <a:pt x="570" y="12"/>
                  <a:pt x="570" y="10"/>
                  <a:pt x="570" y="8"/>
                </a:cubicBezTo>
                <a:cubicBezTo>
                  <a:pt x="570" y="6"/>
                  <a:pt x="570" y="4"/>
                  <a:pt x="568" y="3"/>
                </a:cubicBezTo>
                <a:cubicBezTo>
                  <a:pt x="567" y="1"/>
                  <a:pt x="565" y="1"/>
                  <a:pt x="562" y="1"/>
                </a:cubicBezTo>
                <a:cubicBezTo>
                  <a:pt x="561" y="1"/>
                  <a:pt x="561" y="1"/>
                  <a:pt x="561" y="1"/>
                </a:cubicBezTo>
                <a:cubicBezTo>
                  <a:pt x="551" y="1"/>
                  <a:pt x="551" y="1"/>
                  <a:pt x="551" y="1"/>
                </a:cubicBezTo>
                <a:cubicBezTo>
                  <a:pt x="551" y="31"/>
                  <a:pt x="551" y="31"/>
                  <a:pt x="551" y="31"/>
                </a:cubicBezTo>
                <a:cubicBezTo>
                  <a:pt x="561" y="31"/>
                  <a:pt x="561" y="31"/>
                  <a:pt x="561" y="31"/>
                </a:cubicBezTo>
                <a:cubicBezTo>
                  <a:pt x="562" y="31"/>
                  <a:pt x="562" y="31"/>
                  <a:pt x="562" y="31"/>
                </a:cubicBezTo>
                <a:cubicBezTo>
                  <a:pt x="565" y="31"/>
                  <a:pt x="567" y="30"/>
                  <a:pt x="569" y="29"/>
                </a:cubicBezTo>
                <a:cubicBezTo>
                  <a:pt x="570" y="27"/>
                  <a:pt x="571" y="25"/>
                  <a:pt x="571" y="22"/>
                </a:cubicBezTo>
                <a:cubicBezTo>
                  <a:pt x="571" y="20"/>
                  <a:pt x="570" y="19"/>
                  <a:pt x="569" y="17"/>
                </a:cubicBezTo>
                <a:cubicBezTo>
                  <a:pt x="569" y="16"/>
                  <a:pt x="567" y="15"/>
                  <a:pt x="566" y="15"/>
                </a:cubicBezTo>
                <a:close/>
                <a:moveTo>
                  <a:pt x="557" y="5"/>
                </a:moveTo>
                <a:cubicBezTo>
                  <a:pt x="561" y="5"/>
                  <a:pt x="561" y="5"/>
                  <a:pt x="561" y="5"/>
                </a:cubicBezTo>
                <a:cubicBezTo>
                  <a:pt x="561" y="5"/>
                  <a:pt x="561" y="5"/>
                  <a:pt x="561" y="5"/>
                </a:cubicBezTo>
                <a:cubicBezTo>
                  <a:pt x="562" y="5"/>
                  <a:pt x="563" y="6"/>
                  <a:pt x="564" y="6"/>
                </a:cubicBezTo>
                <a:cubicBezTo>
                  <a:pt x="564" y="7"/>
                  <a:pt x="564" y="8"/>
                  <a:pt x="564" y="9"/>
                </a:cubicBezTo>
                <a:cubicBezTo>
                  <a:pt x="564" y="10"/>
                  <a:pt x="564" y="11"/>
                  <a:pt x="564" y="12"/>
                </a:cubicBezTo>
                <a:cubicBezTo>
                  <a:pt x="563" y="12"/>
                  <a:pt x="562" y="13"/>
                  <a:pt x="561" y="13"/>
                </a:cubicBezTo>
                <a:cubicBezTo>
                  <a:pt x="561" y="13"/>
                  <a:pt x="561" y="13"/>
                  <a:pt x="561" y="13"/>
                </a:cubicBezTo>
                <a:cubicBezTo>
                  <a:pt x="557" y="13"/>
                  <a:pt x="557" y="13"/>
                  <a:pt x="557" y="13"/>
                </a:cubicBezTo>
                <a:lnTo>
                  <a:pt x="557" y="5"/>
                </a:lnTo>
                <a:close/>
                <a:moveTo>
                  <a:pt x="564" y="25"/>
                </a:moveTo>
                <a:cubicBezTo>
                  <a:pt x="563" y="25"/>
                  <a:pt x="562" y="26"/>
                  <a:pt x="561" y="26"/>
                </a:cubicBezTo>
                <a:cubicBezTo>
                  <a:pt x="561" y="26"/>
                  <a:pt x="561" y="26"/>
                  <a:pt x="560" y="26"/>
                </a:cubicBezTo>
                <a:cubicBezTo>
                  <a:pt x="557" y="26"/>
                  <a:pt x="557" y="26"/>
                  <a:pt x="557" y="26"/>
                </a:cubicBezTo>
                <a:cubicBezTo>
                  <a:pt x="557" y="17"/>
                  <a:pt x="557" y="17"/>
                  <a:pt x="557" y="17"/>
                </a:cubicBezTo>
                <a:cubicBezTo>
                  <a:pt x="560" y="17"/>
                  <a:pt x="560" y="17"/>
                  <a:pt x="560" y="17"/>
                </a:cubicBezTo>
                <a:cubicBezTo>
                  <a:pt x="561" y="17"/>
                  <a:pt x="561" y="17"/>
                  <a:pt x="561" y="17"/>
                </a:cubicBezTo>
                <a:cubicBezTo>
                  <a:pt x="562" y="18"/>
                  <a:pt x="563" y="18"/>
                  <a:pt x="564" y="18"/>
                </a:cubicBezTo>
                <a:cubicBezTo>
                  <a:pt x="564" y="19"/>
                  <a:pt x="565" y="20"/>
                  <a:pt x="565" y="22"/>
                </a:cubicBezTo>
                <a:cubicBezTo>
                  <a:pt x="565" y="23"/>
                  <a:pt x="564" y="24"/>
                  <a:pt x="564" y="25"/>
                </a:cubicBezTo>
                <a:close/>
                <a:moveTo>
                  <a:pt x="547" y="24"/>
                </a:moveTo>
                <a:cubicBezTo>
                  <a:pt x="547" y="24"/>
                  <a:pt x="548" y="24"/>
                  <a:pt x="548" y="24"/>
                </a:cubicBezTo>
                <a:cubicBezTo>
                  <a:pt x="548" y="23"/>
                  <a:pt x="548" y="23"/>
                  <a:pt x="548" y="23"/>
                </a:cubicBezTo>
                <a:cubicBezTo>
                  <a:pt x="548" y="20"/>
                  <a:pt x="547" y="19"/>
                  <a:pt x="547" y="18"/>
                </a:cubicBezTo>
                <a:cubicBezTo>
                  <a:pt x="546" y="17"/>
                  <a:pt x="545" y="16"/>
                  <a:pt x="543" y="16"/>
                </a:cubicBezTo>
                <a:cubicBezTo>
                  <a:pt x="545" y="15"/>
                  <a:pt x="546" y="15"/>
                  <a:pt x="546" y="14"/>
                </a:cubicBezTo>
                <a:cubicBezTo>
                  <a:pt x="547" y="12"/>
                  <a:pt x="547" y="11"/>
                  <a:pt x="547" y="8"/>
                </a:cubicBezTo>
                <a:cubicBezTo>
                  <a:pt x="547" y="5"/>
                  <a:pt x="547" y="3"/>
                  <a:pt x="545" y="2"/>
                </a:cubicBezTo>
                <a:cubicBezTo>
                  <a:pt x="544" y="1"/>
                  <a:pt x="542" y="1"/>
                  <a:pt x="538" y="1"/>
                </a:cubicBezTo>
                <a:cubicBezTo>
                  <a:pt x="538" y="1"/>
                  <a:pt x="538" y="1"/>
                  <a:pt x="538" y="1"/>
                </a:cubicBezTo>
                <a:cubicBezTo>
                  <a:pt x="529" y="1"/>
                  <a:pt x="529" y="1"/>
                  <a:pt x="529" y="1"/>
                </a:cubicBezTo>
                <a:cubicBezTo>
                  <a:pt x="529" y="31"/>
                  <a:pt x="529" y="31"/>
                  <a:pt x="529" y="31"/>
                </a:cubicBezTo>
                <a:cubicBezTo>
                  <a:pt x="536" y="31"/>
                  <a:pt x="536" y="31"/>
                  <a:pt x="536" y="31"/>
                </a:cubicBezTo>
                <a:cubicBezTo>
                  <a:pt x="536" y="18"/>
                  <a:pt x="536" y="18"/>
                  <a:pt x="536" y="18"/>
                </a:cubicBezTo>
                <a:cubicBezTo>
                  <a:pt x="538" y="18"/>
                  <a:pt x="538" y="18"/>
                  <a:pt x="538" y="18"/>
                </a:cubicBezTo>
                <a:cubicBezTo>
                  <a:pt x="538" y="18"/>
                  <a:pt x="538" y="18"/>
                  <a:pt x="538" y="18"/>
                </a:cubicBezTo>
                <a:cubicBezTo>
                  <a:pt x="539" y="18"/>
                  <a:pt x="540" y="19"/>
                  <a:pt x="541" y="19"/>
                </a:cubicBezTo>
                <a:cubicBezTo>
                  <a:pt x="541" y="20"/>
                  <a:pt x="541" y="21"/>
                  <a:pt x="541" y="22"/>
                </a:cubicBezTo>
                <a:cubicBezTo>
                  <a:pt x="541" y="23"/>
                  <a:pt x="541" y="24"/>
                  <a:pt x="541" y="25"/>
                </a:cubicBezTo>
                <a:cubicBezTo>
                  <a:pt x="541" y="28"/>
                  <a:pt x="542" y="30"/>
                  <a:pt x="542" y="31"/>
                </a:cubicBezTo>
                <a:cubicBezTo>
                  <a:pt x="548" y="31"/>
                  <a:pt x="548" y="31"/>
                  <a:pt x="548" y="31"/>
                </a:cubicBezTo>
                <a:cubicBezTo>
                  <a:pt x="548" y="30"/>
                  <a:pt x="548" y="29"/>
                  <a:pt x="548" y="28"/>
                </a:cubicBezTo>
                <a:cubicBezTo>
                  <a:pt x="548" y="27"/>
                  <a:pt x="547" y="26"/>
                  <a:pt x="547" y="24"/>
                </a:cubicBezTo>
                <a:close/>
                <a:moveTo>
                  <a:pt x="540" y="13"/>
                </a:moveTo>
                <a:cubicBezTo>
                  <a:pt x="540" y="13"/>
                  <a:pt x="539" y="13"/>
                  <a:pt x="538" y="14"/>
                </a:cubicBezTo>
                <a:cubicBezTo>
                  <a:pt x="538" y="14"/>
                  <a:pt x="538" y="14"/>
                  <a:pt x="537" y="14"/>
                </a:cubicBezTo>
                <a:cubicBezTo>
                  <a:pt x="536" y="14"/>
                  <a:pt x="536" y="14"/>
                  <a:pt x="536" y="14"/>
                </a:cubicBezTo>
                <a:cubicBezTo>
                  <a:pt x="536" y="5"/>
                  <a:pt x="536" y="5"/>
                  <a:pt x="536" y="5"/>
                </a:cubicBezTo>
                <a:cubicBezTo>
                  <a:pt x="537" y="5"/>
                  <a:pt x="537" y="5"/>
                  <a:pt x="537" y="5"/>
                </a:cubicBezTo>
                <a:cubicBezTo>
                  <a:pt x="538" y="5"/>
                  <a:pt x="538" y="5"/>
                  <a:pt x="538" y="5"/>
                </a:cubicBezTo>
                <a:cubicBezTo>
                  <a:pt x="539" y="6"/>
                  <a:pt x="540" y="6"/>
                  <a:pt x="540" y="6"/>
                </a:cubicBezTo>
                <a:cubicBezTo>
                  <a:pt x="541" y="7"/>
                  <a:pt x="541" y="8"/>
                  <a:pt x="541" y="9"/>
                </a:cubicBezTo>
                <a:cubicBezTo>
                  <a:pt x="541" y="11"/>
                  <a:pt x="541" y="12"/>
                  <a:pt x="540" y="13"/>
                </a:cubicBezTo>
                <a:close/>
                <a:moveTo>
                  <a:pt x="515" y="1"/>
                </a:moveTo>
                <a:cubicBezTo>
                  <a:pt x="511" y="1"/>
                  <a:pt x="511" y="1"/>
                  <a:pt x="511" y="1"/>
                </a:cubicBezTo>
                <a:cubicBezTo>
                  <a:pt x="503" y="31"/>
                  <a:pt x="503" y="31"/>
                  <a:pt x="503" y="31"/>
                </a:cubicBezTo>
                <a:cubicBezTo>
                  <a:pt x="509" y="31"/>
                  <a:pt x="509" y="31"/>
                  <a:pt x="509" y="31"/>
                </a:cubicBezTo>
                <a:cubicBezTo>
                  <a:pt x="510" y="24"/>
                  <a:pt x="510" y="24"/>
                  <a:pt x="510" y="24"/>
                </a:cubicBezTo>
                <a:cubicBezTo>
                  <a:pt x="515" y="24"/>
                  <a:pt x="515" y="24"/>
                  <a:pt x="515" y="24"/>
                </a:cubicBezTo>
                <a:cubicBezTo>
                  <a:pt x="519" y="24"/>
                  <a:pt x="519" y="24"/>
                  <a:pt x="519" y="24"/>
                </a:cubicBezTo>
                <a:cubicBezTo>
                  <a:pt x="521" y="31"/>
                  <a:pt x="521" y="31"/>
                  <a:pt x="521" y="31"/>
                </a:cubicBezTo>
                <a:cubicBezTo>
                  <a:pt x="527" y="31"/>
                  <a:pt x="527" y="31"/>
                  <a:pt x="527" y="31"/>
                </a:cubicBezTo>
                <a:cubicBezTo>
                  <a:pt x="519" y="1"/>
                  <a:pt x="519" y="1"/>
                  <a:pt x="519" y="1"/>
                </a:cubicBezTo>
                <a:lnTo>
                  <a:pt x="515" y="1"/>
                </a:lnTo>
                <a:close/>
                <a:moveTo>
                  <a:pt x="515" y="19"/>
                </a:moveTo>
                <a:cubicBezTo>
                  <a:pt x="512" y="19"/>
                  <a:pt x="512" y="19"/>
                  <a:pt x="512" y="19"/>
                </a:cubicBezTo>
                <a:cubicBezTo>
                  <a:pt x="515" y="7"/>
                  <a:pt x="515" y="7"/>
                  <a:pt x="515" y="7"/>
                </a:cubicBezTo>
                <a:cubicBezTo>
                  <a:pt x="515" y="6"/>
                  <a:pt x="515" y="6"/>
                  <a:pt x="515" y="6"/>
                </a:cubicBezTo>
                <a:cubicBezTo>
                  <a:pt x="518" y="19"/>
                  <a:pt x="518" y="19"/>
                  <a:pt x="518" y="19"/>
                </a:cubicBezTo>
                <a:lnTo>
                  <a:pt x="515" y="19"/>
                </a:lnTo>
                <a:close/>
                <a:moveTo>
                  <a:pt x="495" y="21"/>
                </a:moveTo>
                <a:cubicBezTo>
                  <a:pt x="495" y="21"/>
                  <a:pt x="495" y="21"/>
                  <a:pt x="495" y="21"/>
                </a:cubicBezTo>
                <a:cubicBezTo>
                  <a:pt x="495" y="23"/>
                  <a:pt x="495" y="24"/>
                  <a:pt x="494" y="25"/>
                </a:cubicBezTo>
                <a:cubicBezTo>
                  <a:pt x="494" y="26"/>
                  <a:pt x="493" y="26"/>
                  <a:pt x="492" y="26"/>
                </a:cubicBezTo>
                <a:cubicBezTo>
                  <a:pt x="491" y="26"/>
                  <a:pt x="490" y="26"/>
                  <a:pt x="489" y="24"/>
                </a:cubicBezTo>
                <a:cubicBezTo>
                  <a:pt x="489" y="23"/>
                  <a:pt x="489" y="20"/>
                  <a:pt x="489" y="16"/>
                </a:cubicBezTo>
                <a:cubicBezTo>
                  <a:pt x="489" y="11"/>
                  <a:pt x="489" y="8"/>
                  <a:pt x="489" y="7"/>
                </a:cubicBezTo>
                <a:cubicBezTo>
                  <a:pt x="490" y="6"/>
                  <a:pt x="491" y="5"/>
                  <a:pt x="492" y="5"/>
                </a:cubicBezTo>
                <a:cubicBezTo>
                  <a:pt x="493" y="5"/>
                  <a:pt x="494" y="5"/>
                  <a:pt x="494" y="6"/>
                </a:cubicBezTo>
                <a:cubicBezTo>
                  <a:pt x="495" y="7"/>
                  <a:pt x="495" y="8"/>
                  <a:pt x="495" y="10"/>
                </a:cubicBezTo>
                <a:cubicBezTo>
                  <a:pt x="495" y="10"/>
                  <a:pt x="495" y="10"/>
                  <a:pt x="495" y="10"/>
                </a:cubicBezTo>
                <a:cubicBezTo>
                  <a:pt x="501" y="10"/>
                  <a:pt x="501" y="10"/>
                  <a:pt x="501" y="10"/>
                </a:cubicBezTo>
                <a:cubicBezTo>
                  <a:pt x="501" y="10"/>
                  <a:pt x="501" y="10"/>
                  <a:pt x="501" y="10"/>
                </a:cubicBezTo>
                <a:cubicBezTo>
                  <a:pt x="501" y="6"/>
                  <a:pt x="501" y="4"/>
                  <a:pt x="499" y="3"/>
                </a:cubicBezTo>
                <a:cubicBezTo>
                  <a:pt x="498" y="1"/>
                  <a:pt x="495" y="0"/>
                  <a:pt x="492" y="0"/>
                </a:cubicBezTo>
                <a:cubicBezTo>
                  <a:pt x="490" y="0"/>
                  <a:pt x="489" y="1"/>
                  <a:pt x="488" y="1"/>
                </a:cubicBezTo>
                <a:cubicBezTo>
                  <a:pt x="486" y="2"/>
                  <a:pt x="485" y="3"/>
                  <a:pt x="485" y="4"/>
                </a:cubicBezTo>
                <a:cubicBezTo>
                  <a:pt x="484" y="5"/>
                  <a:pt x="483" y="6"/>
                  <a:pt x="483" y="8"/>
                </a:cubicBezTo>
                <a:cubicBezTo>
                  <a:pt x="483" y="10"/>
                  <a:pt x="482" y="12"/>
                  <a:pt x="482" y="15"/>
                </a:cubicBezTo>
                <a:cubicBezTo>
                  <a:pt x="482" y="19"/>
                  <a:pt x="483" y="23"/>
                  <a:pt x="483" y="24"/>
                </a:cubicBezTo>
                <a:cubicBezTo>
                  <a:pt x="484" y="26"/>
                  <a:pt x="485" y="28"/>
                  <a:pt x="486" y="29"/>
                </a:cubicBezTo>
                <a:cubicBezTo>
                  <a:pt x="486" y="30"/>
                  <a:pt x="487" y="30"/>
                  <a:pt x="489" y="31"/>
                </a:cubicBezTo>
                <a:cubicBezTo>
                  <a:pt x="490" y="31"/>
                  <a:pt x="491" y="31"/>
                  <a:pt x="492" y="31"/>
                </a:cubicBezTo>
                <a:cubicBezTo>
                  <a:pt x="495" y="31"/>
                  <a:pt x="498" y="30"/>
                  <a:pt x="499" y="29"/>
                </a:cubicBezTo>
                <a:cubicBezTo>
                  <a:pt x="501" y="27"/>
                  <a:pt x="501" y="25"/>
                  <a:pt x="501" y="22"/>
                </a:cubicBezTo>
                <a:cubicBezTo>
                  <a:pt x="501" y="21"/>
                  <a:pt x="501" y="21"/>
                  <a:pt x="501" y="21"/>
                </a:cubicBezTo>
                <a:cubicBezTo>
                  <a:pt x="501" y="21"/>
                  <a:pt x="501" y="21"/>
                  <a:pt x="501" y="20"/>
                </a:cubicBezTo>
                <a:cubicBezTo>
                  <a:pt x="495" y="20"/>
                  <a:pt x="495" y="20"/>
                  <a:pt x="495" y="20"/>
                </a:cubicBezTo>
                <a:cubicBezTo>
                  <a:pt x="495" y="21"/>
                  <a:pt x="495" y="21"/>
                  <a:pt x="495" y="21"/>
                </a:cubicBezTo>
                <a:close/>
                <a:moveTo>
                  <a:pt x="476" y="2"/>
                </a:moveTo>
                <a:cubicBezTo>
                  <a:pt x="475" y="2"/>
                  <a:pt x="474" y="1"/>
                  <a:pt x="473" y="1"/>
                </a:cubicBezTo>
                <a:cubicBezTo>
                  <a:pt x="472" y="1"/>
                  <a:pt x="470" y="0"/>
                  <a:pt x="469" y="0"/>
                </a:cubicBezTo>
                <a:cubicBezTo>
                  <a:pt x="467" y="0"/>
                  <a:pt x="466" y="1"/>
                  <a:pt x="464" y="1"/>
                </a:cubicBezTo>
                <a:cubicBezTo>
                  <a:pt x="463" y="2"/>
                  <a:pt x="462" y="3"/>
                  <a:pt x="461" y="4"/>
                </a:cubicBezTo>
                <a:cubicBezTo>
                  <a:pt x="460" y="5"/>
                  <a:pt x="460" y="6"/>
                  <a:pt x="459" y="8"/>
                </a:cubicBezTo>
                <a:cubicBezTo>
                  <a:pt x="459" y="10"/>
                  <a:pt x="459" y="12"/>
                  <a:pt x="459" y="15"/>
                </a:cubicBezTo>
                <a:cubicBezTo>
                  <a:pt x="459" y="19"/>
                  <a:pt x="459" y="22"/>
                  <a:pt x="460" y="24"/>
                </a:cubicBezTo>
                <a:cubicBezTo>
                  <a:pt x="460" y="26"/>
                  <a:pt x="461" y="28"/>
                  <a:pt x="462" y="29"/>
                </a:cubicBezTo>
                <a:cubicBezTo>
                  <a:pt x="463" y="30"/>
                  <a:pt x="464" y="30"/>
                  <a:pt x="465" y="31"/>
                </a:cubicBezTo>
                <a:cubicBezTo>
                  <a:pt x="466" y="31"/>
                  <a:pt x="468" y="31"/>
                  <a:pt x="469" y="31"/>
                </a:cubicBezTo>
                <a:cubicBezTo>
                  <a:pt x="471" y="31"/>
                  <a:pt x="472" y="31"/>
                  <a:pt x="474" y="30"/>
                </a:cubicBezTo>
                <a:cubicBezTo>
                  <a:pt x="475" y="30"/>
                  <a:pt x="476" y="29"/>
                  <a:pt x="477" y="28"/>
                </a:cubicBezTo>
                <a:cubicBezTo>
                  <a:pt x="477" y="26"/>
                  <a:pt x="478" y="25"/>
                  <a:pt x="478" y="23"/>
                </a:cubicBezTo>
                <a:cubicBezTo>
                  <a:pt x="479" y="21"/>
                  <a:pt x="479" y="19"/>
                  <a:pt x="479" y="15"/>
                </a:cubicBezTo>
                <a:cubicBezTo>
                  <a:pt x="479" y="11"/>
                  <a:pt x="479" y="9"/>
                  <a:pt x="478" y="7"/>
                </a:cubicBezTo>
                <a:cubicBezTo>
                  <a:pt x="478" y="5"/>
                  <a:pt x="477" y="3"/>
                  <a:pt x="476" y="2"/>
                </a:cubicBezTo>
                <a:close/>
                <a:moveTo>
                  <a:pt x="472" y="24"/>
                </a:moveTo>
                <a:cubicBezTo>
                  <a:pt x="471" y="26"/>
                  <a:pt x="470" y="26"/>
                  <a:pt x="469" y="26"/>
                </a:cubicBezTo>
                <a:cubicBezTo>
                  <a:pt x="469" y="26"/>
                  <a:pt x="469" y="26"/>
                  <a:pt x="469" y="26"/>
                </a:cubicBezTo>
                <a:cubicBezTo>
                  <a:pt x="467" y="26"/>
                  <a:pt x="466" y="26"/>
                  <a:pt x="466" y="24"/>
                </a:cubicBezTo>
                <a:cubicBezTo>
                  <a:pt x="465" y="23"/>
                  <a:pt x="465" y="20"/>
                  <a:pt x="465" y="16"/>
                </a:cubicBezTo>
                <a:cubicBezTo>
                  <a:pt x="465" y="11"/>
                  <a:pt x="465" y="8"/>
                  <a:pt x="466" y="7"/>
                </a:cubicBezTo>
                <a:cubicBezTo>
                  <a:pt x="466" y="6"/>
                  <a:pt x="467" y="5"/>
                  <a:pt x="469" y="5"/>
                </a:cubicBezTo>
                <a:cubicBezTo>
                  <a:pt x="470" y="5"/>
                  <a:pt x="471" y="6"/>
                  <a:pt x="472" y="7"/>
                </a:cubicBezTo>
                <a:cubicBezTo>
                  <a:pt x="472" y="8"/>
                  <a:pt x="473" y="11"/>
                  <a:pt x="473" y="15"/>
                </a:cubicBezTo>
                <a:cubicBezTo>
                  <a:pt x="473" y="20"/>
                  <a:pt x="472" y="23"/>
                  <a:pt x="472" y="24"/>
                </a:cubicBezTo>
                <a:close/>
                <a:moveTo>
                  <a:pt x="455" y="24"/>
                </a:moveTo>
                <a:cubicBezTo>
                  <a:pt x="455" y="24"/>
                  <a:pt x="455" y="24"/>
                  <a:pt x="455" y="24"/>
                </a:cubicBezTo>
                <a:cubicBezTo>
                  <a:pt x="456" y="23"/>
                  <a:pt x="456" y="23"/>
                  <a:pt x="456" y="23"/>
                </a:cubicBezTo>
                <a:cubicBezTo>
                  <a:pt x="456" y="20"/>
                  <a:pt x="455" y="19"/>
                  <a:pt x="455" y="18"/>
                </a:cubicBezTo>
                <a:cubicBezTo>
                  <a:pt x="454" y="17"/>
                  <a:pt x="453" y="16"/>
                  <a:pt x="451" y="16"/>
                </a:cubicBezTo>
                <a:cubicBezTo>
                  <a:pt x="452" y="15"/>
                  <a:pt x="454" y="15"/>
                  <a:pt x="454" y="14"/>
                </a:cubicBezTo>
                <a:cubicBezTo>
                  <a:pt x="455" y="12"/>
                  <a:pt x="455" y="11"/>
                  <a:pt x="455" y="8"/>
                </a:cubicBezTo>
                <a:cubicBezTo>
                  <a:pt x="455" y="5"/>
                  <a:pt x="455" y="3"/>
                  <a:pt x="453" y="2"/>
                </a:cubicBezTo>
                <a:cubicBezTo>
                  <a:pt x="452" y="1"/>
                  <a:pt x="450" y="1"/>
                  <a:pt x="446" y="1"/>
                </a:cubicBezTo>
                <a:cubicBezTo>
                  <a:pt x="446" y="1"/>
                  <a:pt x="446" y="1"/>
                  <a:pt x="446" y="1"/>
                </a:cubicBezTo>
                <a:cubicBezTo>
                  <a:pt x="437" y="1"/>
                  <a:pt x="437" y="1"/>
                  <a:pt x="437" y="1"/>
                </a:cubicBezTo>
                <a:cubicBezTo>
                  <a:pt x="437" y="31"/>
                  <a:pt x="437" y="31"/>
                  <a:pt x="437" y="31"/>
                </a:cubicBezTo>
                <a:cubicBezTo>
                  <a:pt x="443" y="31"/>
                  <a:pt x="443" y="31"/>
                  <a:pt x="443" y="31"/>
                </a:cubicBezTo>
                <a:cubicBezTo>
                  <a:pt x="443" y="18"/>
                  <a:pt x="443" y="18"/>
                  <a:pt x="443" y="18"/>
                </a:cubicBezTo>
                <a:cubicBezTo>
                  <a:pt x="446" y="18"/>
                  <a:pt x="446" y="18"/>
                  <a:pt x="446" y="18"/>
                </a:cubicBezTo>
                <a:cubicBezTo>
                  <a:pt x="446" y="18"/>
                  <a:pt x="446" y="18"/>
                  <a:pt x="446" y="18"/>
                </a:cubicBezTo>
                <a:cubicBezTo>
                  <a:pt x="447" y="18"/>
                  <a:pt x="448" y="19"/>
                  <a:pt x="448" y="19"/>
                </a:cubicBezTo>
                <a:cubicBezTo>
                  <a:pt x="449" y="20"/>
                  <a:pt x="449" y="21"/>
                  <a:pt x="449" y="22"/>
                </a:cubicBezTo>
                <a:cubicBezTo>
                  <a:pt x="449" y="23"/>
                  <a:pt x="449" y="24"/>
                  <a:pt x="449" y="25"/>
                </a:cubicBezTo>
                <a:cubicBezTo>
                  <a:pt x="449" y="28"/>
                  <a:pt x="450" y="30"/>
                  <a:pt x="450" y="31"/>
                </a:cubicBezTo>
                <a:cubicBezTo>
                  <a:pt x="456" y="31"/>
                  <a:pt x="456" y="31"/>
                  <a:pt x="456" y="31"/>
                </a:cubicBezTo>
                <a:cubicBezTo>
                  <a:pt x="456" y="30"/>
                  <a:pt x="456" y="29"/>
                  <a:pt x="456" y="28"/>
                </a:cubicBezTo>
                <a:cubicBezTo>
                  <a:pt x="456" y="27"/>
                  <a:pt x="455" y="26"/>
                  <a:pt x="455" y="24"/>
                </a:cubicBezTo>
                <a:close/>
                <a:moveTo>
                  <a:pt x="448" y="13"/>
                </a:moveTo>
                <a:cubicBezTo>
                  <a:pt x="448" y="13"/>
                  <a:pt x="447" y="13"/>
                  <a:pt x="446" y="14"/>
                </a:cubicBezTo>
                <a:cubicBezTo>
                  <a:pt x="446" y="14"/>
                  <a:pt x="445" y="14"/>
                  <a:pt x="445" y="14"/>
                </a:cubicBezTo>
                <a:cubicBezTo>
                  <a:pt x="443" y="14"/>
                  <a:pt x="443" y="14"/>
                  <a:pt x="443" y="14"/>
                </a:cubicBezTo>
                <a:cubicBezTo>
                  <a:pt x="443" y="5"/>
                  <a:pt x="443" y="5"/>
                  <a:pt x="443" y="5"/>
                </a:cubicBezTo>
                <a:cubicBezTo>
                  <a:pt x="445" y="5"/>
                  <a:pt x="445" y="5"/>
                  <a:pt x="445" y="5"/>
                </a:cubicBezTo>
                <a:cubicBezTo>
                  <a:pt x="446" y="5"/>
                  <a:pt x="446" y="5"/>
                  <a:pt x="446" y="5"/>
                </a:cubicBezTo>
                <a:cubicBezTo>
                  <a:pt x="447" y="6"/>
                  <a:pt x="448" y="6"/>
                  <a:pt x="448" y="6"/>
                </a:cubicBezTo>
                <a:cubicBezTo>
                  <a:pt x="449" y="7"/>
                  <a:pt x="449" y="8"/>
                  <a:pt x="449" y="9"/>
                </a:cubicBezTo>
                <a:cubicBezTo>
                  <a:pt x="449" y="11"/>
                  <a:pt x="449" y="12"/>
                  <a:pt x="448" y="13"/>
                </a:cubicBezTo>
                <a:close/>
                <a:moveTo>
                  <a:pt x="423" y="1"/>
                </a:moveTo>
                <a:cubicBezTo>
                  <a:pt x="423" y="1"/>
                  <a:pt x="423" y="1"/>
                  <a:pt x="423" y="1"/>
                </a:cubicBezTo>
                <a:cubicBezTo>
                  <a:pt x="413" y="1"/>
                  <a:pt x="413" y="1"/>
                  <a:pt x="413" y="1"/>
                </a:cubicBezTo>
                <a:cubicBezTo>
                  <a:pt x="413" y="31"/>
                  <a:pt x="413" y="31"/>
                  <a:pt x="413" y="31"/>
                </a:cubicBezTo>
                <a:cubicBezTo>
                  <a:pt x="423" y="31"/>
                  <a:pt x="423" y="31"/>
                  <a:pt x="423" y="31"/>
                </a:cubicBezTo>
                <a:cubicBezTo>
                  <a:pt x="423" y="31"/>
                  <a:pt x="423" y="31"/>
                  <a:pt x="423" y="31"/>
                </a:cubicBezTo>
                <a:cubicBezTo>
                  <a:pt x="427" y="30"/>
                  <a:pt x="429" y="29"/>
                  <a:pt x="431" y="27"/>
                </a:cubicBezTo>
                <a:cubicBezTo>
                  <a:pt x="433" y="25"/>
                  <a:pt x="433" y="21"/>
                  <a:pt x="433" y="16"/>
                </a:cubicBezTo>
                <a:cubicBezTo>
                  <a:pt x="433" y="10"/>
                  <a:pt x="433" y="6"/>
                  <a:pt x="431" y="4"/>
                </a:cubicBezTo>
                <a:cubicBezTo>
                  <a:pt x="429" y="2"/>
                  <a:pt x="427" y="1"/>
                  <a:pt x="423" y="1"/>
                </a:cubicBezTo>
                <a:close/>
                <a:moveTo>
                  <a:pt x="426" y="24"/>
                </a:moveTo>
                <a:cubicBezTo>
                  <a:pt x="426" y="25"/>
                  <a:pt x="425" y="26"/>
                  <a:pt x="423" y="26"/>
                </a:cubicBezTo>
                <a:cubicBezTo>
                  <a:pt x="423" y="26"/>
                  <a:pt x="423" y="26"/>
                  <a:pt x="422" y="26"/>
                </a:cubicBezTo>
                <a:cubicBezTo>
                  <a:pt x="420" y="26"/>
                  <a:pt x="420" y="26"/>
                  <a:pt x="420" y="26"/>
                </a:cubicBezTo>
                <a:cubicBezTo>
                  <a:pt x="420" y="5"/>
                  <a:pt x="420" y="5"/>
                  <a:pt x="420" y="5"/>
                </a:cubicBezTo>
                <a:cubicBezTo>
                  <a:pt x="422" y="5"/>
                  <a:pt x="422" y="5"/>
                  <a:pt x="422" y="5"/>
                </a:cubicBezTo>
                <a:cubicBezTo>
                  <a:pt x="423" y="5"/>
                  <a:pt x="423" y="5"/>
                  <a:pt x="423" y="5"/>
                </a:cubicBezTo>
                <a:cubicBezTo>
                  <a:pt x="425" y="6"/>
                  <a:pt x="426" y="6"/>
                  <a:pt x="426" y="7"/>
                </a:cubicBezTo>
                <a:cubicBezTo>
                  <a:pt x="427" y="9"/>
                  <a:pt x="427" y="11"/>
                  <a:pt x="427" y="16"/>
                </a:cubicBezTo>
                <a:cubicBezTo>
                  <a:pt x="427" y="20"/>
                  <a:pt x="427" y="23"/>
                  <a:pt x="426" y="24"/>
                </a:cubicBezTo>
                <a:close/>
                <a:moveTo>
                  <a:pt x="350" y="31"/>
                </a:moveTo>
                <a:cubicBezTo>
                  <a:pt x="365" y="31"/>
                  <a:pt x="365" y="31"/>
                  <a:pt x="365" y="31"/>
                </a:cubicBezTo>
                <a:cubicBezTo>
                  <a:pt x="365" y="27"/>
                  <a:pt x="365" y="27"/>
                  <a:pt x="365" y="27"/>
                </a:cubicBezTo>
                <a:cubicBezTo>
                  <a:pt x="354" y="27"/>
                  <a:pt x="354" y="27"/>
                  <a:pt x="354" y="27"/>
                </a:cubicBezTo>
                <a:cubicBezTo>
                  <a:pt x="354" y="17"/>
                  <a:pt x="354" y="17"/>
                  <a:pt x="354" y="17"/>
                </a:cubicBezTo>
                <a:cubicBezTo>
                  <a:pt x="365" y="17"/>
                  <a:pt x="365" y="17"/>
                  <a:pt x="365" y="17"/>
                </a:cubicBezTo>
                <a:cubicBezTo>
                  <a:pt x="365" y="14"/>
                  <a:pt x="365" y="14"/>
                  <a:pt x="365" y="14"/>
                </a:cubicBezTo>
                <a:cubicBezTo>
                  <a:pt x="354" y="14"/>
                  <a:pt x="354" y="14"/>
                  <a:pt x="354" y="14"/>
                </a:cubicBezTo>
                <a:cubicBezTo>
                  <a:pt x="354" y="4"/>
                  <a:pt x="354" y="4"/>
                  <a:pt x="354" y="4"/>
                </a:cubicBezTo>
                <a:cubicBezTo>
                  <a:pt x="365" y="4"/>
                  <a:pt x="365" y="4"/>
                  <a:pt x="365" y="4"/>
                </a:cubicBezTo>
                <a:cubicBezTo>
                  <a:pt x="365" y="1"/>
                  <a:pt x="365" y="1"/>
                  <a:pt x="365" y="1"/>
                </a:cubicBezTo>
                <a:cubicBezTo>
                  <a:pt x="350" y="1"/>
                  <a:pt x="350" y="1"/>
                  <a:pt x="350" y="1"/>
                </a:cubicBezTo>
                <a:lnTo>
                  <a:pt x="350" y="31"/>
                </a:lnTo>
                <a:close/>
                <a:moveTo>
                  <a:pt x="392" y="12"/>
                </a:moveTo>
                <a:cubicBezTo>
                  <a:pt x="385" y="12"/>
                  <a:pt x="385" y="12"/>
                  <a:pt x="385" y="12"/>
                </a:cubicBezTo>
                <a:cubicBezTo>
                  <a:pt x="385" y="1"/>
                  <a:pt x="385" y="1"/>
                  <a:pt x="385" y="1"/>
                </a:cubicBezTo>
                <a:cubicBezTo>
                  <a:pt x="379" y="1"/>
                  <a:pt x="379" y="1"/>
                  <a:pt x="379" y="1"/>
                </a:cubicBezTo>
                <a:cubicBezTo>
                  <a:pt x="379" y="31"/>
                  <a:pt x="379" y="31"/>
                  <a:pt x="379" y="31"/>
                </a:cubicBezTo>
                <a:cubicBezTo>
                  <a:pt x="385" y="31"/>
                  <a:pt x="385" y="31"/>
                  <a:pt x="385" y="31"/>
                </a:cubicBezTo>
                <a:cubicBezTo>
                  <a:pt x="385" y="17"/>
                  <a:pt x="385" y="17"/>
                  <a:pt x="385" y="17"/>
                </a:cubicBezTo>
                <a:cubicBezTo>
                  <a:pt x="392" y="17"/>
                  <a:pt x="392" y="17"/>
                  <a:pt x="392" y="17"/>
                </a:cubicBezTo>
                <a:cubicBezTo>
                  <a:pt x="392" y="31"/>
                  <a:pt x="392" y="31"/>
                  <a:pt x="392" y="31"/>
                </a:cubicBezTo>
                <a:cubicBezTo>
                  <a:pt x="398" y="31"/>
                  <a:pt x="398" y="31"/>
                  <a:pt x="398" y="31"/>
                </a:cubicBezTo>
                <a:cubicBezTo>
                  <a:pt x="398" y="1"/>
                  <a:pt x="398" y="1"/>
                  <a:pt x="398" y="1"/>
                </a:cubicBezTo>
                <a:cubicBezTo>
                  <a:pt x="392" y="1"/>
                  <a:pt x="392" y="1"/>
                  <a:pt x="392" y="1"/>
                </a:cubicBezTo>
                <a:lnTo>
                  <a:pt x="392" y="12"/>
                </a:lnTo>
                <a:close/>
                <a:moveTo>
                  <a:pt x="402" y="31"/>
                </a:moveTo>
                <a:cubicBezTo>
                  <a:pt x="408" y="31"/>
                  <a:pt x="408" y="31"/>
                  <a:pt x="408" y="31"/>
                </a:cubicBezTo>
                <a:cubicBezTo>
                  <a:pt x="408" y="1"/>
                  <a:pt x="408" y="1"/>
                  <a:pt x="408" y="1"/>
                </a:cubicBezTo>
                <a:cubicBezTo>
                  <a:pt x="402" y="1"/>
                  <a:pt x="402" y="1"/>
                  <a:pt x="402" y="1"/>
                </a:cubicBezTo>
                <a:lnTo>
                  <a:pt x="402" y="31"/>
                </a:lnTo>
                <a:close/>
                <a:moveTo>
                  <a:pt x="344" y="3"/>
                </a:moveTo>
                <a:cubicBezTo>
                  <a:pt x="343" y="2"/>
                  <a:pt x="342" y="1"/>
                  <a:pt x="341" y="1"/>
                </a:cubicBezTo>
                <a:cubicBezTo>
                  <a:pt x="340" y="1"/>
                  <a:pt x="339" y="1"/>
                  <a:pt x="337" y="1"/>
                </a:cubicBezTo>
                <a:cubicBezTo>
                  <a:pt x="337" y="1"/>
                  <a:pt x="336" y="1"/>
                  <a:pt x="335" y="1"/>
                </a:cubicBezTo>
                <a:cubicBezTo>
                  <a:pt x="328" y="1"/>
                  <a:pt x="328" y="1"/>
                  <a:pt x="328" y="1"/>
                </a:cubicBezTo>
                <a:cubicBezTo>
                  <a:pt x="328" y="31"/>
                  <a:pt x="328" y="31"/>
                  <a:pt x="328" y="31"/>
                </a:cubicBezTo>
                <a:cubicBezTo>
                  <a:pt x="335" y="31"/>
                  <a:pt x="335" y="31"/>
                  <a:pt x="335" y="31"/>
                </a:cubicBezTo>
                <a:cubicBezTo>
                  <a:pt x="336" y="31"/>
                  <a:pt x="337" y="31"/>
                  <a:pt x="337" y="31"/>
                </a:cubicBezTo>
                <a:cubicBezTo>
                  <a:pt x="339" y="30"/>
                  <a:pt x="341" y="30"/>
                  <a:pt x="341" y="30"/>
                </a:cubicBezTo>
                <a:cubicBezTo>
                  <a:pt x="343" y="29"/>
                  <a:pt x="344" y="28"/>
                  <a:pt x="345" y="27"/>
                </a:cubicBezTo>
                <a:cubicBezTo>
                  <a:pt x="345" y="26"/>
                  <a:pt x="346" y="25"/>
                  <a:pt x="346" y="23"/>
                </a:cubicBezTo>
                <a:cubicBezTo>
                  <a:pt x="346" y="22"/>
                  <a:pt x="346" y="19"/>
                  <a:pt x="346" y="16"/>
                </a:cubicBezTo>
                <a:cubicBezTo>
                  <a:pt x="346" y="11"/>
                  <a:pt x="346" y="8"/>
                  <a:pt x="346" y="7"/>
                </a:cubicBezTo>
                <a:cubicBezTo>
                  <a:pt x="345" y="5"/>
                  <a:pt x="345" y="4"/>
                  <a:pt x="344" y="3"/>
                </a:cubicBezTo>
                <a:close/>
                <a:moveTo>
                  <a:pt x="342" y="22"/>
                </a:moveTo>
                <a:cubicBezTo>
                  <a:pt x="342" y="23"/>
                  <a:pt x="342" y="24"/>
                  <a:pt x="341" y="25"/>
                </a:cubicBezTo>
                <a:cubicBezTo>
                  <a:pt x="341" y="26"/>
                  <a:pt x="340" y="26"/>
                  <a:pt x="339" y="27"/>
                </a:cubicBezTo>
                <a:cubicBezTo>
                  <a:pt x="339" y="27"/>
                  <a:pt x="338" y="27"/>
                  <a:pt x="337" y="27"/>
                </a:cubicBezTo>
                <a:cubicBezTo>
                  <a:pt x="337" y="27"/>
                  <a:pt x="336" y="27"/>
                  <a:pt x="336" y="27"/>
                </a:cubicBezTo>
                <a:cubicBezTo>
                  <a:pt x="332" y="27"/>
                  <a:pt x="332" y="27"/>
                  <a:pt x="332" y="27"/>
                </a:cubicBezTo>
                <a:cubicBezTo>
                  <a:pt x="332" y="4"/>
                  <a:pt x="332" y="4"/>
                  <a:pt x="332" y="4"/>
                </a:cubicBezTo>
                <a:cubicBezTo>
                  <a:pt x="336" y="4"/>
                  <a:pt x="336" y="4"/>
                  <a:pt x="336" y="4"/>
                </a:cubicBezTo>
                <a:cubicBezTo>
                  <a:pt x="336" y="4"/>
                  <a:pt x="337" y="4"/>
                  <a:pt x="337" y="4"/>
                </a:cubicBezTo>
                <a:cubicBezTo>
                  <a:pt x="338" y="4"/>
                  <a:pt x="339" y="4"/>
                  <a:pt x="340" y="5"/>
                </a:cubicBezTo>
                <a:cubicBezTo>
                  <a:pt x="341" y="5"/>
                  <a:pt x="341" y="6"/>
                  <a:pt x="342" y="7"/>
                </a:cubicBezTo>
                <a:cubicBezTo>
                  <a:pt x="342" y="8"/>
                  <a:pt x="342" y="9"/>
                  <a:pt x="342" y="10"/>
                </a:cubicBezTo>
                <a:cubicBezTo>
                  <a:pt x="342" y="12"/>
                  <a:pt x="342" y="13"/>
                  <a:pt x="342" y="15"/>
                </a:cubicBezTo>
                <a:cubicBezTo>
                  <a:pt x="342" y="18"/>
                  <a:pt x="342" y="20"/>
                  <a:pt x="342" y="22"/>
                </a:cubicBezTo>
                <a:close/>
                <a:moveTo>
                  <a:pt x="305" y="1"/>
                </a:moveTo>
                <a:cubicBezTo>
                  <a:pt x="301" y="1"/>
                  <a:pt x="301" y="1"/>
                  <a:pt x="301" y="1"/>
                </a:cubicBezTo>
                <a:cubicBezTo>
                  <a:pt x="301" y="31"/>
                  <a:pt x="301" y="31"/>
                  <a:pt x="301" y="31"/>
                </a:cubicBezTo>
                <a:cubicBezTo>
                  <a:pt x="315" y="31"/>
                  <a:pt x="315" y="31"/>
                  <a:pt x="315" y="31"/>
                </a:cubicBezTo>
                <a:cubicBezTo>
                  <a:pt x="315" y="27"/>
                  <a:pt x="315" y="27"/>
                  <a:pt x="315" y="27"/>
                </a:cubicBezTo>
                <a:cubicBezTo>
                  <a:pt x="305" y="27"/>
                  <a:pt x="305" y="27"/>
                  <a:pt x="305" y="27"/>
                </a:cubicBezTo>
                <a:lnTo>
                  <a:pt x="305" y="1"/>
                </a:lnTo>
                <a:close/>
                <a:moveTo>
                  <a:pt x="287" y="1"/>
                </a:moveTo>
                <a:cubicBezTo>
                  <a:pt x="285" y="1"/>
                  <a:pt x="285" y="1"/>
                  <a:pt x="285" y="1"/>
                </a:cubicBezTo>
                <a:cubicBezTo>
                  <a:pt x="276" y="31"/>
                  <a:pt x="276" y="31"/>
                  <a:pt x="276" y="31"/>
                </a:cubicBezTo>
                <a:cubicBezTo>
                  <a:pt x="280" y="31"/>
                  <a:pt x="280" y="31"/>
                  <a:pt x="280" y="31"/>
                </a:cubicBezTo>
                <a:cubicBezTo>
                  <a:pt x="282" y="23"/>
                  <a:pt x="282" y="23"/>
                  <a:pt x="282" y="23"/>
                </a:cubicBezTo>
                <a:cubicBezTo>
                  <a:pt x="287" y="23"/>
                  <a:pt x="287" y="23"/>
                  <a:pt x="287" y="23"/>
                </a:cubicBezTo>
                <a:cubicBezTo>
                  <a:pt x="292" y="23"/>
                  <a:pt x="292" y="23"/>
                  <a:pt x="292" y="23"/>
                </a:cubicBezTo>
                <a:cubicBezTo>
                  <a:pt x="294" y="31"/>
                  <a:pt x="294" y="31"/>
                  <a:pt x="294" y="31"/>
                </a:cubicBezTo>
                <a:cubicBezTo>
                  <a:pt x="299" y="31"/>
                  <a:pt x="299" y="31"/>
                  <a:pt x="299" y="31"/>
                </a:cubicBezTo>
                <a:cubicBezTo>
                  <a:pt x="290" y="1"/>
                  <a:pt x="290" y="1"/>
                  <a:pt x="290" y="1"/>
                </a:cubicBezTo>
                <a:lnTo>
                  <a:pt x="287" y="1"/>
                </a:lnTo>
                <a:close/>
                <a:moveTo>
                  <a:pt x="287" y="20"/>
                </a:moveTo>
                <a:cubicBezTo>
                  <a:pt x="283" y="20"/>
                  <a:pt x="283" y="20"/>
                  <a:pt x="283" y="20"/>
                </a:cubicBezTo>
                <a:cubicBezTo>
                  <a:pt x="287" y="6"/>
                  <a:pt x="287" y="6"/>
                  <a:pt x="287" y="6"/>
                </a:cubicBezTo>
                <a:cubicBezTo>
                  <a:pt x="287" y="5"/>
                  <a:pt x="287" y="5"/>
                  <a:pt x="287" y="5"/>
                </a:cubicBezTo>
                <a:cubicBezTo>
                  <a:pt x="291" y="20"/>
                  <a:pt x="291" y="20"/>
                  <a:pt x="291" y="20"/>
                </a:cubicBezTo>
                <a:lnTo>
                  <a:pt x="287" y="20"/>
                </a:lnTo>
                <a:close/>
                <a:moveTo>
                  <a:pt x="270" y="22"/>
                </a:moveTo>
                <a:cubicBezTo>
                  <a:pt x="270" y="23"/>
                  <a:pt x="270" y="23"/>
                  <a:pt x="270" y="24"/>
                </a:cubicBezTo>
                <a:cubicBezTo>
                  <a:pt x="270" y="25"/>
                  <a:pt x="270" y="26"/>
                  <a:pt x="270" y="27"/>
                </a:cubicBezTo>
                <a:cubicBezTo>
                  <a:pt x="259" y="1"/>
                  <a:pt x="259" y="1"/>
                  <a:pt x="259" y="1"/>
                </a:cubicBezTo>
                <a:cubicBezTo>
                  <a:pt x="253" y="1"/>
                  <a:pt x="253" y="1"/>
                  <a:pt x="253" y="1"/>
                </a:cubicBezTo>
                <a:cubicBezTo>
                  <a:pt x="253" y="31"/>
                  <a:pt x="253" y="31"/>
                  <a:pt x="253" y="31"/>
                </a:cubicBezTo>
                <a:cubicBezTo>
                  <a:pt x="257" y="31"/>
                  <a:pt x="257" y="31"/>
                  <a:pt x="257" y="31"/>
                </a:cubicBezTo>
                <a:cubicBezTo>
                  <a:pt x="257" y="9"/>
                  <a:pt x="257" y="9"/>
                  <a:pt x="257" y="9"/>
                </a:cubicBezTo>
                <a:cubicBezTo>
                  <a:pt x="257" y="8"/>
                  <a:pt x="257" y="8"/>
                  <a:pt x="257" y="7"/>
                </a:cubicBezTo>
                <a:cubicBezTo>
                  <a:pt x="257" y="6"/>
                  <a:pt x="257" y="5"/>
                  <a:pt x="257" y="3"/>
                </a:cubicBezTo>
                <a:cubicBezTo>
                  <a:pt x="268" y="31"/>
                  <a:pt x="268" y="31"/>
                  <a:pt x="268" y="31"/>
                </a:cubicBezTo>
                <a:cubicBezTo>
                  <a:pt x="273" y="31"/>
                  <a:pt x="273" y="31"/>
                  <a:pt x="273" y="31"/>
                </a:cubicBezTo>
                <a:cubicBezTo>
                  <a:pt x="273" y="1"/>
                  <a:pt x="273" y="1"/>
                  <a:pt x="273" y="1"/>
                </a:cubicBezTo>
                <a:cubicBezTo>
                  <a:pt x="270" y="1"/>
                  <a:pt x="270" y="1"/>
                  <a:pt x="270" y="1"/>
                </a:cubicBezTo>
                <a:lnTo>
                  <a:pt x="270" y="22"/>
                </a:lnTo>
                <a:close/>
                <a:moveTo>
                  <a:pt x="247" y="3"/>
                </a:moveTo>
                <a:cubicBezTo>
                  <a:pt x="246" y="2"/>
                  <a:pt x="245" y="1"/>
                  <a:pt x="244" y="1"/>
                </a:cubicBezTo>
                <a:cubicBezTo>
                  <a:pt x="243" y="0"/>
                  <a:pt x="241" y="0"/>
                  <a:pt x="240" y="0"/>
                </a:cubicBezTo>
                <a:cubicBezTo>
                  <a:pt x="240" y="0"/>
                  <a:pt x="240" y="0"/>
                  <a:pt x="240" y="0"/>
                </a:cubicBezTo>
                <a:cubicBezTo>
                  <a:pt x="238" y="0"/>
                  <a:pt x="236" y="1"/>
                  <a:pt x="235" y="1"/>
                </a:cubicBezTo>
                <a:cubicBezTo>
                  <a:pt x="234" y="2"/>
                  <a:pt x="233" y="3"/>
                  <a:pt x="232" y="4"/>
                </a:cubicBezTo>
                <a:cubicBezTo>
                  <a:pt x="231" y="5"/>
                  <a:pt x="231" y="6"/>
                  <a:pt x="231" y="8"/>
                </a:cubicBezTo>
                <a:cubicBezTo>
                  <a:pt x="231" y="10"/>
                  <a:pt x="230" y="12"/>
                  <a:pt x="230" y="16"/>
                </a:cubicBezTo>
                <a:cubicBezTo>
                  <a:pt x="230" y="20"/>
                  <a:pt x="231" y="23"/>
                  <a:pt x="231" y="24"/>
                </a:cubicBezTo>
                <a:cubicBezTo>
                  <a:pt x="231" y="26"/>
                  <a:pt x="232" y="27"/>
                  <a:pt x="233" y="28"/>
                </a:cubicBezTo>
                <a:cubicBezTo>
                  <a:pt x="234" y="29"/>
                  <a:pt x="235" y="30"/>
                  <a:pt x="236" y="30"/>
                </a:cubicBezTo>
                <a:cubicBezTo>
                  <a:pt x="237" y="31"/>
                  <a:pt x="238" y="31"/>
                  <a:pt x="240" y="31"/>
                </a:cubicBezTo>
                <a:cubicBezTo>
                  <a:pt x="240" y="31"/>
                  <a:pt x="240" y="31"/>
                  <a:pt x="240" y="31"/>
                </a:cubicBezTo>
                <a:cubicBezTo>
                  <a:pt x="242" y="31"/>
                  <a:pt x="243" y="31"/>
                  <a:pt x="244" y="30"/>
                </a:cubicBezTo>
                <a:cubicBezTo>
                  <a:pt x="246" y="29"/>
                  <a:pt x="247" y="28"/>
                  <a:pt x="248" y="27"/>
                </a:cubicBezTo>
                <a:cubicBezTo>
                  <a:pt x="248" y="26"/>
                  <a:pt x="248" y="25"/>
                  <a:pt x="249" y="23"/>
                </a:cubicBezTo>
                <a:cubicBezTo>
                  <a:pt x="249" y="22"/>
                  <a:pt x="249" y="19"/>
                  <a:pt x="249" y="16"/>
                </a:cubicBezTo>
                <a:cubicBezTo>
                  <a:pt x="249" y="12"/>
                  <a:pt x="249" y="9"/>
                  <a:pt x="249" y="7"/>
                </a:cubicBezTo>
                <a:cubicBezTo>
                  <a:pt x="248" y="5"/>
                  <a:pt x="248" y="4"/>
                  <a:pt x="247" y="3"/>
                </a:cubicBezTo>
                <a:close/>
                <a:moveTo>
                  <a:pt x="244" y="25"/>
                </a:moveTo>
                <a:cubicBezTo>
                  <a:pt x="243" y="27"/>
                  <a:pt x="242" y="28"/>
                  <a:pt x="240" y="28"/>
                </a:cubicBezTo>
                <a:cubicBezTo>
                  <a:pt x="239" y="28"/>
                  <a:pt x="238" y="27"/>
                  <a:pt x="237" y="27"/>
                </a:cubicBezTo>
                <a:cubicBezTo>
                  <a:pt x="236" y="27"/>
                  <a:pt x="236" y="26"/>
                  <a:pt x="235" y="25"/>
                </a:cubicBezTo>
                <a:cubicBezTo>
                  <a:pt x="235" y="24"/>
                  <a:pt x="235" y="23"/>
                  <a:pt x="235" y="22"/>
                </a:cubicBezTo>
                <a:cubicBezTo>
                  <a:pt x="234" y="21"/>
                  <a:pt x="234" y="19"/>
                  <a:pt x="234" y="16"/>
                </a:cubicBezTo>
                <a:cubicBezTo>
                  <a:pt x="234" y="12"/>
                  <a:pt x="234" y="10"/>
                  <a:pt x="235" y="9"/>
                </a:cubicBezTo>
                <a:cubicBezTo>
                  <a:pt x="235" y="7"/>
                  <a:pt x="235" y="6"/>
                  <a:pt x="236" y="6"/>
                </a:cubicBezTo>
                <a:cubicBezTo>
                  <a:pt x="236" y="5"/>
                  <a:pt x="237" y="4"/>
                  <a:pt x="237" y="4"/>
                </a:cubicBezTo>
                <a:cubicBezTo>
                  <a:pt x="238" y="4"/>
                  <a:pt x="239" y="4"/>
                  <a:pt x="240" y="4"/>
                </a:cubicBezTo>
                <a:cubicBezTo>
                  <a:pt x="242" y="4"/>
                  <a:pt x="243" y="4"/>
                  <a:pt x="244" y="6"/>
                </a:cubicBezTo>
                <a:cubicBezTo>
                  <a:pt x="245" y="7"/>
                  <a:pt x="245" y="11"/>
                  <a:pt x="245" y="16"/>
                </a:cubicBezTo>
                <a:cubicBezTo>
                  <a:pt x="245" y="21"/>
                  <a:pt x="245" y="24"/>
                  <a:pt x="244" y="25"/>
                </a:cubicBezTo>
                <a:close/>
                <a:moveTo>
                  <a:pt x="214" y="22"/>
                </a:moveTo>
                <a:cubicBezTo>
                  <a:pt x="214" y="24"/>
                  <a:pt x="214" y="25"/>
                  <a:pt x="213" y="26"/>
                </a:cubicBezTo>
                <a:cubicBezTo>
                  <a:pt x="212" y="27"/>
                  <a:pt x="211" y="28"/>
                  <a:pt x="210" y="28"/>
                </a:cubicBezTo>
                <a:cubicBezTo>
                  <a:pt x="208" y="28"/>
                  <a:pt x="206" y="27"/>
                  <a:pt x="206" y="26"/>
                </a:cubicBezTo>
                <a:cubicBezTo>
                  <a:pt x="205" y="24"/>
                  <a:pt x="205" y="21"/>
                  <a:pt x="205" y="16"/>
                </a:cubicBezTo>
                <a:cubicBezTo>
                  <a:pt x="205" y="13"/>
                  <a:pt x="205" y="10"/>
                  <a:pt x="205" y="9"/>
                </a:cubicBezTo>
                <a:cubicBezTo>
                  <a:pt x="205" y="7"/>
                  <a:pt x="205" y="6"/>
                  <a:pt x="206" y="6"/>
                </a:cubicBezTo>
                <a:cubicBezTo>
                  <a:pt x="206" y="5"/>
                  <a:pt x="207" y="4"/>
                  <a:pt x="207" y="4"/>
                </a:cubicBezTo>
                <a:cubicBezTo>
                  <a:pt x="208" y="4"/>
                  <a:pt x="209" y="3"/>
                  <a:pt x="210" y="3"/>
                </a:cubicBezTo>
                <a:cubicBezTo>
                  <a:pt x="211" y="3"/>
                  <a:pt x="212" y="4"/>
                  <a:pt x="213" y="5"/>
                </a:cubicBezTo>
                <a:cubicBezTo>
                  <a:pt x="214" y="6"/>
                  <a:pt x="214" y="7"/>
                  <a:pt x="214" y="9"/>
                </a:cubicBezTo>
                <a:cubicBezTo>
                  <a:pt x="214" y="9"/>
                  <a:pt x="214" y="9"/>
                  <a:pt x="214" y="9"/>
                </a:cubicBezTo>
                <a:cubicBezTo>
                  <a:pt x="218" y="9"/>
                  <a:pt x="218" y="9"/>
                  <a:pt x="218" y="9"/>
                </a:cubicBezTo>
                <a:cubicBezTo>
                  <a:pt x="218" y="6"/>
                  <a:pt x="217" y="4"/>
                  <a:pt x="216" y="3"/>
                </a:cubicBezTo>
                <a:cubicBezTo>
                  <a:pt x="214" y="1"/>
                  <a:pt x="212" y="0"/>
                  <a:pt x="210" y="0"/>
                </a:cubicBezTo>
                <a:cubicBezTo>
                  <a:pt x="208" y="0"/>
                  <a:pt x="207" y="1"/>
                  <a:pt x="205" y="1"/>
                </a:cubicBezTo>
                <a:cubicBezTo>
                  <a:pt x="204" y="2"/>
                  <a:pt x="203" y="3"/>
                  <a:pt x="203" y="4"/>
                </a:cubicBezTo>
                <a:cubicBezTo>
                  <a:pt x="202" y="5"/>
                  <a:pt x="201" y="6"/>
                  <a:pt x="201" y="8"/>
                </a:cubicBezTo>
                <a:cubicBezTo>
                  <a:pt x="201" y="10"/>
                  <a:pt x="201" y="12"/>
                  <a:pt x="201" y="15"/>
                </a:cubicBezTo>
                <a:cubicBezTo>
                  <a:pt x="201" y="19"/>
                  <a:pt x="201" y="23"/>
                  <a:pt x="201" y="25"/>
                </a:cubicBezTo>
                <a:cubicBezTo>
                  <a:pt x="202" y="26"/>
                  <a:pt x="203" y="28"/>
                  <a:pt x="204" y="29"/>
                </a:cubicBezTo>
                <a:cubicBezTo>
                  <a:pt x="204" y="30"/>
                  <a:pt x="205" y="30"/>
                  <a:pt x="206" y="31"/>
                </a:cubicBezTo>
                <a:cubicBezTo>
                  <a:pt x="207" y="31"/>
                  <a:pt x="209" y="31"/>
                  <a:pt x="210" y="31"/>
                </a:cubicBezTo>
                <a:cubicBezTo>
                  <a:pt x="212" y="31"/>
                  <a:pt x="215" y="30"/>
                  <a:pt x="216" y="29"/>
                </a:cubicBezTo>
                <a:cubicBezTo>
                  <a:pt x="217" y="27"/>
                  <a:pt x="218" y="25"/>
                  <a:pt x="218" y="22"/>
                </a:cubicBezTo>
                <a:cubicBezTo>
                  <a:pt x="218" y="21"/>
                  <a:pt x="218" y="21"/>
                  <a:pt x="218" y="21"/>
                </a:cubicBezTo>
                <a:cubicBezTo>
                  <a:pt x="214" y="21"/>
                  <a:pt x="214" y="21"/>
                  <a:pt x="214" y="21"/>
                </a:cubicBezTo>
                <a:lnTo>
                  <a:pt x="214" y="22"/>
                </a:lnTo>
                <a:close/>
                <a:moveTo>
                  <a:pt x="222" y="31"/>
                </a:moveTo>
                <a:cubicBezTo>
                  <a:pt x="226" y="31"/>
                  <a:pt x="226" y="31"/>
                  <a:pt x="226" y="31"/>
                </a:cubicBezTo>
                <a:cubicBezTo>
                  <a:pt x="226" y="1"/>
                  <a:pt x="226" y="1"/>
                  <a:pt x="226" y="1"/>
                </a:cubicBezTo>
                <a:cubicBezTo>
                  <a:pt x="222" y="1"/>
                  <a:pt x="222" y="1"/>
                  <a:pt x="222" y="1"/>
                </a:cubicBezTo>
                <a:lnTo>
                  <a:pt x="222" y="31"/>
                </a:lnTo>
                <a:close/>
                <a:moveTo>
                  <a:pt x="187" y="1"/>
                </a:moveTo>
                <a:cubicBezTo>
                  <a:pt x="185" y="1"/>
                  <a:pt x="185" y="1"/>
                  <a:pt x="185" y="1"/>
                </a:cubicBezTo>
                <a:cubicBezTo>
                  <a:pt x="176" y="31"/>
                  <a:pt x="176" y="31"/>
                  <a:pt x="176" y="31"/>
                </a:cubicBezTo>
                <a:cubicBezTo>
                  <a:pt x="180" y="31"/>
                  <a:pt x="180" y="31"/>
                  <a:pt x="180" y="31"/>
                </a:cubicBezTo>
                <a:cubicBezTo>
                  <a:pt x="182" y="23"/>
                  <a:pt x="182" y="23"/>
                  <a:pt x="182" y="23"/>
                </a:cubicBezTo>
                <a:cubicBezTo>
                  <a:pt x="187" y="23"/>
                  <a:pt x="187" y="23"/>
                  <a:pt x="187" y="23"/>
                </a:cubicBezTo>
                <a:cubicBezTo>
                  <a:pt x="192" y="23"/>
                  <a:pt x="192" y="23"/>
                  <a:pt x="192" y="23"/>
                </a:cubicBezTo>
                <a:cubicBezTo>
                  <a:pt x="194" y="31"/>
                  <a:pt x="194" y="31"/>
                  <a:pt x="194" y="31"/>
                </a:cubicBezTo>
                <a:cubicBezTo>
                  <a:pt x="199" y="31"/>
                  <a:pt x="199" y="31"/>
                  <a:pt x="199" y="31"/>
                </a:cubicBezTo>
                <a:cubicBezTo>
                  <a:pt x="190" y="1"/>
                  <a:pt x="190" y="1"/>
                  <a:pt x="190" y="1"/>
                </a:cubicBezTo>
                <a:lnTo>
                  <a:pt x="187" y="1"/>
                </a:lnTo>
                <a:close/>
                <a:moveTo>
                  <a:pt x="187" y="20"/>
                </a:moveTo>
                <a:cubicBezTo>
                  <a:pt x="183" y="20"/>
                  <a:pt x="183" y="20"/>
                  <a:pt x="183" y="20"/>
                </a:cubicBezTo>
                <a:cubicBezTo>
                  <a:pt x="187" y="6"/>
                  <a:pt x="187" y="6"/>
                  <a:pt x="187" y="6"/>
                </a:cubicBezTo>
                <a:cubicBezTo>
                  <a:pt x="187" y="5"/>
                  <a:pt x="187" y="5"/>
                  <a:pt x="187" y="5"/>
                </a:cubicBezTo>
                <a:cubicBezTo>
                  <a:pt x="191" y="20"/>
                  <a:pt x="191" y="20"/>
                  <a:pt x="191" y="20"/>
                </a:cubicBezTo>
                <a:lnTo>
                  <a:pt x="187" y="20"/>
                </a:lnTo>
                <a:close/>
                <a:moveTo>
                  <a:pt x="170" y="22"/>
                </a:moveTo>
                <a:cubicBezTo>
                  <a:pt x="170" y="23"/>
                  <a:pt x="170" y="23"/>
                  <a:pt x="170" y="24"/>
                </a:cubicBezTo>
                <a:cubicBezTo>
                  <a:pt x="170" y="25"/>
                  <a:pt x="170" y="26"/>
                  <a:pt x="170" y="27"/>
                </a:cubicBezTo>
                <a:cubicBezTo>
                  <a:pt x="159" y="1"/>
                  <a:pt x="159" y="1"/>
                  <a:pt x="159" y="1"/>
                </a:cubicBezTo>
                <a:cubicBezTo>
                  <a:pt x="153" y="1"/>
                  <a:pt x="153" y="1"/>
                  <a:pt x="153" y="1"/>
                </a:cubicBezTo>
                <a:cubicBezTo>
                  <a:pt x="153" y="31"/>
                  <a:pt x="153" y="31"/>
                  <a:pt x="153" y="31"/>
                </a:cubicBezTo>
                <a:cubicBezTo>
                  <a:pt x="157" y="31"/>
                  <a:pt x="157" y="31"/>
                  <a:pt x="157" y="31"/>
                </a:cubicBezTo>
                <a:cubicBezTo>
                  <a:pt x="157" y="9"/>
                  <a:pt x="157" y="9"/>
                  <a:pt x="157" y="9"/>
                </a:cubicBezTo>
                <a:cubicBezTo>
                  <a:pt x="157" y="8"/>
                  <a:pt x="157" y="8"/>
                  <a:pt x="157" y="7"/>
                </a:cubicBezTo>
                <a:cubicBezTo>
                  <a:pt x="157" y="6"/>
                  <a:pt x="157" y="5"/>
                  <a:pt x="157" y="3"/>
                </a:cubicBezTo>
                <a:cubicBezTo>
                  <a:pt x="168" y="31"/>
                  <a:pt x="168" y="31"/>
                  <a:pt x="168" y="31"/>
                </a:cubicBezTo>
                <a:cubicBezTo>
                  <a:pt x="173" y="31"/>
                  <a:pt x="173" y="31"/>
                  <a:pt x="173" y="31"/>
                </a:cubicBezTo>
                <a:cubicBezTo>
                  <a:pt x="173" y="1"/>
                  <a:pt x="173" y="1"/>
                  <a:pt x="173" y="1"/>
                </a:cubicBezTo>
                <a:cubicBezTo>
                  <a:pt x="170" y="1"/>
                  <a:pt x="170" y="1"/>
                  <a:pt x="170" y="1"/>
                </a:cubicBezTo>
                <a:lnTo>
                  <a:pt x="170" y="22"/>
                </a:lnTo>
                <a:close/>
                <a:moveTo>
                  <a:pt x="129" y="1"/>
                </a:moveTo>
                <a:cubicBezTo>
                  <a:pt x="127" y="1"/>
                  <a:pt x="127" y="1"/>
                  <a:pt x="127" y="1"/>
                </a:cubicBezTo>
                <a:cubicBezTo>
                  <a:pt x="118" y="31"/>
                  <a:pt x="118" y="31"/>
                  <a:pt x="118" y="31"/>
                </a:cubicBezTo>
                <a:cubicBezTo>
                  <a:pt x="122" y="31"/>
                  <a:pt x="122" y="31"/>
                  <a:pt x="122" y="31"/>
                </a:cubicBezTo>
                <a:cubicBezTo>
                  <a:pt x="124" y="23"/>
                  <a:pt x="124" y="23"/>
                  <a:pt x="124" y="23"/>
                </a:cubicBezTo>
                <a:cubicBezTo>
                  <a:pt x="129" y="23"/>
                  <a:pt x="129" y="23"/>
                  <a:pt x="129" y="23"/>
                </a:cubicBezTo>
                <a:cubicBezTo>
                  <a:pt x="134" y="23"/>
                  <a:pt x="134" y="23"/>
                  <a:pt x="134" y="23"/>
                </a:cubicBezTo>
                <a:cubicBezTo>
                  <a:pt x="136" y="31"/>
                  <a:pt x="136" y="31"/>
                  <a:pt x="136" y="31"/>
                </a:cubicBezTo>
                <a:cubicBezTo>
                  <a:pt x="140" y="31"/>
                  <a:pt x="140" y="31"/>
                  <a:pt x="140" y="31"/>
                </a:cubicBezTo>
                <a:cubicBezTo>
                  <a:pt x="131" y="1"/>
                  <a:pt x="131" y="1"/>
                  <a:pt x="131" y="1"/>
                </a:cubicBezTo>
                <a:lnTo>
                  <a:pt x="129" y="1"/>
                </a:lnTo>
                <a:close/>
                <a:moveTo>
                  <a:pt x="129" y="20"/>
                </a:moveTo>
                <a:cubicBezTo>
                  <a:pt x="125" y="20"/>
                  <a:pt x="125" y="20"/>
                  <a:pt x="125" y="20"/>
                </a:cubicBezTo>
                <a:cubicBezTo>
                  <a:pt x="129" y="6"/>
                  <a:pt x="129" y="6"/>
                  <a:pt x="129" y="6"/>
                </a:cubicBezTo>
                <a:cubicBezTo>
                  <a:pt x="129" y="5"/>
                  <a:pt x="129" y="5"/>
                  <a:pt x="129" y="5"/>
                </a:cubicBezTo>
                <a:cubicBezTo>
                  <a:pt x="133" y="20"/>
                  <a:pt x="133" y="20"/>
                  <a:pt x="133" y="20"/>
                </a:cubicBezTo>
                <a:lnTo>
                  <a:pt x="129" y="20"/>
                </a:lnTo>
                <a:close/>
                <a:moveTo>
                  <a:pt x="35" y="18"/>
                </a:moveTo>
                <a:cubicBezTo>
                  <a:pt x="39" y="18"/>
                  <a:pt x="39" y="18"/>
                  <a:pt x="39" y="18"/>
                </a:cubicBezTo>
                <a:cubicBezTo>
                  <a:pt x="39" y="27"/>
                  <a:pt x="39" y="27"/>
                  <a:pt x="39" y="27"/>
                </a:cubicBezTo>
                <a:cubicBezTo>
                  <a:pt x="38" y="27"/>
                  <a:pt x="37" y="27"/>
                  <a:pt x="36" y="28"/>
                </a:cubicBezTo>
                <a:cubicBezTo>
                  <a:pt x="36" y="28"/>
                  <a:pt x="35" y="28"/>
                  <a:pt x="34" y="28"/>
                </a:cubicBezTo>
                <a:cubicBezTo>
                  <a:pt x="32" y="28"/>
                  <a:pt x="31" y="27"/>
                  <a:pt x="30" y="25"/>
                </a:cubicBezTo>
                <a:cubicBezTo>
                  <a:pt x="29" y="24"/>
                  <a:pt x="28" y="20"/>
                  <a:pt x="28" y="16"/>
                </a:cubicBezTo>
                <a:cubicBezTo>
                  <a:pt x="28" y="11"/>
                  <a:pt x="29" y="7"/>
                  <a:pt x="30" y="6"/>
                </a:cubicBezTo>
                <a:cubicBezTo>
                  <a:pt x="30" y="4"/>
                  <a:pt x="32" y="3"/>
                  <a:pt x="34" y="3"/>
                </a:cubicBezTo>
                <a:cubicBezTo>
                  <a:pt x="35" y="3"/>
                  <a:pt x="37" y="4"/>
                  <a:pt x="38" y="5"/>
                </a:cubicBezTo>
                <a:cubicBezTo>
                  <a:pt x="38" y="6"/>
                  <a:pt x="39" y="7"/>
                  <a:pt x="39" y="9"/>
                </a:cubicBezTo>
                <a:cubicBezTo>
                  <a:pt x="43" y="9"/>
                  <a:pt x="43" y="9"/>
                  <a:pt x="43" y="9"/>
                </a:cubicBezTo>
                <a:cubicBezTo>
                  <a:pt x="43" y="9"/>
                  <a:pt x="43" y="9"/>
                  <a:pt x="43" y="9"/>
                </a:cubicBezTo>
                <a:cubicBezTo>
                  <a:pt x="43" y="6"/>
                  <a:pt x="42" y="4"/>
                  <a:pt x="40" y="2"/>
                </a:cubicBezTo>
                <a:cubicBezTo>
                  <a:pt x="39" y="1"/>
                  <a:pt x="37" y="0"/>
                  <a:pt x="34" y="0"/>
                </a:cubicBezTo>
                <a:cubicBezTo>
                  <a:pt x="32" y="0"/>
                  <a:pt x="31" y="1"/>
                  <a:pt x="29" y="1"/>
                </a:cubicBezTo>
                <a:cubicBezTo>
                  <a:pt x="28" y="2"/>
                  <a:pt x="27" y="3"/>
                  <a:pt x="26" y="4"/>
                </a:cubicBezTo>
                <a:cubicBezTo>
                  <a:pt x="26" y="5"/>
                  <a:pt x="25" y="6"/>
                  <a:pt x="25" y="8"/>
                </a:cubicBezTo>
                <a:cubicBezTo>
                  <a:pt x="25" y="10"/>
                  <a:pt x="24" y="12"/>
                  <a:pt x="24" y="15"/>
                </a:cubicBezTo>
                <a:cubicBezTo>
                  <a:pt x="24" y="19"/>
                  <a:pt x="25" y="22"/>
                  <a:pt x="25" y="24"/>
                </a:cubicBezTo>
                <a:cubicBezTo>
                  <a:pt x="25" y="26"/>
                  <a:pt x="26" y="27"/>
                  <a:pt x="27" y="29"/>
                </a:cubicBezTo>
                <a:cubicBezTo>
                  <a:pt x="28" y="29"/>
                  <a:pt x="29" y="30"/>
                  <a:pt x="30" y="30"/>
                </a:cubicBezTo>
                <a:cubicBezTo>
                  <a:pt x="31" y="31"/>
                  <a:pt x="33" y="31"/>
                  <a:pt x="34" y="31"/>
                </a:cubicBezTo>
                <a:cubicBezTo>
                  <a:pt x="35" y="31"/>
                  <a:pt x="37" y="31"/>
                  <a:pt x="38" y="31"/>
                </a:cubicBezTo>
                <a:cubicBezTo>
                  <a:pt x="39" y="31"/>
                  <a:pt x="41" y="30"/>
                  <a:pt x="43" y="30"/>
                </a:cubicBezTo>
                <a:cubicBezTo>
                  <a:pt x="43" y="15"/>
                  <a:pt x="43" y="15"/>
                  <a:pt x="43" y="15"/>
                </a:cubicBezTo>
                <a:cubicBezTo>
                  <a:pt x="35" y="15"/>
                  <a:pt x="35" y="15"/>
                  <a:pt x="35" y="15"/>
                </a:cubicBezTo>
                <a:lnTo>
                  <a:pt x="35" y="18"/>
                </a:lnTo>
                <a:close/>
                <a:moveTo>
                  <a:pt x="47" y="31"/>
                </a:moveTo>
                <a:cubicBezTo>
                  <a:pt x="62" y="31"/>
                  <a:pt x="62" y="31"/>
                  <a:pt x="62" y="31"/>
                </a:cubicBezTo>
                <a:cubicBezTo>
                  <a:pt x="62" y="27"/>
                  <a:pt x="62" y="27"/>
                  <a:pt x="62" y="27"/>
                </a:cubicBezTo>
                <a:cubicBezTo>
                  <a:pt x="51" y="27"/>
                  <a:pt x="51" y="27"/>
                  <a:pt x="51" y="27"/>
                </a:cubicBezTo>
                <a:cubicBezTo>
                  <a:pt x="51" y="17"/>
                  <a:pt x="51" y="17"/>
                  <a:pt x="51" y="17"/>
                </a:cubicBezTo>
                <a:cubicBezTo>
                  <a:pt x="62" y="17"/>
                  <a:pt x="62" y="17"/>
                  <a:pt x="62" y="17"/>
                </a:cubicBezTo>
                <a:cubicBezTo>
                  <a:pt x="62" y="14"/>
                  <a:pt x="62" y="14"/>
                  <a:pt x="62" y="14"/>
                </a:cubicBezTo>
                <a:cubicBezTo>
                  <a:pt x="51" y="14"/>
                  <a:pt x="51" y="14"/>
                  <a:pt x="51" y="14"/>
                </a:cubicBezTo>
                <a:cubicBezTo>
                  <a:pt x="51" y="4"/>
                  <a:pt x="51" y="4"/>
                  <a:pt x="51" y="4"/>
                </a:cubicBezTo>
                <a:cubicBezTo>
                  <a:pt x="62" y="4"/>
                  <a:pt x="62" y="4"/>
                  <a:pt x="62" y="4"/>
                </a:cubicBezTo>
                <a:cubicBezTo>
                  <a:pt x="62" y="1"/>
                  <a:pt x="62" y="1"/>
                  <a:pt x="62" y="1"/>
                </a:cubicBezTo>
                <a:cubicBezTo>
                  <a:pt x="47" y="1"/>
                  <a:pt x="47" y="1"/>
                  <a:pt x="47" y="1"/>
                </a:cubicBezTo>
                <a:lnTo>
                  <a:pt x="47" y="31"/>
                </a:lnTo>
                <a:close/>
                <a:moveTo>
                  <a:pt x="82" y="22"/>
                </a:moveTo>
                <a:cubicBezTo>
                  <a:pt x="82" y="23"/>
                  <a:pt x="82" y="23"/>
                  <a:pt x="82" y="24"/>
                </a:cubicBezTo>
                <a:cubicBezTo>
                  <a:pt x="82" y="25"/>
                  <a:pt x="82" y="26"/>
                  <a:pt x="82" y="27"/>
                </a:cubicBezTo>
                <a:cubicBezTo>
                  <a:pt x="71" y="1"/>
                  <a:pt x="71" y="1"/>
                  <a:pt x="71" y="1"/>
                </a:cubicBezTo>
                <a:cubicBezTo>
                  <a:pt x="66" y="1"/>
                  <a:pt x="66" y="1"/>
                  <a:pt x="66" y="1"/>
                </a:cubicBezTo>
                <a:cubicBezTo>
                  <a:pt x="66" y="31"/>
                  <a:pt x="66" y="31"/>
                  <a:pt x="66" y="31"/>
                </a:cubicBezTo>
                <a:cubicBezTo>
                  <a:pt x="69" y="31"/>
                  <a:pt x="69" y="31"/>
                  <a:pt x="69" y="31"/>
                </a:cubicBezTo>
                <a:cubicBezTo>
                  <a:pt x="69" y="9"/>
                  <a:pt x="69" y="9"/>
                  <a:pt x="69" y="9"/>
                </a:cubicBezTo>
                <a:cubicBezTo>
                  <a:pt x="69" y="8"/>
                  <a:pt x="69" y="8"/>
                  <a:pt x="69" y="7"/>
                </a:cubicBezTo>
                <a:cubicBezTo>
                  <a:pt x="69" y="6"/>
                  <a:pt x="69" y="5"/>
                  <a:pt x="69" y="3"/>
                </a:cubicBezTo>
                <a:cubicBezTo>
                  <a:pt x="80" y="31"/>
                  <a:pt x="80" y="31"/>
                  <a:pt x="80" y="31"/>
                </a:cubicBezTo>
                <a:cubicBezTo>
                  <a:pt x="85" y="31"/>
                  <a:pt x="85" y="31"/>
                  <a:pt x="85" y="31"/>
                </a:cubicBezTo>
                <a:cubicBezTo>
                  <a:pt x="85" y="1"/>
                  <a:pt x="85" y="1"/>
                  <a:pt x="85" y="1"/>
                </a:cubicBezTo>
                <a:cubicBezTo>
                  <a:pt x="82" y="1"/>
                  <a:pt x="82" y="1"/>
                  <a:pt x="82" y="1"/>
                </a:cubicBezTo>
                <a:lnTo>
                  <a:pt x="82" y="22"/>
                </a:lnTo>
                <a:close/>
                <a:moveTo>
                  <a:pt x="103" y="22"/>
                </a:moveTo>
                <a:cubicBezTo>
                  <a:pt x="103" y="24"/>
                  <a:pt x="103" y="25"/>
                  <a:pt x="102" y="26"/>
                </a:cubicBezTo>
                <a:cubicBezTo>
                  <a:pt x="101" y="27"/>
                  <a:pt x="100" y="28"/>
                  <a:pt x="98" y="28"/>
                </a:cubicBezTo>
                <a:cubicBezTo>
                  <a:pt x="97" y="28"/>
                  <a:pt x="95" y="27"/>
                  <a:pt x="95" y="26"/>
                </a:cubicBezTo>
                <a:cubicBezTo>
                  <a:pt x="94" y="24"/>
                  <a:pt x="93" y="21"/>
                  <a:pt x="93" y="16"/>
                </a:cubicBezTo>
                <a:cubicBezTo>
                  <a:pt x="93" y="13"/>
                  <a:pt x="93" y="10"/>
                  <a:pt x="94" y="9"/>
                </a:cubicBezTo>
                <a:cubicBezTo>
                  <a:pt x="94" y="7"/>
                  <a:pt x="94" y="6"/>
                  <a:pt x="95" y="6"/>
                </a:cubicBezTo>
                <a:cubicBezTo>
                  <a:pt x="95" y="5"/>
                  <a:pt x="95" y="4"/>
                  <a:pt x="96" y="4"/>
                </a:cubicBezTo>
                <a:cubicBezTo>
                  <a:pt x="97" y="4"/>
                  <a:pt x="98" y="3"/>
                  <a:pt x="98" y="3"/>
                </a:cubicBezTo>
                <a:cubicBezTo>
                  <a:pt x="100" y="3"/>
                  <a:pt x="101" y="4"/>
                  <a:pt x="102" y="5"/>
                </a:cubicBezTo>
                <a:cubicBezTo>
                  <a:pt x="102" y="6"/>
                  <a:pt x="103" y="7"/>
                  <a:pt x="103" y="9"/>
                </a:cubicBezTo>
                <a:cubicBezTo>
                  <a:pt x="103" y="9"/>
                  <a:pt x="103" y="9"/>
                  <a:pt x="103" y="9"/>
                </a:cubicBezTo>
                <a:cubicBezTo>
                  <a:pt x="107" y="9"/>
                  <a:pt x="107" y="9"/>
                  <a:pt x="107" y="9"/>
                </a:cubicBezTo>
                <a:cubicBezTo>
                  <a:pt x="107" y="6"/>
                  <a:pt x="106" y="4"/>
                  <a:pt x="105" y="3"/>
                </a:cubicBezTo>
                <a:cubicBezTo>
                  <a:pt x="103" y="1"/>
                  <a:pt x="101" y="0"/>
                  <a:pt x="99" y="0"/>
                </a:cubicBezTo>
                <a:cubicBezTo>
                  <a:pt x="97" y="0"/>
                  <a:pt x="95" y="1"/>
                  <a:pt x="94" y="1"/>
                </a:cubicBezTo>
                <a:cubicBezTo>
                  <a:pt x="93" y="2"/>
                  <a:pt x="92" y="3"/>
                  <a:pt x="91" y="4"/>
                </a:cubicBezTo>
                <a:cubicBezTo>
                  <a:pt x="91" y="5"/>
                  <a:pt x="90" y="6"/>
                  <a:pt x="90" y="8"/>
                </a:cubicBezTo>
                <a:cubicBezTo>
                  <a:pt x="90" y="10"/>
                  <a:pt x="90" y="12"/>
                  <a:pt x="90" y="15"/>
                </a:cubicBezTo>
                <a:cubicBezTo>
                  <a:pt x="90" y="19"/>
                  <a:pt x="90" y="23"/>
                  <a:pt x="90" y="25"/>
                </a:cubicBezTo>
                <a:cubicBezTo>
                  <a:pt x="91" y="26"/>
                  <a:pt x="91" y="28"/>
                  <a:pt x="93" y="29"/>
                </a:cubicBezTo>
                <a:cubicBezTo>
                  <a:pt x="93" y="30"/>
                  <a:pt x="94" y="30"/>
                  <a:pt x="95" y="31"/>
                </a:cubicBezTo>
                <a:cubicBezTo>
                  <a:pt x="96" y="31"/>
                  <a:pt x="97" y="31"/>
                  <a:pt x="99" y="31"/>
                </a:cubicBezTo>
                <a:cubicBezTo>
                  <a:pt x="101" y="31"/>
                  <a:pt x="103" y="30"/>
                  <a:pt x="105" y="29"/>
                </a:cubicBezTo>
                <a:cubicBezTo>
                  <a:pt x="106" y="27"/>
                  <a:pt x="107" y="25"/>
                  <a:pt x="107" y="22"/>
                </a:cubicBezTo>
                <a:cubicBezTo>
                  <a:pt x="107" y="21"/>
                  <a:pt x="107" y="21"/>
                  <a:pt x="107" y="21"/>
                </a:cubicBezTo>
                <a:cubicBezTo>
                  <a:pt x="103" y="21"/>
                  <a:pt x="103" y="21"/>
                  <a:pt x="103" y="21"/>
                </a:cubicBezTo>
                <a:lnTo>
                  <a:pt x="103" y="22"/>
                </a:lnTo>
                <a:close/>
                <a:moveTo>
                  <a:pt x="111" y="31"/>
                </a:moveTo>
                <a:cubicBezTo>
                  <a:pt x="115" y="31"/>
                  <a:pt x="115" y="31"/>
                  <a:pt x="115" y="31"/>
                </a:cubicBezTo>
                <a:cubicBezTo>
                  <a:pt x="115" y="1"/>
                  <a:pt x="115" y="1"/>
                  <a:pt x="115" y="1"/>
                </a:cubicBezTo>
                <a:cubicBezTo>
                  <a:pt x="111" y="1"/>
                  <a:pt x="111" y="1"/>
                  <a:pt x="111" y="1"/>
                </a:cubicBezTo>
                <a:lnTo>
                  <a:pt x="111" y="31"/>
                </a:lnTo>
                <a:close/>
                <a:moveTo>
                  <a:pt x="11" y="1"/>
                </a:moveTo>
                <a:cubicBezTo>
                  <a:pt x="9" y="1"/>
                  <a:pt x="9" y="1"/>
                  <a:pt x="9" y="1"/>
                </a:cubicBezTo>
                <a:cubicBezTo>
                  <a:pt x="0" y="31"/>
                  <a:pt x="0" y="31"/>
                  <a:pt x="0" y="31"/>
                </a:cubicBezTo>
                <a:cubicBezTo>
                  <a:pt x="4" y="31"/>
                  <a:pt x="4" y="31"/>
                  <a:pt x="4" y="31"/>
                </a:cubicBezTo>
                <a:cubicBezTo>
                  <a:pt x="6" y="23"/>
                  <a:pt x="6" y="23"/>
                  <a:pt x="6" y="23"/>
                </a:cubicBezTo>
                <a:cubicBezTo>
                  <a:pt x="11" y="23"/>
                  <a:pt x="11" y="23"/>
                  <a:pt x="11" y="23"/>
                </a:cubicBezTo>
                <a:cubicBezTo>
                  <a:pt x="16" y="23"/>
                  <a:pt x="16" y="23"/>
                  <a:pt x="16" y="23"/>
                </a:cubicBezTo>
                <a:cubicBezTo>
                  <a:pt x="18" y="31"/>
                  <a:pt x="18" y="31"/>
                  <a:pt x="18" y="31"/>
                </a:cubicBezTo>
                <a:cubicBezTo>
                  <a:pt x="22" y="31"/>
                  <a:pt x="22" y="31"/>
                  <a:pt x="22" y="31"/>
                </a:cubicBezTo>
                <a:cubicBezTo>
                  <a:pt x="13" y="1"/>
                  <a:pt x="13" y="1"/>
                  <a:pt x="13" y="1"/>
                </a:cubicBezTo>
                <a:lnTo>
                  <a:pt x="11" y="1"/>
                </a:lnTo>
                <a:close/>
                <a:moveTo>
                  <a:pt x="11" y="20"/>
                </a:moveTo>
                <a:cubicBezTo>
                  <a:pt x="7" y="20"/>
                  <a:pt x="7" y="20"/>
                  <a:pt x="7" y="20"/>
                </a:cubicBezTo>
                <a:cubicBezTo>
                  <a:pt x="11" y="6"/>
                  <a:pt x="11" y="6"/>
                  <a:pt x="11" y="6"/>
                </a:cubicBezTo>
                <a:cubicBezTo>
                  <a:pt x="11" y="5"/>
                  <a:pt x="11" y="5"/>
                  <a:pt x="11" y="5"/>
                </a:cubicBezTo>
                <a:cubicBezTo>
                  <a:pt x="15" y="20"/>
                  <a:pt x="15" y="20"/>
                  <a:pt x="15" y="20"/>
                </a:cubicBezTo>
                <a:lnTo>
                  <a:pt x="11" y="2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nvGrpSpPr>
          <xdr:cNvPr id="5" name="Group 43">
            <a:extLst>
              <a:ext uri="{FF2B5EF4-FFF2-40B4-BE49-F238E27FC236}">
                <a16:creationId xmlns:a16="http://schemas.microsoft.com/office/drawing/2014/main" id="{00000000-0008-0000-0000-000004000000}"/>
              </a:ext>
            </a:extLst>
          </xdr:cNvPr>
          <xdr:cNvGrpSpPr>
            <a:grpSpLocks/>
          </xdr:cNvGrpSpPr>
        </xdr:nvGrpSpPr>
        <xdr:grpSpPr bwMode="auto">
          <a:xfrm>
            <a:off x="837" y="1286"/>
            <a:ext cx="1074" cy="434"/>
            <a:chOff x="837" y="1286"/>
            <a:chExt cx="1074" cy="434"/>
          </a:xfrm>
        </xdr:grpSpPr>
        <xdr:sp macro="" textlink="">
          <xdr:nvSpPr>
            <xdr:cNvPr id="12" name="Freeform 44">
              <a:extLst>
                <a:ext uri="{FF2B5EF4-FFF2-40B4-BE49-F238E27FC236}">
                  <a16:creationId xmlns:a16="http://schemas.microsoft.com/office/drawing/2014/main" id="{00000000-0008-0000-0000-00000B000000}"/>
                </a:ext>
              </a:extLst>
            </xdr:cNvPr>
            <xdr:cNvSpPr>
              <a:spLocks/>
            </xdr:cNvSpPr>
          </xdr:nvSpPr>
          <xdr:spPr bwMode="auto">
            <a:xfrm>
              <a:off x="1630" y="1286"/>
              <a:ext cx="281" cy="434"/>
            </a:xfrm>
            <a:custGeom>
              <a:avLst/>
              <a:gdLst>
                <a:gd name="T0" fmla="*/ 92 w 281"/>
                <a:gd name="T1" fmla="*/ 434 h 434"/>
                <a:gd name="T2" fmla="*/ 0 w 281"/>
                <a:gd name="T3" fmla="*/ 434 h 434"/>
                <a:gd name="T4" fmla="*/ 0 w 281"/>
                <a:gd name="T5" fmla="*/ 0 h 434"/>
                <a:gd name="T6" fmla="*/ 92 w 281"/>
                <a:gd name="T7" fmla="*/ 0 h 434"/>
                <a:gd name="T8" fmla="*/ 92 w 281"/>
                <a:gd name="T9" fmla="*/ 167 h 434"/>
                <a:gd name="T10" fmla="*/ 192 w 281"/>
                <a:gd name="T11" fmla="*/ 167 h 434"/>
                <a:gd name="T12" fmla="*/ 192 w 281"/>
                <a:gd name="T13" fmla="*/ 0 h 434"/>
                <a:gd name="T14" fmla="*/ 281 w 281"/>
                <a:gd name="T15" fmla="*/ 0 h 434"/>
                <a:gd name="T16" fmla="*/ 281 w 281"/>
                <a:gd name="T17" fmla="*/ 434 h 434"/>
                <a:gd name="T18" fmla="*/ 192 w 281"/>
                <a:gd name="T19" fmla="*/ 434 h 434"/>
                <a:gd name="T20" fmla="*/ 192 w 281"/>
                <a:gd name="T21" fmla="*/ 241 h 434"/>
                <a:gd name="T22" fmla="*/ 92 w 281"/>
                <a:gd name="T23" fmla="*/ 241 h 434"/>
                <a:gd name="T24" fmla="*/ 92 w 281"/>
                <a:gd name="T25" fmla="*/ 434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81"/>
                <a:gd name="T40" fmla="*/ 0 h 434"/>
                <a:gd name="T41" fmla="*/ 281 w 281"/>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81" h="434">
                  <a:moveTo>
                    <a:pt x="92" y="434"/>
                  </a:moveTo>
                  <a:lnTo>
                    <a:pt x="0" y="434"/>
                  </a:lnTo>
                  <a:lnTo>
                    <a:pt x="0" y="0"/>
                  </a:lnTo>
                  <a:lnTo>
                    <a:pt x="92" y="0"/>
                  </a:lnTo>
                  <a:lnTo>
                    <a:pt x="92" y="167"/>
                  </a:lnTo>
                  <a:lnTo>
                    <a:pt x="192" y="167"/>
                  </a:lnTo>
                  <a:lnTo>
                    <a:pt x="192" y="0"/>
                  </a:lnTo>
                  <a:lnTo>
                    <a:pt x="281" y="0"/>
                  </a:lnTo>
                  <a:lnTo>
                    <a:pt x="281" y="434"/>
                  </a:lnTo>
                  <a:lnTo>
                    <a:pt x="192" y="434"/>
                  </a:lnTo>
                  <a:lnTo>
                    <a:pt x="192" y="241"/>
                  </a:lnTo>
                  <a:lnTo>
                    <a:pt x="92" y="241"/>
                  </a:lnTo>
                  <a:lnTo>
                    <a:pt x="92" y="434"/>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3" name="Freeform 45">
              <a:extLst>
                <a:ext uri="{FF2B5EF4-FFF2-40B4-BE49-F238E27FC236}">
                  <a16:creationId xmlns:a16="http://schemas.microsoft.com/office/drawing/2014/main" id="{00000000-0008-0000-0000-00000C000000}"/>
                </a:ext>
              </a:extLst>
            </xdr:cNvPr>
            <xdr:cNvSpPr>
              <a:spLocks noEditPoints="1"/>
            </xdr:cNvSpPr>
          </xdr:nvSpPr>
          <xdr:spPr bwMode="auto">
            <a:xfrm>
              <a:off x="837" y="1286"/>
              <a:ext cx="359" cy="434"/>
            </a:xfrm>
            <a:custGeom>
              <a:avLst/>
              <a:gdLst>
                <a:gd name="T0" fmla="*/ 238 w 359"/>
                <a:gd name="T1" fmla="*/ 0 h 434"/>
                <a:gd name="T2" fmla="*/ 177 w 359"/>
                <a:gd name="T3" fmla="*/ 0 h 434"/>
                <a:gd name="T4" fmla="*/ 122 w 359"/>
                <a:gd name="T5" fmla="*/ 0 h 434"/>
                <a:gd name="T6" fmla="*/ 0 w 359"/>
                <a:gd name="T7" fmla="*/ 434 h 434"/>
                <a:gd name="T8" fmla="*/ 89 w 359"/>
                <a:gd name="T9" fmla="*/ 434 h 434"/>
                <a:gd name="T10" fmla="*/ 113 w 359"/>
                <a:gd name="T11" fmla="*/ 337 h 434"/>
                <a:gd name="T12" fmla="*/ 177 w 359"/>
                <a:gd name="T13" fmla="*/ 337 h 434"/>
                <a:gd name="T14" fmla="*/ 240 w 359"/>
                <a:gd name="T15" fmla="*/ 337 h 434"/>
                <a:gd name="T16" fmla="*/ 264 w 359"/>
                <a:gd name="T17" fmla="*/ 434 h 434"/>
                <a:gd name="T18" fmla="*/ 359 w 359"/>
                <a:gd name="T19" fmla="*/ 434 h 434"/>
                <a:gd name="T20" fmla="*/ 238 w 359"/>
                <a:gd name="T21" fmla="*/ 0 h 434"/>
                <a:gd name="T22" fmla="*/ 177 w 359"/>
                <a:gd name="T23" fmla="*/ 271 h 434"/>
                <a:gd name="T24" fmla="*/ 129 w 359"/>
                <a:gd name="T25" fmla="*/ 271 h 434"/>
                <a:gd name="T26" fmla="*/ 177 w 359"/>
                <a:gd name="T27" fmla="*/ 87 h 434"/>
                <a:gd name="T28" fmla="*/ 179 w 359"/>
                <a:gd name="T29" fmla="*/ 82 h 434"/>
                <a:gd name="T30" fmla="*/ 224 w 359"/>
                <a:gd name="T31" fmla="*/ 271 h 434"/>
                <a:gd name="T32" fmla="*/ 177 w 359"/>
                <a:gd name="T33" fmla="*/ 271 h 43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59"/>
                <a:gd name="T52" fmla="*/ 0 h 434"/>
                <a:gd name="T53" fmla="*/ 359 w 359"/>
                <a:gd name="T54" fmla="*/ 434 h 43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59" h="434">
                  <a:moveTo>
                    <a:pt x="238" y="0"/>
                  </a:moveTo>
                  <a:lnTo>
                    <a:pt x="177" y="0"/>
                  </a:lnTo>
                  <a:lnTo>
                    <a:pt x="122" y="0"/>
                  </a:lnTo>
                  <a:lnTo>
                    <a:pt x="0" y="434"/>
                  </a:lnTo>
                  <a:lnTo>
                    <a:pt x="89" y="434"/>
                  </a:lnTo>
                  <a:lnTo>
                    <a:pt x="113" y="337"/>
                  </a:lnTo>
                  <a:lnTo>
                    <a:pt x="177" y="337"/>
                  </a:lnTo>
                  <a:lnTo>
                    <a:pt x="240" y="337"/>
                  </a:lnTo>
                  <a:lnTo>
                    <a:pt x="264" y="434"/>
                  </a:lnTo>
                  <a:lnTo>
                    <a:pt x="359" y="434"/>
                  </a:lnTo>
                  <a:lnTo>
                    <a:pt x="238" y="0"/>
                  </a:lnTo>
                  <a:close/>
                  <a:moveTo>
                    <a:pt x="177" y="271"/>
                  </a:moveTo>
                  <a:lnTo>
                    <a:pt x="129" y="271"/>
                  </a:lnTo>
                  <a:lnTo>
                    <a:pt x="177" y="87"/>
                  </a:lnTo>
                  <a:lnTo>
                    <a:pt x="179" y="82"/>
                  </a:lnTo>
                  <a:lnTo>
                    <a:pt x="224" y="271"/>
                  </a:lnTo>
                  <a:lnTo>
                    <a:pt x="177" y="271"/>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4" name="Freeform 46">
              <a:extLst>
                <a:ext uri="{FF2B5EF4-FFF2-40B4-BE49-F238E27FC236}">
                  <a16:creationId xmlns:a16="http://schemas.microsoft.com/office/drawing/2014/main" id="{00000000-0008-0000-0000-00000D000000}"/>
                </a:ext>
              </a:extLst>
            </xdr:cNvPr>
            <xdr:cNvSpPr>
              <a:spLocks/>
            </xdr:cNvSpPr>
          </xdr:nvSpPr>
          <xdr:spPr bwMode="auto">
            <a:xfrm>
              <a:off x="1252" y="1286"/>
              <a:ext cx="322" cy="434"/>
            </a:xfrm>
            <a:custGeom>
              <a:avLst/>
              <a:gdLst>
                <a:gd name="T0" fmla="*/ 239 w 322"/>
                <a:gd name="T1" fmla="*/ 0 h 434"/>
                <a:gd name="T2" fmla="*/ 239 w 322"/>
                <a:gd name="T3" fmla="*/ 316 h 434"/>
                <a:gd name="T4" fmla="*/ 123 w 322"/>
                <a:gd name="T5" fmla="*/ 0 h 434"/>
                <a:gd name="T6" fmla="*/ 0 w 322"/>
                <a:gd name="T7" fmla="*/ 0 h 434"/>
                <a:gd name="T8" fmla="*/ 0 w 322"/>
                <a:gd name="T9" fmla="*/ 434 h 434"/>
                <a:gd name="T10" fmla="*/ 0 w 322"/>
                <a:gd name="T11" fmla="*/ 434 h 434"/>
                <a:gd name="T12" fmla="*/ 83 w 322"/>
                <a:gd name="T13" fmla="*/ 434 h 434"/>
                <a:gd name="T14" fmla="*/ 83 w 322"/>
                <a:gd name="T15" fmla="*/ 108 h 434"/>
                <a:gd name="T16" fmla="*/ 203 w 322"/>
                <a:gd name="T17" fmla="*/ 434 h 434"/>
                <a:gd name="T18" fmla="*/ 322 w 322"/>
                <a:gd name="T19" fmla="*/ 434 h 434"/>
                <a:gd name="T20" fmla="*/ 322 w 322"/>
                <a:gd name="T21" fmla="*/ 434 h 434"/>
                <a:gd name="T22" fmla="*/ 322 w 322"/>
                <a:gd name="T23" fmla="*/ 0 h 434"/>
                <a:gd name="T24" fmla="*/ 239 w 322"/>
                <a:gd name="T25" fmla="*/ 0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22"/>
                <a:gd name="T40" fmla="*/ 0 h 434"/>
                <a:gd name="T41" fmla="*/ 322 w 322"/>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22" h="434">
                  <a:moveTo>
                    <a:pt x="239" y="0"/>
                  </a:moveTo>
                  <a:lnTo>
                    <a:pt x="239" y="316"/>
                  </a:lnTo>
                  <a:lnTo>
                    <a:pt x="123" y="0"/>
                  </a:lnTo>
                  <a:lnTo>
                    <a:pt x="0" y="0"/>
                  </a:lnTo>
                  <a:lnTo>
                    <a:pt x="0" y="434"/>
                  </a:lnTo>
                  <a:lnTo>
                    <a:pt x="83" y="434"/>
                  </a:lnTo>
                  <a:lnTo>
                    <a:pt x="83" y="108"/>
                  </a:lnTo>
                  <a:lnTo>
                    <a:pt x="203" y="434"/>
                  </a:lnTo>
                  <a:lnTo>
                    <a:pt x="322" y="434"/>
                  </a:lnTo>
                  <a:lnTo>
                    <a:pt x="322" y="0"/>
                  </a:lnTo>
                  <a:lnTo>
                    <a:pt x="239" y="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nvGrpSpPr>
          <xdr:cNvPr id="6" name="Group 47">
            <a:extLst>
              <a:ext uri="{FF2B5EF4-FFF2-40B4-BE49-F238E27FC236}">
                <a16:creationId xmlns:a16="http://schemas.microsoft.com/office/drawing/2014/main" id="{00000000-0008-0000-0000-000005000000}"/>
              </a:ext>
            </a:extLst>
          </xdr:cNvPr>
          <xdr:cNvGrpSpPr>
            <a:grpSpLocks/>
          </xdr:cNvGrpSpPr>
        </xdr:nvGrpSpPr>
        <xdr:grpSpPr bwMode="auto">
          <a:xfrm>
            <a:off x="1968" y="1286"/>
            <a:ext cx="435" cy="434"/>
            <a:chOff x="1968" y="1286"/>
            <a:chExt cx="435" cy="434"/>
          </a:xfrm>
        </xdr:grpSpPr>
        <xdr:sp macro="" textlink="">
          <xdr:nvSpPr>
            <xdr:cNvPr id="7" name="Freeform 48">
              <a:extLst>
                <a:ext uri="{FF2B5EF4-FFF2-40B4-BE49-F238E27FC236}">
                  <a16:creationId xmlns:a16="http://schemas.microsoft.com/office/drawing/2014/main" id="{00000000-0008-0000-0000-000006000000}"/>
                </a:ext>
              </a:extLst>
            </xdr:cNvPr>
            <xdr:cNvSpPr>
              <a:spLocks/>
            </xdr:cNvSpPr>
          </xdr:nvSpPr>
          <xdr:spPr bwMode="auto">
            <a:xfrm>
              <a:off x="1968" y="1446"/>
              <a:ext cx="435" cy="111"/>
            </a:xfrm>
            <a:custGeom>
              <a:avLst/>
              <a:gdLst>
                <a:gd name="T0" fmla="*/ 2147483647 w 184"/>
                <a:gd name="T1" fmla="*/ 2147483647 h 47"/>
                <a:gd name="T2" fmla="*/ 2147483647 w 184"/>
                <a:gd name="T3" fmla="*/ 2147483647 h 47"/>
                <a:gd name="T4" fmla="*/ 2147483647 w 184"/>
                <a:gd name="T5" fmla="*/ 2147483647 h 47"/>
                <a:gd name="T6" fmla="*/ 2147483647 w 184"/>
                <a:gd name="T7" fmla="*/ 2147483647 h 47"/>
                <a:gd name="T8" fmla="*/ 0 w 184"/>
                <a:gd name="T9" fmla="*/ 2147483647 h 47"/>
                <a:gd name="T10" fmla="*/ 0 w 184"/>
                <a:gd name="T11" fmla="*/ 2147483647 h 47"/>
                <a:gd name="T12" fmla="*/ 2147483647 w 184"/>
                <a:gd name="T13" fmla="*/ 0 h 47"/>
                <a:gd name="T14" fmla="*/ 2147483647 w 184"/>
                <a:gd name="T15" fmla="*/ 2147483647 h 47"/>
                <a:gd name="T16" fmla="*/ 2147483647 w 184"/>
                <a:gd name="T17" fmla="*/ 2147483647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7"/>
                <a:gd name="T29" fmla="*/ 184 w 184"/>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7">
                  <a:moveTo>
                    <a:pt x="184" y="8"/>
                  </a:moveTo>
                  <a:cubicBezTo>
                    <a:pt x="184" y="47"/>
                    <a:pt x="184" y="47"/>
                    <a:pt x="184" y="47"/>
                  </a:cubicBezTo>
                  <a:cubicBezTo>
                    <a:pt x="151" y="46"/>
                    <a:pt x="118" y="41"/>
                    <a:pt x="85" y="36"/>
                  </a:cubicBezTo>
                  <a:cubicBezTo>
                    <a:pt x="89" y="25"/>
                    <a:pt x="89" y="25"/>
                    <a:pt x="89" y="25"/>
                  </a:cubicBezTo>
                  <a:cubicBezTo>
                    <a:pt x="59" y="21"/>
                    <a:pt x="29" y="17"/>
                    <a:pt x="0" y="18"/>
                  </a:cubicBezTo>
                  <a:cubicBezTo>
                    <a:pt x="0" y="8"/>
                    <a:pt x="0" y="8"/>
                    <a:pt x="0" y="8"/>
                  </a:cubicBezTo>
                  <a:cubicBezTo>
                    <a:pt x="32" y="1"/>
                    <a:pt x="65" y="0"/>
                    <a:pt x="99" y="0"/>
                  </a:cubicBezTo>
                  <a:cubicBezTo>
                    <a:pt x="94" y="11"/>
                    <a:pt x="94" y="11"/>
                    <a:pt x="94" y="11"/>
                  </a:cubicBezTo>
                  <a:cubicBezTo>
                    <a:pt x="124" y="11"/>
                    <a:pt x="155" y="11"/>
                    <a:pt x="184" y="8"/>
                  </a:cubicBezTo>
                  <a:close/>
                </a:path>
              </a:pathLst>
            </a:custGeom>
            <a:solidFill>
              <a:srgbClr val="EA870E"/>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8" name="Freeform 49">
              <a:extLst>
                <a:ext uri="{FF2B5EF4-FFF2-40B4-BE49-F238E27FC236}">
                  <a16:creationId xmlns:a16="http://schemas.microsoft.com/office/drawing/2014/main" id="{00000000-0008-0000-0000-000007000000}"/>
                </a:ext>
              </a:extLst>
            </xdr:cNvPr>
            <xdr:cNvSpPr>
              <a:spLocks/>
            </xdr:cNvSpPr>
          </xdr:nvSpPr>
          <xdr:spPr bwMode="auto">
            <a:xfrm>
              <a:off x="1968" y="1347"/>
              <a:ext cx="435" cy="99"/>
            </a:xfrm>
            <a:custGeom>
              <a:avLst/>
              <a:gdLst>
                <a:gd name="T0" fmla="*/ 2147483647 w 184"/>
                <a:gd name="T1" fmla="*/ 2147483647 h 42"/>
                <a:gd name="T2" fmla="*/ 2147483647 w 184"/>
                <a:gd name="T3" fmla="*/ 0 h 42"/>
                <a:gd name="T4" fmla="*/ 0 w 184"/>
                <a:gd name="T5" fmla="*/ 2147483647 h 42"/>
                <a:gd name="T6" fmla="*/ 0 w 184"/>
                <a:gd name="T7" fmla="*/ 2147483647 h 42"/>
                <a:gd name="T8" fmla="*/ 2147483647 w 184"/>
                <a:gd name="T9" fmla="*/ 2147483647 h 42"/>
                <a:gd name="T10" fmla="*/ 2147483647 w 184"/>
                <a:gd name="T11" fmla="*/ 2147483647 h 42"/>
                <a:gd name="T12" fmla="*/ 2147483647 w 184"/>
                <a:gd name="T13" fmla="*/ 2147483647 h 42"/>
                <a:gd name="T14" fmla="*/ 2147483647 w 184"/>
                <a:gd name="T15" fmla="*/ 0 h 42"/>
                <a:gd name="T16" fmla="*/ 2147483647 w 184"/>
                <a:gd name="T17" fmla="*/ 2147483647 h 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2"/>
                <a:gd name="T29" fmla="*/ 184 w 184"/>
                <a:gd name="T30" fmla="*/ 42 h 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2">
                  <a:moveTo>
                    <a:pt x="110" y="11"/>
                  </a:moveTo>
                  <a:cubicBezTo>
                    <a:pt x="114" y="0"/>
                    <a:pt x="114" y="0"/>
                    <a:pt x="114" y="0"/>
                  </a:cubicBezTo>
                  <a:cubicBezTo>
                    <a:pt x="75" y="4"/>
                    <a:pt x="36" y="6"/>
                    <a:pt x="0" y="16"/>
                  </a:cubicBezTo>
                  <a:cubicBezTo>
                    <a:pt x="0" y="39"/>
                    <a:pt x="0" y="39"/>
                    <a:pt x="0" y="39"/>
                  </a:cubicBezTo>
                  <a:cubicBezTo>
                    <a:pt x="33" y="32"/>
                    <a:pt x="68" y="32"/>
                    <a:pt x="103" y="31"/>
                  </a:cubicBezTo>
                  <a:cubicBezTo>
                    <a:pt x="99" y="42"/>
                    <a:pt x="99" y="42"/>
                    <a:pt x="99" y="42"/>
                  </a:cubicBezTo>
                  <a:cubicBezTo>
                    <a:pt x="127" y="42"/>
                    <a:pt x="156" y="42"/>
                    <a:pt x="184" y="38"/>
                  </a:cubicBezTo>
                  <a:cubicBezTo>
                    <a:pt x="184" y="0"/>
                    <a:pt x="184" y="0"/>
                    <a:pt x="184" y="0"/>
                  </a:cubicBezTo>
                  <a:cubicBezTo>
                    <a:pt x="160" y="6"/>
                    <a:pt x="135" y="9"/>
                    <a:pt x="110" y="11"/>
                  </a:cubicBezTo>
                  <a:close/>
                </a:path>
              </a:pathLst>
            </a:custGeom>
            <a:solidFill>
              <a:srgbClr val="F5D2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9" name="Freeform 50">
              <a:extLst>
                <a:ext uri="{FF2B5EF4-FFF2-40B4-BE49-F238E27FC236}">
                  <a16:creationId xmlns:a16="http://schemas.microsoft.com/office/drawing/2014/main" id="{00000000-0008-0000-0000-000008000000}"/>
                </a:ext>
              </a:extLst>
            </xdr:cNvPr>
            <xdr:cNvSpPr>
              <a:spLocks/>
            </xdr:cNvSpPr>
          </xdr:nvSpPr>
          <xdr:spPr bwMode="auto">
            <a:xfrm>
              <a:off x="1968" y="1286"/>
              <a:ext cx="435" cy="71"/>
            </a:xfrm>
            <a:custGeom>
              <a:avLst/>
              <a:gdLst>
                <a:gd name="T0" fmla="*/ 0 w 184"/>
                <a:gd name="T1" fmla="*/ 0 h 30"/>
                <a:gd name="T2" fmla="*/ 0 w 184"/>
                <a:gd name="T3" fmla="*/ 2147483647 h 30"/>
                <a:gd name="T4" fmla="*/ 2147483647 w 184"/>
                <a:gd name="T5" fmla="*/ 2147483647 h 30"/>
                <a:gd name="T6" fmla="*/ 2147483647 w 184"/>
                <a:gd name="T7" fmla="*/ 2147483647 h 30"/>
                <a:gd name="T8" fmla="*/ 2147483647 w 184"/>
                <a:gd name="T9" fmla="*/ 2147483647 h 30"/>
                <a:gd name="T10" fmla="*/ 2147483647 w 184"/>
                <a:gd name="T11" fmla="*/ 0 h 30"/>
                <a:gd name="T12" fmla="*/ 0 w 184"/>
                <a:gd name="T13" fmla="*/ 0 h 30"/>
                <a:gd name="T14" fmla="*/ 0 60000 65536"/>
                <a:gd name="T15" fmla="*/ 0 60000 65536"/>
                <a:gd name="T16" fmla="*/ 0 60000 65536"/>
                <a:gd name="T17" fmla="*/ 0 60000 65536"/>
                <a:gd name="T18" fmla="*/ 0 60000 65536"/>
                <a:gd name="T19" fmla="*/ 0 60000 65536"/>
                <a:gd name="T20" fmla="*/ 0 60000 65536"/>
                <a:gd name="T21" fmla="*/ 0 w 184"/>
                <a:gd name="T22" fmla="*/ 0 h 30"/>
                <a:gd name="T23" fmla="*/ 184 w 184"/>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30">
                  <a:moveTo>
                    <a:pt x="0" y="0"/>
                  </a:moveTo>
                  <a:cubicBezTo>
                    <a:pt x="0" y="30"/>
                    <a:pt x="0" y="30"/>
                    <a:pt x="0" y="30"/>
                  </a:cubicBezTo>
                  <a:cubicBezTo>
                    <a:pt x="38" y="21"/>
                    <a:pt x="79" y="19"/>
                    <a:pt x="118" y="15"/>
                  </a:cubicBezTo>
                  <a:cubicBezTo>
                    <a:pt x="114" y="26"/>
                    <a:pt x="114" y="26"/>
                    <a:pt x="114" y="26"/>
                  </a:cubicBezTo>
                  <a:cubicBezTo>
                    <a:pt x="138" y="24"/>
                    <a:pt x="161" y="21"/>
                    <a:pt x="184" y="15"/>
                  </a:cubicBezTo>
                  <a:cubicBezTo>
                    <a:pt x="184" y="0"/>
                    <a:pt x="184" y="0"/>
                    <a:pt x="184" y="0"/>
                  </a:cubicBezTo>
                  <a:lnTo>
                    <a:pt x="0" y="0"/>
                  </a:lnTo>
                  <a:close/>
                </a:path>
              </a:pathLst>
            </a:custGeom>
            <a:solidFill>
              <a:srgbClr val="F7F3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0" name="Freeform 51">
              <a:extLst>
                <a:ext uri="{FF2B5EF4-FFF2-40B4-BE49-F238E27FC236}">
                  <a16:creationId xmlns:a16="http://schemas.microsoft.com/office/drawing/2014/main" id="{00000000-0008-0000-0000-000009000000}"/>
                </a:ext>
              </a:extLst>
            </xdr:cNvPr>
            <xdr:cNvSpPr>
              <a:spLocks/>
            </xdr:cNvSpPr>
          </xdr:nvSpPr>
          <xdr:spPr bwMode="auto">
            <a:xfrm>
              <a:off x="1968" y="1515"/>
              <a:ext cx="435" cy="158"/>
            </a:xfrm>
            <a:custGeom>
              <a:avLst/>
              <a:gdLst>
                <a:gd name="T0" fmla="*/ 2147483647 w 184"/>
                <a:gd name="T1" fmla="*/ 2147483647 h 67"/>
                <a:gd name="T2" fmla="*/ 2147483647 w 184"/>
                <a:gd name="T3" fmla="*/ 2147483647 h 67"/>
                <a:gd name="T4" fmla="*/ 2147483647 w 184"/>
                <a:gd name="T5" fmla="*/ 2147483647 h 67"/>
                <a:gd name="T6" fmla="*/ 2147483647 w 184"/>
                <a:gd name="T7" fmla="*/ 2147483647 h 67"/>
                <a:gd name="T8" fmla="*/ 0 w 184"/>
                <a:gd name="T9" fmla="*/ 2147483647 h 67"/>
                <a:gd name="T10" fmla="*/ 0 w 184"/>
                <a:gd name="T11" fmla="*/ 2147483647 h 67"/>
                <a:gd name="T12" fmla="*/ 2147483647 w 184"/>
                <a:gd name="T13" fmla="*/ 2147483647 h 67"/>
                <a:gd name="T14" fmla="*/ 2147483647 w 184"/>
                <a:gd name="T15" fmla="*/ 2147483647 h 67"/>
                <a:gd name="T16" fmla="*/ 2147483647 w 184"/>
                <a:gd name="T17" fmla="*/ 2147483647 h 6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67"/>
                <a:gd name="T29" fmla="*/ 184 w 184"/>
                <a:gd name="T30" fmla="*/ 67 h 6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67">
                  <a:moveTo>
                    <a:pt x="184" y="31"/>
                  </a:moveTo>
                  <a:cubicBezTo>
                    <a:pt x="184" y="67"/>
                    <a:pt x="184" y="67"/>
                    <a:pt x="184" y="67"/>
                  </a:cubicBezTo>
                  <a:cubicBezTo>
                    <a:pt x="146" y="64"/>
                    <a:pt x="108" y="54"/>
                    <a:pt x="71" y="46"/>
                  </a:cubicBezTo>
                  <a:cubicBezTo>
                    <a:pt x="75" y="34"/>
                    <a:pt x="75" y="34"/>
                    <a:pt x="75" y="34"/>
                  </a:cubicBezTo>
                  <a:cubicBezTo>
                    <a:pt x="50" y="29"/>
                    <a:pt x="25" y="25"/>
                    <a:pt x="0" y="24"/>
                  </a:cubicBezTo>
                  <a:cubicBezTo>
                    <a:pt x="0" y="1"/>
                    <a:pt x="0" y="1"/>
                    <a:pt x="0" y="1"/>
                  </a:cubicBezTo>
                  <a:cubicBezTo>
                    <a:pt x="28" y="0"/>
                    <a:pt x="56" y="3"/>
                    <a:pt x="85" y="7"/>
                  </a:cubicBezTo>
                  <a:cubicBezTo>
                    <a:pt x="81" y="19"/>
                    <a:pt x="81" y="19"/>
                    <a:pt x="81" y="19"/>
                  </a:cubicBezTo>
                  <a:cubicBezTo>
                    <a:pt x="115" y="24"/>
                    <a:pt x="150" y="30"/>
                    <a:pt x="184" y="31"/>
                  </a:cubicBezTo>
                  <a:close/>
                </a:path>
              </a:pathLst>
            </a:custGeom>
            <a:solidFill>
              <a:srgbClr val="E5571D"/>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1" name="Freeform 52">
              <a:extLst>
                <a:ext uri="{FF2B5EF4-FFF2-40B4-BE49-F238E27FC236}">
                  <a16:creationId xmlns:a16="http://schemas.microsoft.com/office/drawing/2014/main" id="{00000000-0008-0000-0000-00000A000000}"/>
                </a:ext>
              </a:extLst>
            </xdr:cNvPr>
            <xdr:cNvSpPr>
              <a:spLocks/>
            </xdr:cNvSpPr>
          </xdr:nvSpPr>
          <xdr:spPr bwMode="auto">
            <a:xfrm>
              <a:off x="1968" y="1602"/>
              <a:ext cx="435" cy="118"/>
            </a:xfrm>
            <a:custGeom>
              <a:avLst/>
              <a:gdLst>
                <a:gd name="T0" fmla="*/ 2147483647 w 184"/>
                <a:gd name="T1" fmla="*/ 2147483647 h 50"/>
                <a:gd name="T2" fmla="*/ 2147483647 w 184"/>
                <a:gd name="T3" fmla="*/ 2147483647 h 50"/>
                <a:gd name="T4" fmla="*/ 0 w 184"/>
                <a:gd name="T5" fmla="*/ 0 h 50"/>
                <a:gd name="T6" fmla="*/ 0 w 184"/>
                <a:gd name="T7" fmla="*/ 2147483647 h 50"/>
                <a:gd name="T8" fmla="*/ 2147483647 w 184"/>
                <a:gd name="T9" fmla="*/ 2147483647 h 50"/>
                <a:gd name="T10" fmla="*/ 2147483647 w 184"/>
                <a:gd name="T11" fmla="*/ 2147483647 h 50"/>
                <a:gd name="T12" fmla="*/ 2147483647 w 184"/>
                <a:gd name="T13" fmla="*/ 2147483647 h 50"/>
                <a:gd name="T14" fmla="*/ 0 60000 65536"/>
                <a:gd name="T15" fmla="*/ 0 60000 65536"/>
                <a:gd name="T16" fmla="*/ 0 60000 65536"/>
                <a:gd name="T17" fmla="*/ 0 60000 65536"/>
                <a:gd name="T18" fmla="*/ 0 60000 65536"/>
                <a:gd name="T19" fmla="*/ 0 60000 65536"/>
                <a:gd name="T20" fmla="*/ 0 60000 65536"/>
                <a:gd name="T21" fmla="*/ 0 w 184"/>
                <a:gd name="T22" fmla="*/ 0 h 50"/>
                <a:gd name="T23" fmla="*/ 184 w 184"/>
                <a:gd name="T24" fmla="*/ 50 h 5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50">
                  <a:moveTo>
                    <a:pt x="66" y="21"/>
                  </a:moveTo>
                  <a:cubicBezTo>
                    <a:pt x="71" y="9"/>
                    <a:pt x="71" y="9"/>
                    <a:pt x="71" y="9"/>
                  </a:cubicBezTo>
                  <a:cubicBezTo>
                    <a:pt x="47" y="4"/>
                    <a:pt x="24" y="0"/>
                    <a:pt x="0" y="0"/>
                  </a:cubicBezTo>
                  <a:cubicBezTo>
                    <a:pt x="0" y="50"/>
                    <a:pt x="0" y="50"/>
                    <a:pt x="0" y="50"/>
                  </a:cubicBezTo>
                  <a:cubicBezTo>
                    <a:pt x="184" y="50"/>
                    <a:pt x="184" y="50"/>
                    <a:pt x="184" y="50"/>
                  </a:cubicBezTo>
                  <a:cubicBezTo>
                    <a:pt x="184" y="43"/>
                    <a:pt x="184" y="43"/>
                    <a:pt x="184" y="43"/>
                  </a:cubicBezTo>
                  <a:cubicBezTo>
                    <a:pt x="145" y="39"/>
                    <a:pt x="105" y="29"/>
                    <a:pt x="66" y="21"/>
                  </a:cubicBezTo>
                  <a:close/>
                </a:path>
              </a:pathLst>
            </a:custGeom>
            <a:solidFill>
              <a:srgbClr val="DE0023"/>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845344</xdr:colOff>
      <xdr:row>4</xdr:row>
      <xdr:rowOff>142875</xdr:rowOff>
    </xdr:to>
    <xdr:sp macro="" textlink="">
      <xdr:nvSpPr>
        <xdr:cNvPr id="2" name="Rectángulo 1">
          <a:extLst>
            <a:ext uri="{FF2B5EF4-FFF2-40B4-BE49-F238E27FC236}">
              <a16:creationId xmlns:a16="http://schemas.microsoft.com/office/drawing/2014/main" id="{00000000-0008-0000-0000-00000E000000}"/>
            </a:ext>
          </a:extLst>
        </xdr:cNvPr>
        <xdr:cNvSpPr/>
      </xdr:nvSpPr>
      <xdr:spPr>
        <a:xfrm>
          <a:off x="0" y="0"/>
          <a:ext cx="1866900" cy="7905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283371</xdr:colOff>
      <xdr:row>0</xdr:row>
      <xdr:rowOff>130969</xdr:rowOff>
    </xdr:from>
    <xdr:to>
      <xdr:col>1</xdr:col>
      <xdr:colOff>0</xdr:colOff>
      <xdr:row>4</xdr:row>
      <xdr:rowOff>83345</xdr:rowOff>
    </xdr:to>
    <xdr:grpSp>
      <xdr:nvGrpSpPr>
        <xdr:cNvPr id="3" name="Group 41">
          <a:extLst>
            <a:ext uri="{FF2B5EF4-FFF2-40B4-BE49-F238E27FC236}">
              <a16:creationId xmlns:a16="http://schemas.microsoft.com/office/drawing/2014/main" id="{00000000-0008-0000-0000-000002000000}"/>
            </a:ext>
          </a:extLst>
        </xdr:cNvPr>
        <xdr:cNvGrpSpPr>
          <a:grpSpLocks/>
        </xdr:cNvGrpSpPr>
      </xdr:nvGrpSpPr>
      <xdr:grpSpPr bwMode="auto">
        <a:xfrm>
          <a:off x="283371" y="130969"/>
          <a:ext cx="1585910" cy="619126"/>
          <a:chOff x="837" y="1286"/>
          <a:chExt cx="1566" cy="548"/>
        </a:xfrm>
      </xdr:grpSpPr>
      <xdr:sp macro="" textlink="">
        <xdr:nvSpPr>
          <xdr:cNvPr id="4" name="Freeform 42">
            <a:extLst>
              <a:ext uri="{FF2B5EF4-FFF2-40B4-BE49-F238E27FC236}">
                <a16:creationId xmlns:a16="http://schemas.microsoft.com/office/drawing/2014/main" id="{00000000-0008-0000-0000-000003000000}"/>
              </a:ext>
            </a:extLst>
          </xdr:cNvPr>
          <xdr:cNvSpPr>
            <a:spLocks noEditPoints="1"/>
          </xdr:cNvSpPr>
        </xdr:nvSpPr>
        <xdr:spPr bwMode="auto">
          <a:xfrm>
            <a:off x="837" y="1760"/>
            <a:ext cx="1566" cy="74"/>
          </a:xfrm>
          <a:custGeom>
            <a:avLst/>
            <a:gdLst>
              <a:gd name="T0" fmla="*/ 2147483647 w 663"/>
              <a:gd name="T1" fmla="*/ 2147483647 h 31"/>
              <a:gd name="T2" fmla="*/ 2147483647 w 663"/>
              <a:gd name="T3" fmla="*/ 2147483647 h 31"/>
              <a:gd name="T4" fmla="*/ 2147483647 w 663"/>
              <a:gd name="T5" fmla="*/ 2147483647 h 31"/>
              <a:gd name="T6" fmla="*/ 2147483647 w 663"/>
              <a:gd name="T7" fmla="*/ 2147483647 h 31"/>
              <a:gd name="T8" fmla="*/ 2147483647 w 663"/>
              <a:gd name="T9" fmla="*/ 2147483647 h 31"/>
              <a:gd name="T10" fmla="*/ 2147483647 w 663"/>
              <a:gd name="T11" fmla="*/ 2147483647 h 31"/>
              <a:gd name="T12" fmla="*/ 2147483647 w 663"/>
              <a:gd name="T13" fmla="*/ 2147483647 h 31"/>
              <a:gd name="T14" fmla="*/ 2147483647 w 663"/>
              <a:gd name="T15" fmla="*/ 2147483647 h 31"/>
              <a:gd name="T16" fmla="*/ 2147483647 w 663"/>
              <a:gd name="T17" fmla="*/ 2147483647 h 31"/>
              <a:gd name="T18" fmla="*/ 2147483647 w 663"/>
              <a:gd name="T19" fmla="*/ 2147483647 h 31"/>
              <a:gd name="T20" fmla="*/ 2147483647 w 663"/>
              <a:gd name="T21" fmla="*/ 2147483647 h 31"/>
              <a:gd name="T22" fmla="*/ 2147483647 w 663"/>
              <a:gd name="T23" fmla="*/ 2147483647 h 31"/>
              <a:gd name="T24" fmla="*/ 2147483647 w 663"/>
              <a:gd name="T25" fmla="*/ 2147483647 h 31"/>
              <a:gd name="T26" fmla="*/ 2147483647 w 663"/>
              <a:gd name="T27" fmla="*/ 2147483647 h 31"/>
              <a:gd name="T28" fmla="*/ 2147483647 w 663"/>
              <a:gd name="T29" fmla="*/ 2147483647 h 31"/>
              <a:gd name="T30" fmla="*/ 2147483647 w 663"/>
              <a:gd name="T31" fmla="*/ 2147483647 h 31"/>
              <a:gd name="T32" fmla="*/ 2147483647 w 663"/>
              <a:gd name="T33" fmla="*/ 2147483647 h 31"/>
              <a:gd name="T34" fmla="*/ 2147483647 w 663"/>
              <a:gd name="T35" fmla="*/ 2147483647 h 31"/>
              <a:gd name="T36" fmla="*/ 2147483647 w 663"/>
              <a:gd name="T37" fmla="*/ 2147483647 h 31"/>
              <a:gd name="T38" fmla="*/ 2147483647 w 663"/>
              <a:gd name="T39" fmla="*/ 2147483647 h 31"/>
              <a:gd name="T40" fmla="*/ 2147483647 w 663"/>
              <a:gd name="T41" fmla="*/ 2147483647 h 31"/>
              <a:gd name="T42" fmla="*/ 2147483647 w 663"/>
              <a:gd name="T43" fmla="*/ 2147483647 h 31"/>
              <a:gd name="T44" fmla="*/ 2147483647 w 663"/>
              <a:gd name="T45" fmla="*/ 2147483647 h 31"/>
              <a:gd name="T46" fmla="*/ 2147483647 w 663"/>
              <a:gd name="T47" fmla="*/ 2147483647 h 31"/>
              <a:gd name="T48" fmla="*/ 2147483647 w 663"/>
              <a:gd name="T49" fmla="*/ 2147483647 h 31"/>
              <a:gd name="T50" fmla="*/ 2147483647 w 663"/>
              <a:gd name="T51" fmla="*/ 2147483647 h 31"/>
              <a:gd name="T52" fmla="*/ 2147483647 w 663"/>
              <a:gd name="T53" fmla="*/ 2147483647 h 31"/>
              <a:gd name="T54" fmla="*/ 2147483647 w 663"/>
              <a:gd name="T55" fmla="*/ 2147483647 h 31"/>
              <a:gd name="T56" fmla="*/ 2147483647 w 663"/>
              <a:gd name="T57" fmla="*/ 2147483647 h 31"/>
              <a:gd name="T58" fmla="*/ 2147483647 w 663"/>
              <a:gd name="T59" fmla="*/ 2147483647 h 31"/>
              <a:gd name="T60" fmla="*/ 2147483647 w 663"/>
              <a:gd name="T61" fmla="*/ 2147483647 h 31"/>
              <a:gd name="T62" fmla="*/ 2147483647 w 663"/>
              <a:gd name="T63" fmla="*/ 2147483647 h 31"/>
              <a:gd name="T64" fmla="*/ 2147483647 w 663"/>
              <a:gd name="T65" fmla="*/ 2147483647 h 31"/>
              <a:gd name="T66" fmla="*/ 2147483647 w 663"/>
              <a:gd name="T67" fmla="*/ 2147483647 h 31"/>
              <a:gd name="T68" fmla="*/ 2147483647 w 663"/>
              <a:gd name="T69" fmla="*/ 2147483647 h 31"/>
              <a:gd name="T70" fmla="*/ 2147483647 w 663"/>
              <a:gd name="T71" fmla="*/ 2147483647 h 31"/>
              <a:gd name="T72" fmla="*/ 2147483647 w 663"/>
              <a:gd name="T73" fmla="*/ 2147483647 h 31"/>
              <a:gd name="T74" fmla="*/ 2147483647 w 663"/>
              <a:gd name="T75" fmla="*/ 2147483647 h 31"/>
              <a:gd name="T76" fmla="*/ 2147483647 w 663"/>
              <a:gd name="T77" fmla="*/ 2147483647 h 31"/>
              <a:gd name="T78" fmla="*/ 2147483647 w 663"/>
              <a:gd name="T79" fmla="*/ 2147483647 h 31"/>
              <a:gd name="T80" fmla="*/ 2147483647 w 663"/>
              <a:gd name="T81" fmla="*/ 2147483647 h 31"/>
              <a:gd name="T82" fmla="*/ 2147483647 w 663"/>
              <a:gd name="T83" fmla="*/ 2147483647 h 31"/>
              <a:gd name="T84" fmla="*/ 2147483647 w 663"/>
              <a:gd name="T85" fmla="*/ 2147483647 h 31"/>
              <a:gd name="T86" fmla="*/ 2147483647 w 663"/>
              <a:gd name="T87" fmla="*/ 2147483647 h 31"/>
              <a:gd name="T88" fmla="*/ 2147483647 w 663"/>
              <a:gd name="T89" fmla="*/ 2147483647 h 31"/>
              <a:gd name="T90" fmla="*/ 2147483647 w 663"/>
              <a:gd name="T91" fmla="*/ 2147483647 h 31"/>
              <a:gd name="T92" fmla="*/ 2147483647 w 663"/>
              <a:gd name="T93" fmla="*/ 2147483647 h 31"/>
              <a:gd name="T94" fmla="*/ 2147483647 w 663"/>
              <a:gd name="T95" fmla="*/ 2147483647 h 31"/>
              <a:gd name="T96" fmla="*/ 2147483647 w 663"/>
              <a:gd name="T97" fmla="*/ 2147483647 h 31"/>
              <a:gd name="T98" fmla="*/ 2147483647 w 663"/>
              <a:gd name="T99" fmla="*/ 2147483647 h 31"/>
              <a:gd name="T100" fmla="*/ 2147483647 w 663"/>
              <a:gd name="T101" fmla="*/ 2147483647 h 31"/>
              <a:gd name="T102" fmla="*/ 2147483647 w 663"/>
              <a:gd name="T103" fmla="*/ 2147483647 h 31"/>
              <a:gd name="T104" fmla="*/ 2147483647 w 663"/>
              <a:gd name="T105" fmla="*/ 2147483647 h 31"/>
              <a:gd name="T106" fmla="*/ 2147483647 w 663"/>
              <a:gd name="T107" fmla="*/ 2147483647 h 31"/>
              <a:gd name="T108" fmla="*/ 2147483647 w 663"/>
              <a:gd name="T109" fmla="*/ 2147483647 h 31"/>
              <a:gd name="T110" fmla="*/ 2147483647 w 663"/>
              <a:gd name="T111" fmla="*/ 2147483647 h 31"/>
              <a:gd name="T112" fmla="*/ 2147483647 w 663"/>
              <a:gd name="T113" fmla="*/ 2147483647 h 31"/>
              <a:gd name="T114" fmla="*/ 2147483647 w 663"/>
              <a:gd name="T115" fmla="*/ 2147483647 h 31"/>
              <a:gd name="T116" fmla="*/ 2147483647 w 663"/>
              <a:gd name="T117" fmla="*/ 2147483647 h 31"/>
              <a:gd name="T118" fmla="*/ 2147483647 w 663"/>
              <a:gd name="T119" fmla="*/ 2147483647 h 31"/>
              <a:gd name="T120" fmla="*/ 2147483647 w 663"/>
              <a:gd name="T121" fmla="*/ 2147483647 h 31"/>
              <a:gd name="T122" fmla="*/ 2147483647 w 663"/>
              <a:gd name="T123" fmla="*/ 2147483647 h 3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663"/>
              <a:gd name="T187" fmla="*/ 0 h 31"/>
              <a:gd name="T188" fmla="*/ 663 w 663"/>
              <a:gd name="T189" fmla="*/ 31 h 31"/>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663" h="31">
                <a:moveTo>
                  <a:pt x="662" y="18"/>
                </a:moveTo>
                <a:cubicBezTo>
                  <a:pt x="661" y="17"/>
                  <a:pt x="660" y="16"/>
                  <a:pt x="658" y="15"/>
                </a:cubicBezTo>
                <a:cubicBezTo>
                  <a:pt x="657" y="14"/>
                  <a:pt x="657" y="14"/>
                  <a:pt x="656" y="13"/>
                </a:cubicBezTo>
                <a:cubicBezTo>
                  <a:pt x="652" y="11"/>
                  <a:pt x="651" y="9"/>
                  <a:pt x="651" y="8"/>
                </a:cubicBezTo>
                <a:cubicBezTo>
                  <a:pt x="651" y="7"/>
                  <a:pt x="651" y="6"/>
                  <a:pt x="651" y="6"/>
                </a:cubicBezTo>
                <a:cubicBezTo>
                  <a:pt x="652" y="5"/>
                  <a:pt x="653" y="5"/>
                  <a:pt x="654" y="5"/>
                </a:cubicBezTo>
                <a:cubicBezTo>
                  <a:pt x="655" y="5"/>
                  <a:pt x="655" y="5"/>
                  <a:pt x="656" y="6"/>
                </a:cubicBezTo>
                <a:cubicBezTo>
                  <a:pt x="656" y="7"/>
                  <a:pt x="657" y="8"/>
                  <a:pt x="657" y="9"/>
                </a:cubicBezTo>
                <a:cubicBezTo>
                  <a:pt x="657" y="9"/>
                  <a:pt x="657" y="9"/>
                  <a:pt x="657" y="9"/>
                </a:cubicBezTo>
                <a:cubicBezTo>
                  <a:pt x="663" y="9"/>
                  <a:pt x="663" y="9"/>
                  <a:pt x="663" y="9"/>
                </a:cubicBezTo>
                <a:cubicBezTo>
                  <a:pt x="663" y="8"/>
                  <a:pt x="663" y="8"/>
                  <a:pt x="663" y="8"/>
                </a:cubicBezTo>
                <a:cubicBezTo>
                  <a:pt x="663" y="6"/>
                  <a:pt x="662" y="4"/>
                  <a:pt x="660" y="2"/>
                </a:cubicBezTo>
                <a:cubicBezTo>
                  <a:pt x="659" y="1"/>
                  <a:pt x="657" y="0"/>
                  <a:pt x="654" y="0"/>
                </a:cubicBezTo>
                <a:cubicBezTo>
                  <a:pt x="651" y="0"/>
                  <a:pt x="649" y="1"/>
                  <a:pt x="647" y="2"/>
                </a:cubicBezTo>
                <a:cubicBezTo>
                  <a:pt x="645" y="4"/>
                  <a:pt x="645" y="6"/>
                  <a:pt x="645" y="8"/>
                </a:cubicBezTo>
                <a:cubicBezTo>
                  <a:pt x="645" y="10"/>
                  <a:pt x="645" y="11"/>
                  <a:pt x="645" y="12"/>
                </a:cubicBezTo>
                <a:cubicBezTo>
                  <a:pt x="646" y="13"/>
                  <a:pt x="646" y="14"/>
                  <a:pt x="647" y="15"/>
                </a:cubicBezTo>
                <a:cubicBezTo>
                  <a:pt x="648" y="15"/>
                  <a:pt x="648" y="15"/>
                  <a:pt x="649" y="16"/>
                </a:cubicBezTo>
                <a:cubicBezTo>
                  <a:pt x="650" y="17"/>
                  <a:pt x="651" y="17"/>
                  <a:pt x="652" y="18"/>
                </a:cubicBezTo>
                <a:cubicBezTo>
                  <a:pt x="652" y="18"/>
                  <a:pt x="653" y="18"/>
                  <a:pt x="653" y="18"/>
                </a:cubicBezTo>
                <a:cubicBezTo>
                  <a:pt x="655" y="20"/>
                  <a:pt x="657" y="22"/>
                  <a:pt x="657" y="23"/>
                </a:cubicBezTo>
                <a:cubicBezTo>
                  <a:pt x="657" y="24"/>
                  <a:pt x="656" y="25"/>
                  <a:pt x="656" y="26"/>
                </a:cubicBezTo>
                <a:cubicBezTo>
                  <a:pt x="655" y="26"/>
                  <a:pt x="655" y="26"/>
                  <a:pt x="654" y="26"/>
                </a:cubicBezTo>
                <a:cubicBezTo>
                  <a:pt x="652" y="26"/>
                  <a:pt x="652" y="26"/>
                  <a:pt x="651" y="25"/>
                </a:cubicBezTo>
                <a:cubicBezTo>
                  <a:pt x="651" y="25"/>
                  <a:pt x="650" y="24"/>
                  <a:pt x="650" y="22"/>
                </a:cubicBezTo>
                <a:cubicBezTo>
                  <a:pt x="650" y="21"/>
                  <a:pt x="650" y="21"/>
                  <a:pt x="650" y="21"/>
                </a:cubicBezTo>
                <a:cubicBezTo>
                  <a:pt x="644" y="21"/>
                  <a:pt x="644" y="21"/>
                  <a:pt x="644" y="21"/>
                </a:cubicBezTo>
                <a:cubicBezTo>
                  <a:pt x="644" y="22"/>
                  <a:pt x="644" y="22"/>
                  <a:pt x="644" y="22"/>
                </a:cubicBezTo>
                <a:cubicBezTo>
                  <a:pt x="644" y="22"/>
                  <a:pt x="644" y="22"/>
                  <a:pt x="644" y="22"/>
                </a:cubicBezTo>
                <a:cubicBezTo>
                  <a:pt x="644" y="25"/>
                  <a:pt x="645" y="28"/>
                  <a:pt x="646" y="29"/>
                </a:cubicBezTo>
                <a:cubicBezTo>
                  <a:pt x="648" y="30"/>
                  <a:pt x="650" y="31"/>
                  <a:pt x="653" y="31"/>
                </a:cubicBezTo>
                <a:cubicBezTo>
                  <a:pt x="656" y="31"/>
                  <a:pt x="659" y="30"/>
                  <a:pt x="660" y="29"/>
                </a:cubicBezTo>
                <a:cubicBezTo>
                  <a:pt x="662" y="27"/>
                  <a:pt x="663" y="25"/>
                  <a:pt x="663" y="22"/>
                </a:cubicBezTo>
                <a:cubicBezTo>
                  <a:pt x="663" y="21"/>
                  <a:pt x="662" y="19"/>
                  <a:pt x="662" y="18"/>
                </a:cubicBezTo>
                <a:close/>
                <a:moveTo>
                  <a:pt x="638" y="2"/>
                </a:moveTo>
                <a:cubicBezTo>
                  <a:pt x="637" y="2"/>
                  <a:pt x="636" y="1"/>
                  <a:pt x="635" y="1"/>
                </a:cubicBezTo>
                <a:cubicBezTo>
                  <a:pt x="634" y="1"/>
                  <a:pt x="632" y="0"/>
                  <a:pt x="631" y="0"/>
                </a:cubicBezTo>
                <a:cubicBezTo>
                  <a:pt x="629" y="0"/>
                  <a:pt x="627" y="1"/>
                  <a:pt x="626" y="1"/>
                </a:cubicBezTo>
                <a:cubicBezTo>
                  <a:pt x="625" y="2"/>
                  <a:pt x="624" y="3"/>
                  <a:pt x="623" y="4"/>
                </a:cubicBezTo>
                <a:cubicBezTo>
                  <a:pt x="622" y="5"/>
                  <a:pt x="622" y="6"/>
                  <a:pt x="621" y="8"/>
                </a:cubicBezTo>
                <a:cubicBezTo>
                  <a:pt x="621" y="10"/>
                  <a:pt x="621" y="12"/>
                  <a:pt x="621" y="15"/>
                </a:cubicBezTo>
                <a:cubicBezTo>
                  <a:pt x="621" y="19"/>
                  <a:pt x="621" y="22"/>
                  <a:pt x="622" y="24"/>
                </a:cubicBezTo>
                <a:cubicBezTo>
                  <a:pt x="622" y="26"/>
                  <a:pt x="623" y="28"/>
                  <a:pt x="624" y="29"/>
                </a:cubicBezTo>
                <a:cubicBezTo>
                  <a:pt x="625" y="30"/>
                  <a:pt x="626" y="30"/>
                  <a:pt x="627" y="31"/>
                </a:cubicBezTo>
                <a:cubicBezTo>
                  <a:pt x="628" y="31"/>
                  <a:pt x="630" y="31"/>
                  <a:pt x="631" y="31"/>
                </a:cubicBezTo>
                <a:cubicBezTo>
                  <a:pt x="633" y="31"/>
                  <a:pt x="634" y="31"/>
                  <a:pt x="636" y="30"/>
                </a:cubicBezTo>
                <a:cubicBezTo>
                  <a:pt x="637" y="30"/>
                  <a:pt x="638" y="29"/>
                  <a:pt x="639" y="28"/>
                </a:cubicBezTo>
                <a:cubicBezTo>
                  <a:pt x="639" y="26"/>
                  <a:pt x="640" y="25"/>
                  <a:pt x="640" y="23"/>
                </a:cubicBezTo>
                <a:cubicBezTo>
                  <a:pt x="641" y="21"/>
                  <a:pt x="641" y="19"/>
                  <a:pt x="641" y="15"/>
                </a:cubicBezTo>
                <a:cubicBezTo>
                  <a:pt x="641" y="11"/>
                  <a:pt x="641" y="9"/>
                  <a:pt x="640" y="7"/>
                </a:cubicBezTo>
                <a:cubicBezTo>
                  <a:pt x="640" y="5"/>
                  <a:pt x="639" y="3"/>
                  <a:pt x="638" y="2"/>
                </a:cubicBezTo>
                <a:close/>
                <a:moveTo>
                  <a:pt x="634" y="24"/>
                </a:moveTo>
                <a:cubicBezTo>
                  <a:pt x="633" y="26"/>
                  <a:pt x="632" y="26"/>
                  <a:pt x="631" y="26"/>
                </a:cubicBezTo>
                <a:cubicBezTo>
                  <a:pt x="631" y="26"/>
                  <a:pt x="631" y="26"/>
                  <a:pt x="631" y="26"/>
                </a:cubicBezTo>
                <a:cubicBezTo>
                  <a:pt x="629" y="26"/>
                  <a:pt x="628" y="26"/>
                  <a:pt x="628" y="24"/>
                </a:cubicBezTo>
                <a:cubicBezTo>
                  <a:pt x="627" y="23"/>
                  <a:pt x="627" y="20"/>
                  <a:pt x="627" y="16"/>
                </a:cubicBezTo>
                <a:cubicBezTo>
                  <a:pt x="627" y="11"/>
                  <a:pt x="627" y="8"/>
                  <a:pt x="628" y="7"/>
                </a:cubicBezTo>
                <a:cubicBezTo>
                  <a:pt x="629" y="6"/>
                  <a:pt x="629" y="5"/>
                  <a:pt x="631" y="5"/>
                </a:cubicBezTo>
                <a:cubicBezTo>
                  <a:pt x="632" y="5"/>
                  <a:pt x="633" y="6"/>
                  <a:pt x="634" y="7"/>
                </a:cubicBezTo>
                <a:cubicBezTo>
                  <a:pt x="634" y="8"/>
                  <a:pt x="635" y="11"/>
                  <a:pt x="635" y="15"/>
                </a:cubicBezTo>
                <a:cubicBezTo>
                  <a:pt x="635" y="20"/>
                  <a:pt x="634" y="23"/>
                  <a:pt x="634" y="24"/>
                </a:cubicBezTo>
                <a:close/>
                <a:moveTo>
                  <a:pt x="617" y="24"/>
                </a:moveTo>
                <a:cubicBezTo>
                  <a:pt x="617" y="24"/>
                  <a:pt x="617" y="24"/>
                  <a:pt x="617" y="24"/>
                </a:cubicBezTo>
                <a:cubicBezTo>
                  <a:pt x="617" y="23"/>
                  <a:pt x="617" y="23"/>
                  <a:pt x="617" y="23"/>
                </a:cubicBezTo>
                <a:cubicBezTo>
                  <a:pt x="617" y="20"/>
                  <a:pt x="617" y="19"/>
                  <a:pt x="617" y="18"/>
                </a:cubicBezTo>
                <a:cubicBezTo>
                  <a:pt x="616" y="17"/>
                  <a:pt x="615" y="16"/>
                  <a:pt x="613" y="16"/>
                </a:cubicBezTo>
                <a:cubicBezTo>
                  <a:pt x="614" y="15"/>
                  <a:pt x="616" y="15"/>
                  <a:pt x="616" y="14"/>
                </a:cubicBezTo>
                <a:cubicBezTo>
                  <a:pt x="617" y="12"/>
                  <a:pt x="617" y="11"/>
                  <a:pt x="617" y="8"/>
                </a:cubicBezTo>
                <a:cubicBezTo>
                  <a:pt x="617" y="5"/>
                  <a:pt x="617" y="3"/>
                  <a:pt x="615" y="2"/>
                </a:cubicBezTo>
                <a:cubicBezTo>
                  <a:pt x="614" y="1"/>
                  <a:pt x="612" y="1"/>
                  <a:pt x="608" y="1"/>
                </a:cubicBezTo>
                <a:cubicBezTo>
                  <a:pt x="608" y="1"/>
                  <a:pt x="608" y="1"/>
                  <a:pt x="608" y="1"/>
                </a:cubicBezTo>
                <a:cubicBezTo>
                  <a:pt x="599" y="1"/>
                  <a:pt x="599" y="1"/>
                  <a:pt x="599" y="1"/>
                </a:cubicBezTo>
                <a:cubicBezTo>
                  <a:pt x="599" y="31"/>
                  <a:pt x="599" y="31"/>
                  <a:pt x="599" y="31"/>
                </a:cubicBezTo>
                <a:cubicBezTo>
                  <a:pt x="605" y="31"/>
                  <a:pt x="605" y="31"/>
                  <a:pt x="605" y="31"/>
                </a:cubicBezTo>
                <a:cubicBezTo>
                  <a:pt x="605" y="18"/>
                  <a:pt x="605" y="18"/>
                  <a:pt x="605" y="18"/>
                </a:cubicBezTo>
                <a:cubicBezTo>
                  <a:pt x="608" y="18"/>
                  <a:pt x="608" y="18"/>
                  <a:pt x="608" y="18"/>
                </a:cubicBezTo>
                <a:cubicBezTo>
                  <a:pt x="608" y="18"/>
                  <a:pt x="608" y="18"/>
                  <a:pt x="608" y="18"/>
                </a:cubicBezTo>
                <a:cubicBezTo>
                  <a:pt x="609" y="18"/>
                  <a:pt x="610" y="19"/>
                  <a:pt x="610" y="19"/>
                </a:cubicBezTo>
                <a:cubicBezTo>
                  <a:pt x="611" y="20"/>
                  <a:pt x="611" y="21"/>
                  <a:pt x="611" y="22"/>
                </a:cubicBezTo>
                <a:cubicBezTo>
                  <a:pt x="611" y="23"/>
                  <a:pt x="611" y="24"/>
                  <a:pt x="611" y="25"/>
                </a:cubicBezTo>
                <a:cubicBezTo>
                  <a:pt x="611" y="28"/>
                  <a:pt x="612" y="30"/>
                  <a:pt x="612" y="31"/>
                </a:cubicBezTo>
                <a:cubicBezTo>
                  <a:pt x="618" y="31"/>
                  <a:pt x="618" y="31"/>
                  <a:pt x="618" y="31"/>
                </a:cubicBezTo>
                <a:cubicBezTo>
                  <a:pt x="618" y="30"/>
                  <a:pt x="618" y="29"/>
                  <a:pt x="618" y="28"/>
                </a:cubicBezTo>
                <a:cubicBezTo>
                  <a:pt x="617" y="27"/>
                  <a:pt x="617" y="26"/>
                  <a:pt x="617" y="24"/>
                </a:cubicBezTo>
                <a:close/>
                <a:moveTo>
                  <a:pt x="610" y="13"/>
                </a:moveTo>
                <a:cubicBezTo>
                  <a:pt x="610" y="13"/>
                  <a:pt x="609" y="13"/>
                  <a:pt x="608" y="14"/>
                </a:cubicBezTo>
                <a:cubicBezTo>
                  <a:pt x="608" y="14"/>
                  <a:pt x="607" y="14"/>
                  <a:pt x="607" y="14"/>
                </a:cubicBezTo>
                <a:cubicBezTo>
                  <a:pt x="605" y="14"/>
                  <a:pt x="605" y="14"/>
                  <a:pt x="605" y="14"/>
                </a:cubicBezTo>
                <a:cubicBezTo>
                  <a:pt x="605" y="5"/>
                  <a:pt x="605" y="5"/>
                  <a:pt x="605" y="5"/>
                </a:cubicBezTo>
                <a:cubicBezTo>
                  <a:pt x="607" y="5"/>
                  <a:pt x="607" y="5"/>
                  <a:pt x="607" y="5"/>
                </a:cubicBezTo>
                <a:cubicBezTo>
                  <a:pt x="608" y="5"/>
                  <a:pt x="608" y="5"/>
                  <a:pt x="608" y="5"/>
                </a:cubicBezTo>
                <a:cubicBezTo>
                  <a:pt x="609" y="6"/>
                  <a:pt x="610" y="6"/>
                  <a:pt x="610" y="6"/>
                </a:cubicBezTo>
                <a:cubicBezTo>
                  <a:pt x="611" y="7"/>
                  <a:pt x="611" y="8"/>
                  <a:pt x="611" y="9"/>
                </a:cubicBezTo>
                <a:cubicBezTo>
                  <a:pt x="611" y="11"/>
                  <a:pt x="611" y="12"/>
                  <a:pt x="610" y="13"/>
                </a:cubicBezTo>
                <a:close/>
                <a:moveTo>
                  <a:pt x="589" y="19"/>
                </a:moveTo>
                <a:cubicBezTo>
                  <a:pt x="589" y="22"/>
                  <a:pt x="588" y="24"/>
                  <a:pt x="588" y="25"/>
                </a:cubicBezTo>
                <a:cubicBezTo>
                  <a:pt x="587" y="26"/>
                  <a:pt x="586" y="27"/>
                  <a:pt x="585" y="27"/>
                </a:cubicBezTo>
                <a:cubicBezTo>
                  <a:pt x="583" y="27"/>
                  <a:pt x="582" y="26"/>
                  <a:pt x="582" y="25"/>
                </a:cubicBezTo>
                <a:cubicBezTo>
                  <a:pt x="581" y="24"/>
                  <a:pt x="581" y="22"/>
                  <a:pt x="581" y="19"/>
                </a:cubicBezTo>
                <a:cubicBezTo>
                  <a:pt x="581" y="1"/>
                  <a:pt x="581" y="1"/>
                  <a:pt x="581" y="1"/>
                </a:cubicBezTo>
                <a:cubicBezTo>
                  <a:pt x="575" y="1"/>
                  <a:pt x="575" y="1"/>
                  <a:pt x="575" y="1"/>
                </a:cubicBezTo>
                <a:cubicBezTo>
                  <a:pt x="575" y="20"/>
                  <a:pt x="575" y="20"/>
                  <a:pt x="575" y="20"/>
                </a:cubicBezTo>
                <a:cubicBezTo>
                  <a:pt x="575" y="24"/>
                  <a:pt x="576" y="27"/>
                  <a:pt x="577" y="28"/>
                </a:cubicBezTo>
                <a:cubicBezTo>
                  <a:pt x="579" y="30"/>
                  <a:pt x="581" y="31"/>
                  <a:pt x="585" y="31"/>
                </a:cubicBezTo>
                <a:cubicBezTo>
                  <a:pt x="588" y="31"/>
                  <a:pt x="591" y="30"/>
                  <a:pt x="592" y="28"/>
                </a:cubicBezTo>
                <a:cubicBezTo>
                  <a:pt x="594" y="27"/>
                  <a:pt x="595" y="24"/>
                  <a:pt x="595" y="19"/>
                </a:cubicBezTo>
                <a:cubicBezTo>
                  <a:pt x="595" y="1"/>
                  <a:pt x="595" y="1"/>
                  <a:pt x="595" y="1"/>
                </a:cubicBezTo>
                <a:cubicBezTo>
                  <a:pt x="589" y="1"/>
                  <a:pt x="589" y="1"/>
                  <a:pt x="589" y="1"/>
                </a:cubicBezTo>
                <a:lnTo>
                  <a:pt x="589" y="19"/>
                </a:lnTo>
                <a:close/>
                <a:moveTo>
                  <a:pt x="566" y="15"/>
                </a:moveTo>
                <a:cubicBezTo>
                  <a:pt x="567" y="15"/>
                  <a:pt x="568" y="14"/>
                  <a:pt x="569" y="13"/>
                </a:cubicBezTo>
                <a:cubicBezTo>
                  <a:pt x="570" y="12"/>
                  <a:pt x="570" y="10"/>
                  <a:pt x="570" y="8"/>
                </a:cubicBezTo>
                <a:cubicBezTo>
                  <a:pt x="570" y="6"/>
                  <a:pt x="570" y="4"/>
                  <a:pt x="568" y="3"/>
                </a:cubicBezTo>
                <a:cubicBezTo>
                  <a:pt x="567" y="1"/>
                  <a:pt x="565" y="1"/>
                  <a:pt x="562" y="1"/>
                </a:cubicBezTo>
                <a:cubicBezTo>
                  <a:pt x="561" y="1"/>
                  <a:pt x="561" y="1"/>
                  <a:pt x="561" y="1"/>
                </a:cubicBezTo>
                <a:cubicBezTo>
                  <a:pt x="551" y="1"/>
                  <a:pt x="551" y="1"/>
                  <a:pt x="551" y="1"/>
                </a:cubicBezTo>
                <a:cubicBezTo>
                  <a:pt x="551" y="31"/>
                  <a:pt x="551" y="31"/>
                  <a:pt x="551" y="31"/>
                </a:cubicBezTo>
                <a:cubicBezTo>
                  <a:pt x="561" y="31"/>
                  <a:pt x="561" y="31"/>
                  <a:pt x="561" y="31"/>
                </a:cubicBezTo>
                <a:cubicBezTo>
                  <a:pt x="562" y="31"/>
                  <a:pt x="562" y="31"/>
                  <a:pt x="562" y="31"/>
                </a:cubicBezTo>
                <a:cubicBezTo>
                  <a:pt x="565" y="31"/>
                  <a:pt x="567" y="30"/>
                  <a:pt x="569" y="29"/>
                </a:cubicBezTo>
                <a:cubicBezTo>
                  <a:pt x="570" y="27"/>
                  <a:pt x="571" y="25"/>
                  <a:pt x="571" y="22"/>
                </a:cubicBezTo>
                <a:cubicBezTo>
                  <a:pt x="571" y="20"/>
                  <a:pt x="570" y="19"/>
                  <a:pt x="569" y="17"/>
                </a:cubicBezTo>
                <a:cubicBezTo>
                  <a:pt x="569" y="16"/>
                  <a:pt x="567" y="15"/>
                  <a:pt x="566" y="15"/>
                </a:cubicBezTo>
                <a:close/>
                <a:moveTo>
                  <a:pt x="557" y="5"/>
                </a:moveTo>
                <a:cubicBezTo>
                  <a:pt x="561" y="5"/>
                  <a:pt x="561" y="5"/>
                  <a:pt x="561" y="5"/>
                </a:cubicBezTo>
                <a:cubicBezTo>
                  <a:pt x="561" y="5"/>
                  <a:pt x="561" y="5"/>
                  <a:pt x="561" y="5"/>
                </a:cubicBezTo>
                <a:cubicBezTo>
                  <a:pt x="562" y="5"/>
                  <a:pt x="563" y="6"/>
                  <a:pt x="564" y="6"/>
                </a:cubicBezTo>
                <a:cubicBezTo>
                  <a:pt x="564" y="7"/>
                  <a:pt x="564" y="8"/>
                  <a:pt x="564" y="9"/>
                </a:cubicBezTo>
                <a:cubicBezTo>
                  <a:pt x="564" y="10"/>
                  <a:pt x="564" y="11"/>
                  <a:pt x="564" y="12"/>
                </a:cubicBezTo>
                <a:cubicBezTo>
                  <a:pt x="563" y="12"/>
                  <a:pt x="562" y="13"/>
                  <a:pt x="561" y="13"/>
                </a:cubicBezTo>
                <a:cubicBezTo>
                  <a:pt x="561" y="13"/>
                  <a:pt x="561" y="13"/>
                  <a:pt x="561" y="13"/>
                </a:cubicBezTo>
                <a:cubicBezTo>
                  <a:pt x="557" y="13"/>
                  <a:pt x="557" y="13"/>
                  <a:pt x="557" y="13"/>
                </a:cubicBezTo>
                <a:lnTo>
                  <a:pt x="557" y="5"/>
                </a:lnTo>
                <a:close/>
                <a:moveTo>
                  <a:pt x="564" y="25"/>
                </a:moveTo>
                <a:cubicBezTo>
                  <a:pt x="563" y="25"/>
                  <a:pt x="562" y="26"/>
                  <a:pt x="561" y="26"/>
                </a:cubicBezTo>
                <a:cubicBezTo>
                  <a:pt x="561" y="26"/>
                  <a:pt x="561" y="26"/>
                  <a:pt x="560" y="26"/>
                </a:cubicBezTo>
                <a:cubicBezTo>
                  <a:pt x="557" y="26"/>
                  <a:pt x="557" y="26"/>
                  <a:pt x="557" y="26"/>
                </a:cubicBezTo>
                <a:cubicBezTo>
                  <a:pt x="557" y="17"/>
                  <a:pt x="557" y="17"/>
                  <a:pt x="557" y="17"/>
                </a:cubicBezTo>
                <a:cubicBezTo>
                  <a:pt x="560" y="17"/>
                  <a:pt x="560" y="17"/>
                  <a:pt x="560" y="17"/>
                </a:cubicBezTo>
                <a:cubicBezTo>
                  <a:pt x="561" y="17"/>
                  <a:pt x="561" y="17"/>
                  <a:pt x="561" y="17"/>
                </a:cubicBezTo>
                <a:cubicBezTo>
                  <a:pt x="562" y="18"/>
                  <a:pt x="563" y="18"/>
                  <a:pt x="564" y="18"/>
                </a:cubicBezTo>
                <a:cubicBezTo>
                  <a:pt x="564" y="19"/>
                  <a:pt x="565" y="20"/>
                  <a:pt x="565" y="22"/>
                </a:cubicBezTo>
                <a:cubicBezTo>
                  <a:pt x="565" y="23"/>
                  <a:pt x="564" y="24"/>
                  <a:pt x="564" y="25"/>
                </a:cubicBezTo>
                <a:close/>
                <a:moveTo>
                  <a:pt x="547" y="24"/>
                </a:moveTo>
                <a:cubicBezTo>
                  <a:pt x="547" y="24"/>
                  <a:pt x="548" y="24"/>
                  <a:pt x="548" y="24"/>
                </a:cubicBezTo>
                <a:cubicBezTo>
                  <a:pt x="548" y="23"/>
                  <a:pt x="548" y="23"/>
                  <a:pt x="548" y="23"/>
                </a:cubicBezTo>
                <a:cubicBezTo>
                  <a:pt x="548" y="20"/>
                  <a:pt x="547" y="19"/>
                  <a:pt x="547" y="18"/>
                </a:cubicBezTo>
                <a:cubicBezTo>
                  <a:pt x="546" y="17"/>
                  <a:pt x="545" y="16"/>
                  <a:pt x="543" y="16"/>
                </a:cubicBezTo>
                <a:cubicBezTo>
                  <a:pt x="545" y="15"/>
                  <a:pt x="546" y="15"/>
                  <a:pt x="546" y="14"/>
                </a:cubicBezTo>
                <a:cubicBezTo>
                  <a:pt x="547" y="12"/>
                  <a:pt x="547" y="11"/>
                  <a:pt x="547" y="8"/>
                </a:cubicBezTo>
                <a:cubicBezTo>
                  <a:pt x="547" y="5"/>
                  <a:pt x="547" y="3"/>
                  <a:pt x="545" y="2"/>
                </a:cubicBezTo>
                <a:cubicBezTo>
                  <a:pt x="544" y="1"/>
                  <a:pt x="542" y="1"/>
                  <a:pt x="538" y="1"/>
                </a:cubicBezTo>
                <a:cubicBezTo>
                  <a:pt x="538" y="1"/>
                  <a:pt x="538" y="1"/>
                  <a:pt x="538" y="1"/>
                </a:cubicBezTo>
                <a:cubicBezTo>
                  <a:pt x="529" y="1"/>
                  <a:pt x="529" y="1"/>
                  <a:pt x="529" y="1"/>
                </a:cubicBezTo>
                <a:cubicBezTo>
                  <a:pt x="529" y="31"/>
                  <a:pt x="529" y="31"/>
                  <a:pt x="529" y="31"/>
                </a:cubicBezTo>
                <a:cubicBezTo>
                  <a:pt x="536" y="31"/>
                  <a:pt x="536" y="31"/>
                  <a:pt x="536" y="31"/>
                </a:cubicBezTo>
                <a:cubicBezTo>
                  <a:pt x="536" y="18"/>
                  <a:pt x="536" y="18"/>
                  <a:pt x="536" y="18"/>
                </a:cubicBezTo>
                <a:cubicBezTo>
                  <a:pt x="538" y="18"/>
                  <a:pt x="538" y="18"/>
                  <a:pt x="538" y="18"/>
                </a:cubicBezTo>
                <a:cubicBezTo>
                  <a:pt x="538" y="18"/>
                  <a:pt x="538" y="18"/>
                  <a:pt x="538" y="18"/>
                </a:cubicBezTo>
                <a:cubicBezTo>
                  <a:pt x="539" y="18"/>
                  <a:pt x="540" y="19"/>
                  <a:pt x="541" y="19"/>
                </a:cubicBezTo>
                <a:cubicBezTo>
                  <a:pt x="541" y="20"/>
                  <a:pt x="541" y="21"/>
                  <a:pt x="541" y="22"/>
                </a:cubicBezTo>
                <a:cubicBezTo>
                  <a:pt x="541" y="23"/>
                  <a:pt x="541" y="24"/>
                  <a:pt x="541" y="25"/>
                </a:cubicBezTo>
                <a:cubicBezTo>
                  <a:pt x="541" y="28"/>
                  <a:pt x="542" y="30"/>
                  <a:pt x="542" y="31"/>
                </a:cubicBezTo>
                <a:cubicBezTo>
                  <a:pt x="548" y="31"/>
                  <a:pt x="548" y="31"/>
                  <a:pt x="548" y="31"/>
                </a:cubicBezTo>
                <a:cubicBezTo>
                  <a:pt x="548" y="30"/>
                  <a:pt x="548" y="29"/>
                  <a:pt x="548" y="28"/>
                </a:cubicBezTo>
                <a:cubicBezTo>
                  <a:pt x="548" y="27"/>
                  <a:pt x="547" y="26"/>
                  <a:pt x="547" y="24"/>
                </a:cubicBezTo>
                <a:close/>
                <a:moveTo>
                  <a:pt x="540" y="13"/>
                </a:moveTo>
                <a:cubicBezTo>
                  <a:pt x="540" y="13"/>
                  <a:pt x="539" y="13"/>
                  <a:pt x="538" y="14"/>
                </a:cubicBezTo>
                <a:cubicBezTo>
                  <a:pt x="538" y="14"/>
                  <a:pt x="538" y="14"/>
                  <a:pt x="537" y="14"/>
                </a:cubicBezTo>
                <a:cubicBezTo>
                  <a:pt x="536" y="14"/>
                  <a:pt x="536" y="14"/>
                  <a:pt x="536" y="14"/>
                </a:cubicBezTo>
                <a:cubicBezTo>
                  <a:pt x="536" y="5"/>
                  <a:pt x="536" y="5"/>
                  <a:pt x="536" y="5"/>
                </a:cubicBezTo>
                <a:cubicBezTo>
                  <a:pt x="537" y="5"/>
                  <a:pt x="537" y="5"/>
                  <a:pt x="537" y="5"/>
                </a:cubicBezTo>
                <a:cubicBezTo>
                  <a:pt x="538" y="5"/>
                  <a:pt x="538" y="5"/>
                  <a:pt x="538" y="5"/>
                </a:cubicBezTo>
                <a:cubicBezTo>
                  <a:pt x="539" y="6"/>
                  <a:pt x="540" y="6"/>
                  <a:pt x="540" y="6"/>
                </a:cubicBezTo>
                <a:cubicBezTo>
                  <a:pt x="541" y="7"/>
                  <a:pt x="541" y="8"/>
                  <a:pt x="541" y="9"/>
                </a:cubicBezTo>
                <a:cubicBezTo>
                  <a:pt x="541" y="11"/>
                  <a:pt x="541" y="12"/>
                  <a:pt x="540" y="13"/>
                </a:cubicBezTo>
                <a:close/>
                <a:moveTo>
                  <a:pt x="515" y="1"/>
                </a:moveTo>
                <a:cubicBezTo>
                  <a:pt x="511" y="1"/>
                  <a:pt x="511" y="1"/>
                  <a:pt x="511" y="1"/>
                </a:cubicBezTo>
                <a:cubicBezTo>
                  <a:pt x="503" y="31"/>
                  <a:pt x="503" y="31"/>
                  <a:pt x="503" y="31"/>
                </a:cubicBezTo>
                <a:cubicBezTo>
                  <a:pt x="509" y="31"/>
                  <a:pt x="509" y="31"/>
                  <a:pt x="509" y="31"/>
                </a:cubicBezTo>
                <a:cubicBezTo>
                  <a:pt x="510" y="24"/>
                  <a:pt x="510" y="24"/>
                  <a:pt x="510" y="24"/>
                </a:cubicBezTo>
                <a:cubicBezTo>
                  <a:pt x="515" y="24"/>
                  <a:pt x="515" y="24"/>
                  <a:pt x="515" y="24"/>
                </a:cubicBezTo>
                <a:cubicBezTo>
                  <a:pt x="519" y="24"/>
                  <a:pt x="519" y="24"/>
                  <a:pt x="519" y="24"/>
                </a:cubicBezTo>
                <a:cubicBezTo>
                  <a:pt x="521" y="31"/>
                  <a:pt x="521" y="31"/>
                  <a:pt x="521" y="31"/>
                </a:cubicBezTo>
                <a:cubicBezTo>
                  <a:pt x="527" y="31"/>
                  <a:pt x="527" y="31"/>
                  <a:pt x="527" y="31"/>
                </a:cubicBezTo>
                <a:cubicBezTo>
                  <a:pt x="519" y="1"/>
                  <a:pt x="519" y="1"/>
                  <a:pt x="519" y="1"/>
                </a:cubicBezTo>
                <a:lnTo>
                  <a:pt x="515" y="1"/>
                </a:lnTo>
                <a:close/>
                <a:moveTo>
                  <a:pt x="515" y="19"/>
                </a:moveTo>
                <a:cubicBezTo>
                  <a:pt x="512" y="19"/>
                  <a:pt x="512" y="19"/>
                  <a:pt x="512" y="19"/>
                </a:cubicBezTo>
                <a:cubicBezTo>
                  <a:pt x="515" y="7"/>
                  <a:pt x="515" y="7"/>
                  <a:pt x="515" y="7"/>
                </a:cubicBezTo>
                <a:cubicBezTo>
                  <a:pt x="515" y="6"/>
                  <a:pt x="515" y="6"/>
                  <a:pt x="515" y="6"/>
                </a:cubicBezTo>
                <a:cubicBezTo>
                  <a:pt x="518" y="19"/>
                  <a:pt x="518" y="19"/>
                  <a:pt x="518" y="19"/>
                </a:cubicBezTo>
                <a:lnTo>
                  <a:pt x="515" y="19"/>
                </a:lnTo>
                <a:close/>
                <a:moveTo>
                  <a:pt x="495" y="21"/>
                </a:moveTo>
                <a:cubicBezTo>
                  <a:pt x="495" y="21"/>
                  <a:pt x="495" y="21"/>
                  <a:pt x="495" y="21"/>
                </a:cubicBezTo>
                <a:cubicBezTo>
                  <a:pt x="495" y="23"/>
                  <a:pt x="495" y="24"/>
                  <a:pt x="494" y="25"/>
                </a:cubicBezTo>
                <a:cubicBezTo>
                  <a:pt x="494" y="26"/>
                  <a:pt x="493" y="26"/>
                  <a:pt x="492" y="26"/>
                </a:cubicBezTo>
                <a:cubicBezTo>
                  <a:pt x="491" y="26"/>
                  <a:pt x="490" y="26"/>
                  <a:pt x="489" y="24"/>
                </a:cubicBezTo>
                <a:cubicBezTo>
                  <a:pt x="489" y="23"/>
                  <a:pt x="489" y="20"/>
                  <a:pt x="489" y="16"/>
                </a:cubicBezTo>
                <a:cubicBezTo>
                  <a:pt x="489" y="11"/>
                  <a:pt x="489" y="8"/>
                  <a:pt x="489" y="7"/>
                </a:cubicBezTo>
                <a:cubicBezTo>
                  <a:pt x="490" y="6"/>
                  <a:pt x="491" y="5"/>
                  <a:pt x="492" y="5"/>
                </a:cubicBezTo>
                <a:cubicBezTo>
                  <a:pt x="493" y="5"/>
                  <a:pt x="494" y="5"/>
                  <a:pt x="494" y="6"/>
                </a:cubicBezTo>
                <a:cubicBezTo>
                  <a:pt x="495" y="7"/>
                  <a:pt x="495" y="8"/>
                  <a:pt x="495" y="10"/>
                </a:cubicBezTo>
                <a:cubicBezTo>
                  <a:pt x="495" y="10"/>
                  <a:pt x="495" y="10"/>
                  <a:pt x="495" y="10"/>
                </a:cubicBezTo>
                <a:cubicBezTo>
                  <a:pt x="501" y="10"/>
                  <a:pt x="501" y="10"/>
                  <a:pt x="501" y="10"/>
                </a:cubicBezTo>
                <a:cubicBezTo>
                  <a:pt x="501" y="10"/>
                  <a:pt x="501" y="10"/>
                  <a:pt x="501" y="10"/>
                </a:cubicBezTo>
                <a:cubicBezTo>
                  <a:pt x="501" y="6"/>
                  <a:pt x="501" y="4"/>
                  <a:pt x="499" y="3"/>
                </a:cubicBezTo>
                <a:cubicBezTo>
                  <a:pt x="498" y="1"/>
                  <a:pt x="495" y="0"/>
                  <a:pt x="492" y="0"/>
                </a:cubicBezTo>
                <a:cubicBezTo>
                  <a:pt x="490" y="0"/>
                  <a:pt x="489" y="1"/>
                  <a:pt x="488" y="1"/>
                </a:cubicBezTo>
                <a:cubicBezTo>
                  <a:pt x="486" y="2"/>
                  <a:pt x="485" y="3"/>
                  <a:pt x="485" y="4"/>
                </a:cubicBezTo>
                <a:cubicBezTo>
                  <a:pt x="484" y="5"/>
                  <a:pt x="483" y="6"/>
                  <a:pt x="483" y="8"/>
                </a:cubicBezTo>
                <a:cubicBezTo>
                  <a:pt x="483" y="10"/>
                  <a:pt x="482" y="12"/>
                  <a:pt x="482" y="15"/>
                </a:cubicBezTo>
                <a:cubicBezTo>
                  <a:pt x="482" y="19"/>
                  <a:pt x="483" y="23"/>
                  <a:pt x="483" y="24"/>
                </a:cubicBezTo>
                <a:cubicBezTo>
                  <a:pt x="484" y="26"/>
                  <a:pt x="485" y="28"/>
                  <a:pt x="486" y="29"/>
                </a:cubicBezTo>
                <a:cubicBezTo>
                  <a:pt x="486" y="30"/>
                  <a:pt x="487" y="30"/>
                  <a:pt x="489" y="31"/>
                </a:cubicBezTo>
                <a:cubicBezTo>
                  <a:pt x="490" y="31"/>
                  <a:pt x="491" y="31"/>
                  <a:pt x="492" y="31"/>
                </a:cubicBezTo>
                <a:cubicBezTo>
                  <a:pt x="495" y="31"/>
                  <a:pt x="498" y="30"/>
                  <a:pt x="499" y="29"/>
                </a:cubicBezTo>
                <a:cubicBezTo>
                  <a:pt x="501" y="27"/>
                  <a:pt x="501" y="25"/>
                  <a:pt x="501" y="22"/>
                </a:cubicBezTo>
                <a:cubicBezTo>
                  <a:pt x="501" y="21"/>
                  <a:pt x="501" y="21"/>
                  <a:pt x="501" y="21"/>
                </a:cubicBezTo>
                <a:cubicBezTo>
                  <a:pt x="501" y="21"/>
                  <a:pt x="501" y="21"/>
                  <a:pt x="501" y="20"/>
                </a:cubicBezTo>
                <a:cubicBezTo>
                  <a:pt x="495" y="20"/>
                  <a:pt x="495" y="20"/>
                  <a:pt x="495" y="20"/>
                </a:cubicBezTo>
                <a:cubicBezTo>
                  <a:pt x="495" y="21"/>
                  <a:pt x="495" y="21"/>
                  <a:pt x="495" y="21"/>
                </a:cubicBezTo>
                <a:close/>
                <a:moveTo>
                  <a:pt x="476" y="2"/>
                </a:moveTo>
                <a:cubicBezTo>
                  <a:pt x="475" y="2"/>
                  <a:pt x="474" y="1"/>
                  <a:pt x="473" y="1"/>
                </a:cubicBezTo>
                <a:cubicBezTo>
                  <a:pt x="472" y="1"/>
                  <a:pt x="470" y="0"/>
                  <a:pt x="469" y="0"/>
                </a:cubicBezTo>
                <a:cubicBezTo>
                  <a:pt x="467" y="0"/>
                  <a:pt x="466" y="1"/>
                  <a:pt x="464" y="1"/>
                </a:cubicBezTo>
                <a:cubicBezTo>
                  <a:pt x="463" y="2"/>
                  <a:pt x="462" y="3"/>
                  <a:pt x="461" y="4"/>
                </a:cubicBezTo>
                <a:cubicBezTo>
                  <a:pt x="460" y="5"/>
                  <a:pt x="460" y="6"/>
                  <a:pt x="459" y="8"/>
                </a:cubicBezTo>
                <a:cubicBezTo>
                  <a:pt x="459" y="10"/>
                  <a:pt x="459" y="12"/>
                  <a:pt x="459" y="15"/>
                </a:cubicBezTo>
                <a:cubicBezTo>
                  <a:pt x="459" y="19"/>
                  <a:pt x="459" y="22"/>
                  <a:pt x="460" y="24"/>
                </a:cubicBezTo>
                <a:cubicBezTo>
                  <a:pt x="460" y="26"/>
                  <a:pt x="461" y="28"/>
                  <a:pt x="462" y="29"/>
                </a:cubicBezTo>
                <a:cubicBezTo>
                  <a:pt x="463" y="30"/>
                  <a:pt x="464" y="30"/>
                  <a:pt x="465" y="31"/>
                </a:cubicBezTo>
                <a:cubicBezTo>
                  <a:pt x="466" y="31"/>
                  <a:pt x="468" y="31"/>
                  <a:pt x="469" y="31"/>
                </a:cubicBezTo>
                <a:cubicBezTo>
                  <a:pt x="471" y="31"/>
                  <a:pt x="472" y="31"/>
                  <a:pt x="474" y="30"/>
                </a:cubicBezTo>
                <a:cubicBezTo>
                  <a:pt x="475" y="30"/>
                  <a:pt x="476" y="29"/>
                  <a:pt x="477" y="28"/>
                </a:cubicBezTo>
                <a:cubicBezTo>
                  <a:pt x="477" y="26"/>
                  <a:pt x="478" y="25"/>
                  <a:pt x="478" y="23"/>
                </a:cubicBezTo>
                <a:cubicBezTo>
                  <a:pt x="479" y="21"/>
                  <a:pt x="479" y="19"/>
                  <a:pt x="479" y="15"/>
                </a:cubicBezTo>
                <a:cubicBezTo>
                  <a:pt x="479" y="11"/>
                  <a:pt x="479" y="9"/>
                  <a:pt x="478" y="7"/>
                </a:cubicBezTo>
                <a:cubicBezTo>
                  <a:pt x="478" y="5"/>
                  <a:pt x="477" y="3"/>
                  <a:pt x="476" y="2"/>
                </a:cubicBezTo>
                <a:close/>
                <a:moveTo>
                  <a:pt x="472" y="24"/>
                </a:moveTo>
                <a:cubicBezTo>
                  <a:pt x="471" y="26"/>
                  <a:pt x="470" y="26"/>
                  <a:pt x="469" y="26"/>
                </a:cubicBezTo>
                <a:cubicBezTo>
                  <a:pt x="469" y="26"/>
                  <a:pt x="469" y="26"/>
                  <a:pt x="469" y="26"/>
                </a:cubicBezTo>
                <a:cubicBezTo>
                  <a:pt x="467" y="26"/>
                  <a:pt x="466" y="26"/>
                  <a:pt x="466" y="24"/>
                </a:cubicBezTo>
                <a:cubicBezTo>
                  <a:pt x="465" y="23"/>
                  <a:pt x="465" y="20"/>
                  <a:pt x="465" y="16"/>
                </a:cubicBezTo>
                <a:cubicBezTo>
                  <a:pt x="465" y="11"/>
                  <a:pt x="465" y="8"/>
                  <a:pt x="466" y="7"/>
                </a:cubicBezTo>
                <a:cubicBezTo>
                  <a:pt x="466" y="6"/>
                  <a:pt x="467" y="5"/>
                  <a:pt x="469" y="5"/>
                </a:cubicBezTo>
                <a:cubicBezTo>
                  <a:pt x="470" y="5"/>
                  <a:pt x="471" y="6"/>
                  <a:pt x="472" y="7"/>
                </a:cubicBezTo>
                <a:cubicBezTo>
                  <a:pt x="472" y="8"/>
                  <a:pt x="473" y="11"/>
                  <a:pt x="473" y="15"/>
                </a:cubicBezTo>
                <a:cubicBezTo>
                  <a:pt x="473" y="20"/>
                  <a:pt x="472" y="23"/>
                  <a:pt x="472" y="24"/>
                </a:cubicBezTo>
                <a:close/>
                <a:moveTo>
                  <a:pt x="455" y="24"/>
                </a:moveTo>
                <a:cubicBezTo>
                  <a:pt x="455" y="24"/>
                  <a:pt x="455" y="24"/>
                  <a:pt x="455" y="24"/>
                </a:cubicBezTo>
                <a:cubicBezTo>
                  <a:pt x="456" y="23"/>
                  <a:pt x="456" y="23"/>
                  <a:pt x="456" y="23"/>
                </a:cubicBezTo>
                <a:cubicBezTo>
                  <a:pt x="456" y="20"/>
                  <a:pt x="455" y="19"/>
                  <a:pt x="455" y="18"/>
                </a:cubicBezTo>
                <a:cubicBezTo>
                  <a:pt x="454" y="17"/>
                  <a:pt x="453" y="16"/>
                  <a:pt x="451" y="16"/>
                </a:cubicBezTo>
                <a:cubicBezTo>
                  <a:pt x="452" y="15"/>
                  <a:pt x="454" y="15"/>
                  <a:pt x="454" y="14"/>
                </a:cubicBezTo>
                <a:cubicBezTo>
                  <a:pt x="455" y="12"/>
                  <a:pt x="455" y="11"/>
                  <a:pt x="455" y="8"/>
                </a:cubicBezTo>
                <a:cubicBezTo>
                  <a:pt x="455" y="5"/>
                  <a:pt x="455" y="3"/>
                  <a:pt x="453" y="2"/>
                </a:cubicBezTo>
                <a:cubicBezTo>
                  <a:pt x="452" y="1"/>
                  <a:pt x="450" y="1"/>
                  <a:pt x="446" y="1"/>
                </a:cubicBezTo>
                <a:cubicBezTo>
                  <a:pt x="446" y="1"/>
                  <a:pt x="446" y="1"/>
                  <a:pt x="446" y="1"/>
                </a:cubicBezTo>
                <a:cubicBezTo>
                  <a:pt x="437" y="1"/>
                  <a:pt x="437" y="1"/>
                  <a:pt x="437" y="1"/>
                </a:cubicBezTo>
                <a:cubicBezTo>
                  <a:pt x="437" y="31"/>
                  <a:pt x="437" y="31"/>
                  <a:pt x="437" y="31"/>
                </a:cubicBezTo>
                <a:cubicBezTo>
                  <a:pt x="443" y="31"/>
                  <a:pt x="443" y="31"/>
                  <a:pt x="443" y="31"/>
                </a:cubicBezTo>
                <a:cubicBezTo>
                  <a:pt x="443" y="18"/>
                  <a:pt x="443" y="18"/>
                  <a:pt x="443" y="18"/>
                </a:cubicBezTo>
                <a:cubicBezTo>
                  <a:pt x="446" y="18"/>
                  <a:pt x="446" y="18"/>
                  <a:pt x="446" y="18"/>
                </a:cubicBezTo>
                <a:cubicBezTo>
                  <a:pt x="446" y="18"/>
                  <a:pt x="446" y="18"/>
                  <a:pt x="446" y="18"/>
                </a:cubicBezTo>
                <a:cubicBezTo>
                  <a:pt x="447" y="18"/>
                  <a:pt x="448" y="19"/>
                  <a:pt x="448" y="19"/>
                </a:cubicBezTo>
                <a:cubicBezTo>
                  <a:pt x="449" y="20"/>
                  <a:pt x="449" y="21"/>
                  <a:pt x="449" y="22"/>
                </a:cubicBezTo>
                <a:cubicBezTo>
                  <a:pt x="449" y="23"/>
                  <a:pt x="449" y="24"/>
                  <a:pt x="449" y="25"/>
                </a:cubicBezTo>
                <a:cubicBezTo>
                  <a:pt x="449" y="28"/>
                  <a:pt x="450" y="30"/>
                  <a:pt x="450" y="31"/>
                </a:cubicBezTo>
                <a:cubicBezTo>
                  <a:pt x="456" y="31"/>
                  <a:pt x="456" y="31"/>
                  <a:pt x="456" y="31"/>
                </a:cubicBezTo>
                <a:cubicBezTo>
                  <a:pt x="456" y="30"/>
                  <a:pt x="456" y="29"/>
                  <a:pt x="456" y="28"/>
                </a:cubicBezTo>
                <a:cubicBezTo>
                  <a:pt x="456" y="27"/>
                  <a:pt x="455" y="26"/>
                  <a:pt x="455" y="24"/>
                </a:cubicBezTo>
                <a:close/>
                <a:moveTo>
                  <a:pt x="448" y="13"/>
                </a:moveTo>
                <a:cubicBezTo>
                  <a:pt x="448" y="13"/>
                  <a:pt x="447" y="13"/>
                  <a:pt x="446" y="14"/>
                </a:cubicBezTo>
                <a:cubicBezTo>
                  <a:pt x="446" y="14"/>
                  <a:pt x="445" y="14"/>
                  <a:pt x="445" y="14"/>
                </a:cubicBezTo>
                <a:cubicBezTo>
                  <a:pt x="443" y="14"/>
                  <a:pt x="443" y="14"/>
                  <a:pt x="443" y="14"/>
                </a:cubicBezTo>
                <a:cubicBezTo>
                  <a:pt x="443" y="5"/>
                  <a:pt x="443" y="5"/>
                  <a:pt x="443" y="5"/>
                </a:cubicBezTo>
                <a:cubicBezTo>
                  <a:pt x="445" y="5"/>
                  <a:pt x="445" y="5"/>
                  <a:pt x="445" y="5"/>
                </a:cubicBezTo>
                <a:cubicBezTo>
                  <a:pt x="446" y="5"/>
                  <a:pt x="446" y="5"/>
                  <a:pt x="446" y="5"/>
                </a:cubicBezTo>
                <a:cubicBezTo>
                  <a:pt x="447" y="6"/>
                  <a:pt x="448" y="6"/>
                  <a:pt x="448" y="6"/>
                </a:cubicBezTo>
                <a:cubicBezTo>
                  <a:pt x="449" y="7"/>
                  <a:pt x="449" y="8"/>
                  <a:pt x="449" y="9"/>
                </a:cubicBezTo>
                <a:cubicBezTo>
                  <a:pt x="449" y="11"/>
                  <a:pt x="449" y="12"/>
                  <a:pt x="448" y="13"/>
                </a:cubicBezTo>
                <a:close/>
                <a:moveTo>
                  <a:pt x="423" y="1"/>
                </a:moveTo>
                <a:cubicBezTo>
                  <a:pt x="423" y="1"/>
                  <a:pt x="423" y="1"/>
                  <a:pt x="423" y="1"/>
                </a:cubicBezTo>
                <a:cubicBezTo>
                  <a:pt x="413" y="1"/>
                  <a:pt x="413" y="1"/>
                  <a:pt x="413" y="1"/>
                </a:cubicBezTo>
                <a:cubicBezTo>
                  <a:pt x="413" y="31"/>
                  <a:pt x="413" y="31"/>
                  <a:pt x="413" y="31"/>
                </a:cubicBezTo>
                <a:cubicBezTo>
                  <a:pt x="423" y="31"/>
                  <a:pt x="423" y="31"/>
                  <a:pt x="423" y="31"/>
                </a:cubicBezTo>
                <a:cubicBezTo>
                  <a:pt x="423" y="31"/>
                  <a:pt x="423" y="31"/>
                  <a:pt x="423" y="31"/>
                </a:cubicBezTo>
                <a:cubicBezTo>
                  <a:pt x="427" y="30"/>
                  <a:pt x="429" y="29"/>
                  <a:pt x="431" y="27"/>
                </a:cubicBezTo>
                <a:cubicBezTo>
                  <a:pt x="433" y="25"/>
                  <a:pt x="433" y="21"/>
                  <a:pt x="433" y="16"/>
                </a:cubicBezTo>
                <a:cubicBezTo>
                  <a:pt x="433" y="10"/>
                  <a:pt x="433" y="6"/>
                  <a:pt x="431" y="4"/>
                </a:cubicBezTo>
                <a:cubicBezTo>
                  <a:pt x="429" y="2"/>
                  <a:pt x="427" y="1"/>
                  <a:pt x="423" y="1"/>
                </a:cubicBezTo>
                <a:close/>
                <a:moveTo>
                  <a:pt x="426" y="24"/>
                </a:moveTo>
                <a:cubicBezTo>
                  <a:pt x="426" y="25"/>
                  <a:pt x="425" y="26"/>
                  <a:pt x="423" y="26"/>
                </a:cubicBezTo>
                <a:cubicBezTo>
                  <a:pt x="423" y="26"/>
                  <a:pt x="423" y="26"/>
                  <a:pt x="422" y="26"/>
                </a:cubicBezTo>
                <a:cubicBezTo>
                  <a:pt x="420" y="26"/>
                  <a:pt x="420" y="26"/>
                  <a:pt x="420" y="26"/>
                </a:cubicBezTo>
                <a:cubicBezTo>
                  <a:pt x="420" y="5"/>
                  <a:pt x="420" y="5"/>
                  <a:pt x="420" y="5"/>
                </a:cubicBezTo>
                <a:cubicBezTo>
                  <a:pt x="422" y="5"/>
                  <a:pt x="422" y="5"/>
                  <a:pt x="422" y="5"/>
                </a:cubicBezTo>
                <a:cubicBezTo>
                  <a:pt x="423" y="5"/>
                  <a:pt x="423" y="5"/>
                  <a:pt x="423" y="5"/>
                </a:cubicBezTo>
                <a:cubicBezTo>
                  <a:pt x="425" y="6"/>
                  <a:pt x="426" y="6"/>
                  <a:pt x="426" y="7"/>
                </a:cubicBezTo>
                <a:cubicBezTo>
                  <a:pt x="427" y="9"/>
                  <a:pt x="427" y="11"/>
                  <a:pt x="427" y="16"/>
                </a:cubicBezTo>
                <a:cubicBezTo>
                  <a:pt x="427" y="20"/>
                  <a:pt x="427" y="23"/>
                  <a:pt x="426" y="24"/>
                </a:cubicBezTo>
                <a:close/>
                <a:moveTo>
                  <a:pt x="350" y="31"/>
                </a:moveTo>
                <a:cubicBezTo>
                  <a:pt x="365" y="31"/>
                  <a:pt x="365" y="31"/>
                  <a:pt x="365" y="31"/>
                </a:cubicBezTo>
                <a:cubicBezTo>
                  <a:pt x="365" y="27"/>
                  <a:pt x="365" y="27"/>
                  <a:pt x="365" y="27"/>
                </a:cubicBezTo>
                <a:cubicBezTo>
                  <a:pt x="354" y="27"/>
                  <a:pt x="354" y="27"/>
                  <a:pt x="354" y="27"/>
                </a:cubicBezTo>
                <a:cubicBezTo>
                  <a:pt x="354" y="17"/>
                  <a:pt x="354" y="17"/>
                  <a:pt x="354" y="17"/>
                </a:cubicBezTo>
                <a:cubicBezTo>
                  <a:pt x="365" y="17"/>
                  <a:pt x="365" y="17"/>
                  <a:pt x="365" y="17"/>
                </a:cubicBezTo>
                <a:cubicBezTo>
                  <a:pt x="365" y="14"/>
                  <a:pt x="365" y="14"/>
                  <a:pt x="365" y="14"/>
                </a:cubicBezTo>
                <a:cubicBezTo>
                  <a:pt x="354" y="14"/>
                  <a:pt x="354" y="14"/>
                  <a:pt x="354" y="14"/>
                </a:cubicBezTo>
                <a:cubicBezTo>
                  <a:pt x="354" y="4"/>
                  <a:pt x="354" y="4"/>
                  <a:pt x="354" y="4"/>
                </a:cubicBezTo>
                <a:cubicBezTo>
                  <a:pt x="365" y="4"/>
                  <a:pt x="365" y="4"/>
                  <a:pt x="365" y="4"/>
                </a:cubicBezTo>
                <a:cubicBezTo>
                  <a:pt x="365" y="1"/>
                  <a:pt x="365" y="1"/>
                  <a:pt x="365" y="1"/>
                </a:cubicBezTo>
                <a:cubicBezTo>
                  <a:pt x="350" y="1"/>
                  <a:pt x="350" y="1"/>
                  <a:pt x="350" y="1"/>
                </a:cubicBezTo>
                <a:lnTo>
                  <a:pt x="350" y="31"/>
                </a:lnTo>
                <a:close/>
                <a:moveTo>
                  <a:pt x="392" y="12"/>
                </a:moveTo>
                <a:cubicBezTo>
                  <a:pt x="385" y="12"/>
                  <a:pt x="385" y="12"/>
                  <a:pt x="385" y="12"/>
                </a:cubicBezTo>
                <a:cubicBezTo>
                  <a:pt x="385" y="1"/>
                  <a:pt x="385" y="1"/>
                  <a:pt x="385" y="1"/>
                </a:cubicBezTo>
                <a:cubicBezTo>
                  <a:pt x="379" y="1"/>
                  <a:pt x="379" y="1"/>
                  <a:pt x="379" y="1"/>
                </a:cubicBezTo>
                <a:cubicBezTo>
                  <a:pt x="379" y="31"/>
                  <a:pt x="379" y="31"/>
                  <a:pt x="379" y="31"/>
                </a:cubicBezTo>
                <a:cubicBezTo>
                  <a:pt x="385" y="31"/>
                  <a:pt x="385" y="31"/>
                  <a:pt x="385" y="31"/>
                </a:cubicBezTo>
                <a:cubicBezTo>
                  <a:pt x="385" y="17"/>
                  <a:pt x="385" y="17"/>
                  <a:pt x="385" y="17"/>
                </a:cubicBezTo>
                <a:cubicBezTo>
                  <a:pt x="392" y="17"/>
                  <a:pt x="392" y="17"/>
                  <a:pt x="392" y="17"/>
                </a:cubicBezTo>
                <a:cubicBezTo>
                  <a:pt x="392" y="31"/>
                  <a:pt x="392" y="31"/>
                  <a:pt x="392" y="31"/>
                </a:cubicBezTo>
                <a:cubicBezTo>
                  <a:pt x="398" y="31"/>
                  <a:pt x="398" y="31"/>
                  <a:pt x="398" y="31"/>
                </a:cubicBezTo>
                <a:cubicBezTo>
                  <a:pt x="398" y="1"/>
                  <a:pt x="398" y="1"/>
                  <a:pt x="398" y="1"/>
                </a:cubicBezTo>
                <a:cubicBezTo>
                  <a:pt x="392" y="1"/>
                  <a:pt x="392" y="1"/>
                  <a:pt x="392" y="1"/>
                </a:cubicBezTo>
                <a:lnTo>
                  <a:pt x="392" y="12"/>
                </a:lnTo>
                <a:close/>
                <a:moveTo>
                  <a:pt x="402" y="31"/>
                </a:moveTo>
                <a:cubicBezTo>
                  <a:pt x="408" y="31"/>
                  <a:pt x="408" y="31"/>
                  <a:pt x="408" y="31"/>
                </a:cubicBezTo>
                <a:cubicBezTo>
                  <a:pt x="408" y="1"/>
                  <a:pt x="408" y="1"/>
                  <a:pt x="408" y="1"/>
                </a:cubicBezTo>
                <a:cubicBezTo>
                  <a:pt x="402" y="1"/>
                  <a:pt x="402" y="1"/>
                  <a:pt x="402" y="1"/>
                </a:cubicBezTo>
                <a:lnTo>
                  <a:pt x="402" y="31"/>
                </a:lnTo>
                <a:close/>
                <a:moveTo>
                  <a:pt x="344" y="3"/>
                </a:moveTo>
                <a:cubicBezTo>
                  <a:pt x="343" y="2"/>
                  <a:pt x="342" y="1"/>
                  <a:pt x="341" y="1"/>
                </a:cubicBezTo>
                <a:cubicBezTo>
                  <a:pt x="340" y="1"/>
                  <a:pt x="339" y="1"/>
                  <a:pt x="337" y="1"/>
                </a:cubicBezTo>
                <a:cubicBezTo>
                  <a:pt x="337" y="1"/>
                  <a:pt x="336" y="1"/>
                  <a:pt x="335" y="1"/>
                </a:cubicBezTo>
                <a:cubicBezTo>
                  <a:pt x="328" y="1"/>
                  <a:pt x="328" y="1"/>
                  <a:pt x="328" y="1"/>
                </a:cubicBezTo>
                <a:cubicBezTo>
                  <a:pt x="328" y="31"/>
                  <a:pt x="328" y="31"/>
                  <a:pt x="328" y="31"/>
                </a:cubicBezTo>
                <a:cubicBezTo>
                  <a:pt x="335" y="31"/>
                  <a:pt x="335" y="31"/>
                  <a:pt x="335" y="31"/>
                </a:cubicBezTo>
                <a:cubicBezTo>
                  <a:pt x="336" y="31"/>
                  <a:pt x="337" y="31"/>
                  <a:pt x="337" y="31"/>
                </a:cubicBezTo>
                <a:cubicBezTo>
                  <a:pt x="339" y="30"/>
                  <a:pt x="341" y="30"/>
                  <a:pt x="341" y="30"/>
                </a:cubicBezTo>
                <a:cubicBezTo>
                  <a:pt x="343" y="29"/>
                  <a:pt x="344" y="28"/>
                  <a:pt x="345" y="27"/>
                </a:cubicBezTo>
                <a:cubicBezTo>
                  <a:pt x="345" y="26"/>
                  <a:pt x="346" y="25"/>
                  <a:pt x="346" y="23"/>
                </a:cubicBezTo>
                <a:cubicBezTo>
                  <a:pt x="346" y="22"/>
                  <a:pt x="346" y="19"/>
                  <a:pt x="346" y="16"/>
                </a:cubicBezTo>
                <a:cubicBezTo>
                  <a:pt x="346" y="11"/>
                  <a:pt x="346" y="8"/>
                  <a:pt x="346" y="7"/>
                </a:cubicBezTo>
                <a:cubicBezTo>
                  <a:pt x="345" y="5"/>
                  <a:pt x="345" y="4"/>
                  <a:pt x="344" y="3"/>
                </a:cubicBezTo>
                <a:close/>
                <a:moveTo>
                  <a:pt x="342" y="22"/>
                </a:moveTo>
                <a:cubicBezTo>
                  <a:pt x="342" y="23"/>
                  <a:pt x="342" y="24"/>
                  <a:pt x="341" y="25"/>
                </a:cubicBezTo>
                <a:cubicBezTo>
                  <a:pt x="341" y="26"/>
                  <a:pt x="340" y="26"/>
                  <a:pt x="339" y="27"/>
                </a:cubicBezTo>
                <a:cubicBezTo>
                  <a:pt x="339" y="27"/>
                  <a:pt x="338" y="27"/>
                  <a:pt x="337" y="27"/>
                </a:cubicBezTo>
                <a:cubicBezTo>
                  <a:pt x="337" y="27"/>
                  <a:pt x="336" y="27"/>
                  <a:pt x="336" y="27"/>
                </a:cubicBezTo>
                <a:cubicBezTo>
                  <a:pt x="332" y="27"/>
                  <a:pt x="332" y="27"/>
                  <a:pt x="332" y="27"/>
                </a:cubicBezTo>
                <a:cubicBezTo>
                  <a:pt x="332" y="4"/>
                  <a:pt x="332" y="4"/>
                  <a:pt x="332" y="4"/>
                </a:cubicBezTo>
                <a:cubicBezTo>
                  <a:pt x="336" y="4"/>
                  <a:pt x="336" y="4"/>
                  <a:pt x="336" y="4"/>
                </a:cubicBezTo>
                <a:cubicBezTo>
                  <a:pt x="336" y="4"/>
                  <a:pt x="337" y="4"/>
                  <a:pt x="337" y="4"/>
                </a:cubicBezTo>
                <a:cubicBezTo>
                  <a:pt x="338" y="4"/>
                  <a:pt x="339" y="4"/>
                  <a:pt x="340" y="5"/>
                </a:cubicBezTo>
                <a:cubicBezTo>
                  <a:pt x="341" y="5"/>
                  <a:pt x="341" y="6"/>
                  <a:pt x="342" y="7"/>
                </a:cubicBezTo>
                <a:cubicBezTo>
                  <a:pt x="342" y="8"/>
                  <a:pt x="342" y="9"/>
                  <a:pt x="342" y="10"/>
                </a:cubicBezTo>
                <a:cubicBezTo>
                  <a:pt x="342" y="12"/>
                  <a:pt x="342" y="13"/>
                  <a:pt x="342" y="15"/>
                </a:cubicBezTo>
                <a:cubicBezTo>
                  <a:pt x="342" y="18"/>
                  <a:pt x="342" y="20"/>
                  <a:pt x="342" y="22"/>
                </a:cubicBezTo>
                <a:close/>
                <a:moveTo>
                  <a:pt x="305" y="1"/>
                </a:moveTo>
                <a:cubicBezTo>
                  <a:pt x="301" y="1"/>
                  <a:pt x="301" y="1"/>
                  <a:pt x="301" y="1"/>
                </a:cubicBezTo>
                <a:cubicBezTo>
                  <a:pt x="301" y="31"/>
                  <a:pt x="301" y="31"/>
                  <a:pt x="301" y="31"/>
                </a:cubicBezTo>
                <a:cubicBezTo>
                  <a:pt x="315" y="31"/>
                  <a:pt x="315" y="31"/>
                  <a:pt x="315" y="31"/>
                </a:cubicBezTo>
                <a:cubicBezTo>
                  <a:pt x="315" y="27"/>
                  <a:pt x="315" y="27"/>
                  <a:pt x="315" y="27"/>
                </a:cubicBezTo>
                <a:cubicBezTo>
                  <a:pt x="305" y="27"/>
                  <a:pt x="305" y="27"/>
                  <a:pt x="305" y="27"/>
                </a:cubicBezTo>
                <a:lnTo>
                  <a:pt x="305" y="1"/>
                </a:lnTo>
                <a:close/>
                <a:moveTo>
                  <a:pt x="287" y="1"/>
                </a:moveTo>
                <a:cubicBezTo>
                  <a:pt x="285" y="1"/>
                  <a:pt x="285" y="1"/>
                  <a:pt x="285" y="1"/>
                </a:cubicBezTo>
                <a:cubicBezTo>
                  <a:pt x="276" y="31"/>
                  <a:pt x="276" y="31"/>
                  <a:pt x="276" y="31"/>
                </a:cubicBezTo>
                <a:cubicBezTo>
                  <a:pt x="280" y="31"/>
                  <a:pt x="280" y="31"/>
                  <a:pt x="280" y="31"/>
                </a:cubicBezTo>
                <a:cubicBezTo>
                  <a:pt x="282" y="23"/>
                  <a:pt x="282" y="23"/>
                  <a:pt x="282" y="23"/>
                </a:cubicBezTo>
                <a:cubicBezTo>
                  <a:pt x="287" y="23"/>
                  <a:pt x="287" y="23"/>
                  <a:pt x="287" y="23"/>
                </a:cubicBezTo>
                <a:cubicBezTo>
                  <a:pt x="292" y="23"/>
                  <a:pt x="292" y="23"/>
                  <a:pt x="292" y="23"/>
                </a:cubicBezTo>
                <a:cubicBezTo>
                  <a:pt x="294" y="31"/>
                  <a:pt x="294" y="31"/>
                  <a:pt x="294" y="31"/>
                </a:cubicBezTo>
                <a:cubicBezTo>
                  <a:pt x="299" y="31"/>
                  <a:pt x="299" y="31"/>
                  <a:pt x="299" y="31"/>
                </a:cubicBezTo>
                <a:cubicBezTo>
                  <a:pt x="290" y="1"/>
                  <a:pt x="290" y="1"/>
                  <a:pt x="290" y="1"/>
                </a:cubicBezTo>
                <a:lnTo>
                  <a:pt x="287" y="1"/>
                </a:lnTo>
                <a:close/>
                <a:moveTo>
                  <a:pt x="287" y="20"/>
                </a:moveTo>
                <a:cubicBezTo>
                  <a:pt x="283" y="20"/>
                  <a:pt x="283" y="20"/>
                  <a:pt x="283" y="20"/>
                </a:cubicBezTo>
                <a:cubicBezTo>
                  <a:pt x="287" y="6"/>
                  <a:pt x="287" y="6"/>
                  <a:pt x="287" y="6"/>
                </a:cubicBezTo>
                <a:cubicBezTo>
                  <a:pt x="287" y="5"/>
                  <a:pt x="287" y="5"/>
                  <a:pt x="287" y="5"/>
                </a:cubicBezTo>
                <a:cubicBezTo>
                  <a:pt x="291" y="20"/>
                  <a:pt x="291" y="20"/>
                  <a:pt x="291" y="20"/>
                </a:cubicBezTo>
                <a:lnTo>
                  <a:pt x="287" y="20"/>
                </a:lnTo>
                <a:close/>
                <a:moveTo>
                  <a:pt x="270" y="22"/>
                </a:moveTo>
                <a:cubicBezTo>
                  <a:pt x="270" y="23"/>
                  <a:pt x="270" y="23"/>
                  <a:pt x="270" y="24"/>
                </a:cubicBezTo>
                <a:cubicBezTo>
                  <a:pt x="270" y="25"/>
                  <a:pt x="270" y="26"/>
                  <a:pt x="270" y="27"/>
                </a:cubicBezTo>
                <a:cubicBezTo>
                  <a:pt x="259" y="1"/>
                  <a:pt x="259" y="1"/>
                  <a:pt x="259" y="1"/>
                </a:cubicBezTo>
                <a:cubicBezTo>
                  <a:pt x="253" y="1"/>
                  <a:pt x="253" y="1"/>
                  <a:pt x="253" y="1"/>
                </a:cubicBezTo>
                <a:cubicBezTo>
                  <a:pt x="253" y="31"/>
                  <a:pt x="253" y="31"/>
                  <a:pt x="253" y="31"/>
                </a:cubicBezTo>
                <a:cubicBezTo>
                  <a:pt x="257" y="31"/>
                  <a:pt x="257" y="31"/>
                  <a:pt x="257" y="31"/>
                </a:cubicBezTo>
                <a:cubicBezTo>
                  <a:pt x="257" y="9"/>
                  <a:pt x="257" y="9"/>
                  <a:pt x="257" y="9"/>
                </a:cubicBezTo>
                <a:cubicBezTo>
                  <a:pt x="257" y="8"/>
                  <a:pt x="257" y="8"/>
                  <a:pt x="257" y="7"/>
                </a:cubicBezTo>
                <a:cubicBezTo>
                  <a:pt x="257" y="6"/>
                  <a:pt x="257" y="5"/>
                  <a:pt x="257" y="3"/>
                </a:cubicBezTo>
                <a:cubicBezTo>
                  <a:pt x="268" y="31"/>
                  <a:pt x="268" y="31"/>
                  <a:pt x="268" y="31"/>
                </a:cubicBezTo>
                <a:cubicBezTo>
                  <a:pt x="273" y="31"/>
                  <a:pt x="273" y="31"/>
                  <a:pt x="273" y="31"/>
                </a:cubicBezTo>
                <a:cubicBezTo>
                  <a:pt x="273" y="1"/>
                  <a:pt x="273" y="1"/>
                  <a:pt x="273" y="1"/>
                </a:cubicBezTo>
                <a:cubicBezTo>
                  <a:pt x="270" y="1"/>
                  <a:pt x="270" y="1"/>
                  <a:pt x="270" y="1"/>
                </a:cubicBezTo>
                <a:lnTo>
                  <a:pt x="270" y="22"/>
                </a:lnTo>
                <a:close/>
                <a:moveTo>
                  <a:pt x="247" y="3"/>
                </a:moveTo>
                <a:cubicBezTo>
                  <a:pt x="246" y="2"/>
                  <a:pt x="245" y="1"/>
                  <a:pt x="244" y="1"/>
                </a:cubicBezTo>
                <a:cubicBezTo>
                  <a:pt x="243" y="0"/>
                  <a:pt x="241" y="0"/>
                  <a:pt x="240" y="0"/>
                </a:cubicBezTo>
                <a:cubicBezTo>
                  <a:pt x="240" y="0"/>
                  <a:pt x="240" y="0"/>
                  <a:pt x="240" y="0"/>
                </a:cubicBezTo>
                <a:cubicBezTo>
                  <a:pt x="238" y="0"/>
                  <a:pt x="236" y="1"/>
                  <a:pt x="235" y="1"/>
                </a:cubicBezTo>
                <a:cubicBezTo>
                  <a:pt x="234" y="2"/>
                  <a:pt x="233" y="3"/>
                  <a:pt x="232" y="4"/>
                </a:cubicBezTo>
                <a:cubicBezTo>
                  <a:pt x="231" y="5"/>
                  <a:pt x="231" y="6"/>
                  <a:pt x="231" y="8"/>
                </a:cubicBezTo>
                <a:cubicBezTo>
                  <a:pt x="231" y="10"/>
                  <a:pt x="230" y="12"/>
                  <a:pt x="230" y="16"/>
                </a:cubicBezTo>
                <a:cubicBezTo>
                  <a:pt x="230" y="20"/>
                  <a:pt x="231" y="23"/>
                  <a:pt x="231" y="24"/>
                </a:cubicBezTo>
                <a:cubicBezTo>
                  <a:pt x="231" y="26"/>
                  <a:pt x="232" y="27"/>
                  <a:pt x="233" y="28"/>
                </a:cubicBezTo>
                <a:cubicBezTo>
                  <a:pt x="234" y="29"/>
                  <a:pt x="235" y="30"/>
                  <a:pt x="236" y="30"/>
                </a:cubicBezTo>
                <a:cubicBezTo>
                  <a:pt x="237" y="31"/>
                  <a:pt x="238" y="31"/>
                  <a:pt x="240" y="31"/>
                </a:cubicBezTo>
                <a:cubicBezTo>
                  <a:pt x="240" y="31"/>
                  <a:pt x="240" y="31"/>
                  <a:pt x="240" y="31"/>
                </a:cubicBezTo>
                <a:cubicBezTo>
                  <a:pt x="242" y="31"/>
                  <a:pt x="243" y="31"/>
                  <a:pt x="244" y="30"/>
                </a:cubicBezTo>
                <a:cubicBezTo>
                  <a:pt x="246" y="29"/>
                  <a:pt x="247" y="28"/>
                  <a:pt x="248" y="27"/>
                </a:cubicBezTo>
                <a:cubicBezTo>
                  <a:pt x="248" y="26"/>
                  <a:pt x="248" y="25"/>
                  <a:pt x="249" y="23"/>
                </a:cubicBezTo>
                <a:cubicBezTo>
                  <a:pt x="249" y="22"/>
                  <a:pt x="249" y="19"/>
                  <a:pt x="249" y="16"/>
                </a:cubicBezTo>
                <a:cubicBezTo>
                  <a:pt x="249" y="12"/>
                  <a:pt x="249" y="9"/>
                  <a:pt x="249" y="7"/>
                </a:cubicBezTo>
                <a:cubicBezTo>
                  <a:pt x="248" y="5"/>
                  <a:pt x="248" y="4"/>
                  <a:pt x="247" y="3"/>
                </a:cubicBezTo>
                <a:close/>
                <a:moveTo>
                  <a:pt x="244" y="25"/>
                </a:moveTo>
                <a:cubicBezTo>
                  <a:pt x="243" y="27"/>
                  <a:pt x="242" y="28"/>
                  <a:pt x="240" y="28"/>
                </a:cubicBezTo>
                <a:cubicBezTo>
                  <a:pt x="239" y="28"/>
                  <a:pt x="238" y="27"/>
                  <a:pt x="237" y="27"/>
                </a:cubicBezTo>
                <a:cubicBezTo>
                  <a:pt x="236" y="27"/>
                  <a:pt x="236" y="26"/>
                  <a:pt x="235" y="25"/>
                </a:cubicBezTo>
                <a:cubicBezTo>
                  <a:pt x="235" y="24"/>
                  <a:pt x="235" y="23"/>
                  <a:pt x="235" y="22"/>
                </a:cubicBezTo>
                <a:cubicBezTo>
                  <a:pt x="234" y="21"/>
                  <a:pt x="234" y="19"/>
                  <a:pt x="234" y="16"/>
                </a:cubicBezTo>
                <a:cubicBezTo>
                  <a:pt x="234" y="12"/>
                  <a:pt x="234" y="10"/>
                  <a:pt x="235" y="9"/>
                </a:cubicBezTo>
                <a:cubicBezTo>
                  <a:pt x="235" y="7"/>
                  <a:pt x="235" y="6"/>
                  <a:pt x="236" y="6"/>
                </a:cubicBezTo>
                <a:cubicBezTo>
                  <a:pt x="236" y="5"/>
                  <a:pt x="237" y="4"/>
                  <a:pt x="237" y="4"/>
                </a:cubicBezTo>
                <a:cubicBezTo>
                  <a:pt x="238" y="4"/>
                  <a:pt x="239" y="4"/>
                  <a:pt x="240" y="4"/>
                </a:cubicBezTo>
                <a:cubicBezTo>
                  <a:pt x="242" y="4"/>
                  <a:pt x="243" y="4"/>
                  <a:pt x="244" y="6"/>
                </a:cubicBezTo>
                <a:cubicBezTo>
                  <a:pt x="245" y="7"/>
                  <a:pt x="245" y="11"/>
                  <a:pt x="245" y="16"/>
                </a:cubicBezTo>
                <a:cubicBezTo>
                  <a:pt x="245" y="21"/>
                  <a:pt x="245" y="24"/>
                  <a:pt x="244" y="25"/>
                </a:cubicBezTo>
                <a:close/>
                <a:moveTo>
                  <a:pt x="214" y="22"/>
                </a:moveTo>
                <a:cubicBezTo>
                  <a:pt x="214" y="24"/>
                  <a:pt x="214" y="25"/>
                  <a:pt x="213" y="26"/>
                </a:cubicBezTo>
                <a:cubicBezTo>
                  <a:pt x="212" y="27"/>
                  <a:pt x="211" y="28"/>
                  <a:pt x="210" y="28"/>
                </a:cubicBezTo>
                <a:cubicBezTo>
                  <a:pt x="208" y="28"/>
                  <a:pt x="206" y="27"/>
                  <a:pt x="206" y="26"/>
                </a:cubicBezTo>
                <a:cubicBezTo>
                  <a:pt x="205" y="24"/>
                  <a:pt x="205" y="21"/>
                  <a:pt x="205" y="16"/>
                </a:cubicBezTo>
                <a:cubicBezTo>
                  <a:pt x="205" y="13"/>
                  <a:pt x="205" y="10"/>
                  <a:pt x="205" y="9"/>
                </a:cubicBezTo>
                <a:cubicBezTo>
                  <a:pt x="205" y="7"/>
                  <a:pt x="205" y="6"/>
                  <a:pt x="206" y="6"/>
                </a:cubicBezTo>
                <a:cubicBezTo>
                  <a:pt x="206" y="5"/>
                  <a:pt x="207" y="4"/>
                  <a:pt x="207" y="4"/>
                </a:cubicBezTo>
                <a:cubicBezTo>
                  <a:pt x="208" y="4"/>
                  <a:pt x="209" y="3"/>
                  <a:pt x="210" y="3"/>
                </a:cubicBezTo>
                <a:cubicBezTo>
                  <a:pt x="211" y="3"/>
                  <a:pt x="212" y="4"/>
                  <a:pt x="213" y="5"/>
                </a:cubicBezTo>
                <a:cubicBezTo>
                  <a:pt x="214" y="6"/>
                  <a:pt x="214" y="7"/>
                  <a:pt x="214" y="9"/>
                </a:cubicBezTo>
                <a:cubicBezTo>
                  <a:pt x="214" y="9"/>
                  <a:pt x="214" y="9"/>
                  <a:pt x="214" y="9"/>
                </a:cubicBezTo>
                <a:cubicBezTo>
                  <a:pt x="218" y="9"/>
                  <a:pt x="218" y="9"/>
                  <a:pt x="218" y="9"/>
                </a:cubicBezTo>
                <a:cubicBezTo>
                  <a:pt x="218" y="6"/>
                  <a:pt x="217" y="4"/>
                  <a:pt x="216" y="3"/>
                </a:cubicBezTo>
                <a:cubicBezTo>
                  <a:pt x="214" y="1"/>
                  <a:pt x="212" y="0"/>
                  <a:pt x="210" y="0"/>
                </a:cubicBezTo>
                <a:cubicBezTo>
                  <a:pt x="208" y="0"/>
                  <a:pt x="207" y="1"/>
                  <a:pt x="205" y="1"/>
                </a:cubicBezTo>
                <a:cubicBezTo>
                  <a:pt x="204" y="2"/>
                  <a:pt x="203" y="3"/>
                  <a:pt x="203" y="4"/>
                </a:cubicBezTo>
                <a:cubicBezTo>
                  <a:pt x="202" y="5"/>
                  <a:pt x="201" y="6"/>
                  <a:pt x="201" y="8"/>
                </a:cubicBezTo>
                <a:cubicBezTo>
                  <a:pt x="201" y="10"/>
                  <a:pt x="201" y="12"/>
                  <a:pt x="201" y="15"/>
                </a:cubicBezTo>
                <a:cubicBezTo>
                  <a:pt x="201" y="19"/>
                  <a:pt x="201" y="23"/>
                  <a:pt x="201" y="25"/>
                </a:cubicBezTo>
                <a:cubicBezTo>
                  <a:pt x="202" y="26"/>
                  <a:pt x="203" y="28"/>
                  <a:pt x="204" y="29"/>
                </a:cubicBezTo>
                <a:cubicBezTo>
                  <a:pt x="204" y="30"/>
                  <a:pt x="205" y="30"/>
                  <a:pt x="206" y="31"/>
                </a:cubicBezTo>
                <a:cubicBezTo>
                  <a:pt x="207" y="31"/>
                  <a:pt x="209" y="31"/>
                  <a:pt x="210" y="31"/>
                </a:cubicBezTo>
                <a:cubicBezTo>
                  <a:pt x="212" y="31"/>
                  <a:pt x="215" y="30"/>
                  <a:pt x="216" y="29"/>
                </a:cubicBezTo>
                <a:cubicBezTo>
                  <a:pt x="217" y="27"/>
                  <a:pt x="218" y="25"/>
                  <a:pt x="218" y="22"/>
                </a:cubicBezTo>
                <a:cubicBezTo>
                  <a:pt x="218" y="21"/>
                  <a:pt x="218" y="21"/>
                  <a:pt x="218" y="21"/>
                </a:cubicBezTo>
                <a:cubicBezTo>
                  <a:pt x="214" y="21"/>
                  <a:pt x="214" y="21"/>
                  <a:pt x="214" y="21"/>
                </a:cubicBezTo>
                <a:lnTo>
                  <a:pt x="214" y="22"/>
                </a:lnTo>
                <a:close/>
                <a:moveTo>
                  <a:pt x="222" y="31"/>
                </a:moveTo>
                <a:cubicBezTo>
                  <a:pt x="226" y="31"/>
                  <a:pt x="226" y="31"/>
                  <a:pt x="226" y="31"/>
                </a:cubicBezTo>
                <a:cubicBezTo>
                  <a:pt x="226" y="1"/>
                  <a:pt x="226" y="1"/>
                  <a:pt x="226" y="1"/>
                </a:cubicBezTo>
                <a:cubicBezTo>
                  <a:pt x="222" y="1"/>
                  <a:pt x="222" y="1"/>
                  <a:pt x="222" y="1"/>
                </a:cubicBezTo>
                <a:lnTo>
                  <a:pt x="222" y="31"/>
                </a:lnTo>
                <a:close/>
                <a:moveTo>
                  <a:pt x="187" y="1"/>
                </a:moveTo>
                <a:cubicBezTo>
                  <a:pt x="185" y="1"/>
                  <a:pt x="185" y="1"/>
                  <a:pt x="185" y="1"/>
                </a:cubicBezTo>
                <a:cubicBezTo>
                  <a:pt x="176" y="31"/>
                  <a:pt x="176" y="31"/>
                  <a:pt x="176" y="31"/>
                </a:cubicBezTo>
                <a:cubicBezTo>
                  <a:pt x="180" y="31"/>
                  <a:pt x="180" y="31"/>
                  <a:pt x="180" y="31"/>
                </a:cubicBezTo>
                <a:cubicBezTo>
                  <a:pt x="182" y="23"/>
                  <a:pt x="182" y="23"/>
                  <a:pt x="182" y="23"/>
                </a:cubicBezTo>
                <a:cubicBezTo>
                  <a:pt x="187" y="23"/>
                  <a:pt x="187" y="23"/>
                  <a:pt x="187" y="23"/>
                </a:cubicBezTo>
                <a:cubicBezTo>
                  <a:pt x="192" y="23"/>
                  <a:pt x="192" y="23"/>
                  <a:pt x="192" y="23"/>
                </a:cubicBezTo>
                <a:cubicBezTo>
                  <a:pt x="194" y="31"/>
                  <a:pt x="194" y="31"/>
                  <a:pt x="194" y="31"/>
                </a:cubicBezTo>
                <a:cubicBezTo>
                  <a:pt x="199" y="31"/>
                  <a:pt x="199" y="31"/>
                  <a:pt x="199" y="31"/>
                </a:cubicBezTo>
                <a:cubicBezTo>
                  <a:pt x="190" y="1"/>
                  <a:pt x="190" y="1"/>
                  <a:pt x="190" y="1"/>
                </a:cubicBezTo>
                <a:lnTo>
                  <a:pt x="187" y="1"/>
                </a:lnTo>
                <a:close/>
                <a:moveTo>
                  <a:pt x="187" y="20"/>
                </a:moveTo>
                <a:cubicBezTo>
                  <a:pt x="183" y="20"/>
                  <a:pt x="183" y="20"/>
                  <a:pt x="183" y="20"/>
                </a:cubicBezTo>
                <a:cubicBezTo>
                  <a:pt x="187" y="6"/>
                  <a:pt x="187" y="6"/>
                  <a:pt x="187" y="6"/>
                </a:cubicBezTo>
                <a:cubicBezTo>
                  <a:pt x="187" y="5"/>
                  <a:pt x="187" y="5"/>
                  <a:pt x="187" y="5"/>
                </a:cubicBezTo>
                <a:cubicBezTo>
                  <a:pt x="191" y="20"/>
                  <a:pt x="191" y="20"/>
                  <a:pt x="191" y="20"/>
                </a:cubicBezTo>
                <a:lnTo>
                  <a:pt x="187" y="20"/>
                </a:lnTo>
                <a:close/>
                <a:moveTo>
                  <a:pt x="170" y="22"/>
                </a:moveTo>
                <a:cubicBezTo>
                  <a:pt x="170" y="23"/>
                  <a:pt x="170" y="23"/>
                  <a:pt x="170" y="24"/>
                </a:cubicBezTo>
                <a:cubicBezTo>
                  <a:pt x="170" y="25"/>
                  <a:pt x="170" y="26"/>
                  <a:pt x="170" y="27"/>
                </a:cubicBezTo>
                <a:cubicBezTo>
                  <a:pt x="159" y="1"/>
                  <a:pt x="159" y="1"/>
                  <a:pt x="159" y="1"/>
                </a:cubicBezTo>
                <a:cubicBezTo>
                  <a:pt x="153" y="1"/>
                  <a:pt x="153" y="1"/>
                  <a:pt x="153" y="1"/>
                </a:cubicBezTo>
                <a:cubicBezTo>
                  <a:pt x="153" y="31"/>
                  <a:pt x="153" y="31"/>
                  <a:pt x="153" y="31"/>
                </a:cubicBezTo>
                <a:cubicBezTo>
                  <a:pt x="157" y="31"/>
                  <a:pt x="157" y="31"/>
                  <a:pt x="157" y="31"/>
                </a:cubicBezTo>
                <a:cubicBezTo>
                  <a:pt x="157" y="9"/>
                  <a:pt x="157" y="9"/>
                  <a:pt x="157" y="9"/>
                </a:cubicBezTo>
                <a:cubicBezTo>
                  <a:pt x="157" y="8"/>
                  <a:pt x="157" y="8"/>
                  <a:pt x="157" y="7"/>
                </a:cubicBezTo>
                <a:cubicBezTo>
                  <a:pt x="157" y="6"/>
                  <a:pt x="157" y="5"/>
                  <a:pt x="157" y="3"/>
                </a:cubicBezTo>
                <a:cubicBezTo>
                  <a:pt x="168" y="31"/>
                  <a:pt x="168" y="31"/>
                  <a:pt x="168" y="31"/>
                </a:cubicBezTo>
                <a:cubicBezTo>
                  <a:pt x="173" y="31"/>
                  <a:pt x="173" y="31"/>
                  <a:pt x="173" y="31"/>
                </a:cubicBezTo>
                <a:cubicBezTo>
                  <a:pt x="173" y="1"/>
                  <a:pt x="173" y="1"/>
                  <a:pt x="173" y="1"/>
                </a:cubicBezTo>
                <a:cubicBezTo>
                  <a:pt x="170" y="1"/>
                  <a:pt x="170" y="1"/>
                  <a:pt x="170" y="1"/>
                </a:cubicBezTo>
                <a:lnTo>
                  <a:pt x="170" y="22"/>
                </a:lnTo>
                <a:close/>
                <a:moveTo>
                  <a:pt x="129" y="1"/>
                </a:moveTo>
                <a:cubicBezTo>
                  <a:pt x="127" y="1"/>
                  <a:pt x="127" y="1"/>
                  <a:pt x="127" y="1"/>
                </a:cubicBezTo>
                <a:cubicBezTo>
                  <a:pt x="118" y="31"/>
                  <a:pt x="118" y="31"/>
                  <a:pt x="118" y="31"/>
                </a:cubicBezTo>
                <a:cubicBezTo>
                  <a:pt x="122" y="31"/>
                  <a:pt x="122" y="31"/>
                  <a:pt x="122" y="31"/>
                </a:cubicBezTo>
                <a:cubicBezTo>
                  <a:pt x="124" y="23"/>
                  <a:pt x="124" y="23"/>
                  <a:pt x="124" y="23"/>
                </a:cubicBezTo>
                <a:cubicBezTo>
                  <a:pt x="129" y="23"/>
                  <a:pt x="129" y="23"/>
                  <a:pt x="129" y="23"/>
                </a:cubicBezTo>
                <a:cubicBezTo>
                  <a:pt x="134" y="23"/>
                  <a:pt x="134" y="23"/>
                  <a:pt x="134" y="23"/>
                </a:cubicBezTo>
                <a:cubicBezTo>
                  <a:pt x="136" y="31"/>
                  <a:pt x="136" y="31"/>
                  <a:pt x="136" y="31"/>
                </a:cubicBezTo>
                <a:cubicBezTo>
                  <a:pt x="140" y="31"/>
                  <a:pt x="140" y="31"/>
                  <a:pt x="140" y="31"/>
                </a:cubicBezTo>
                <a:cubicBezTo>
                  <a:pt x="131" y="1"/>
                  <a:pt x="131" y="1"/>
                  <a:pt x="131" y="1"/>
                </a:cubicBezTo>
                <a:lnTo>
                  <a:pt x="129" y="1"/>
                </a:lnTo>
                <a:close/>
                <a:moveTo>
                  <a:pt x="129" y="20"/>
                </a:moveTo>
                <a:cubicBezTo>
                  <a:pt x="125" y="20"/>
                  <a:pt x="125" y="20"/>
                  <a:pt x="125" y="20"/>
                </a:cubicBezTo>
                <a:cubicBezTo>
                  <a:pt x="129" y="6"/>
                  <a:pt x="129" y="6"/>
                  <a:pt x="129" y="6"/>
                </a:cubicBezTo>
                <a:cubicBezTo>
                  <a:pt x="129" y="5"/>
                  <a:pt x="129" y="5"/>
                  <a:pt x="129" y="5"/>
                </a:cubicBezTo>
                <a:cubicBezTo>
                  <a:pt x="133" y="20"/>
                  <a:pt x="133" y="20"/>
                  <a:pt x="133" y="20"/>
                </a:cubicBezTo>
                <a:lnTo>
                  <a:pt x="129" y="20"/>
                </a:lnTo>
                <a:close/>
                <a:moveTo>
                  <a:pt x="35" y="18"/>
                </a:moveTo>
                <a:cubicBezTo>
                  <a:pt x="39" y="18"/>
                  <a:pt x="39" y="18"/>
                  <a:pt x="39" y="18"/>
                </a:cubicBezTo>
                <a:cubicBezTo>
                  <a:pt x="39" y="27"/>
                  <a:pt x="39" y="27"/>
                  <a:pt x="39" y="27"/>
                </a:cubicBezTo>
                <a:cubicBezTo>
                  <a:pt x="38" y="27"/>
                  <a:pt x="37" y="27"/>
                  <a:pt x="36" y="28"/>
                </a:cubicBezTo>
                <a:cubicBezTo>
                  <a:pt x="36" y="28"/>
                  <a:pt x="35" y="28"/>
                  <a:pt x="34" y="28"/>
                </a:cubicBezTo>
                <a:cubicBezTo>
                  <a:pt x="32" y="28"/>
                  <a:pt x="31" y="27"/>
                  <a:pt x="30" y="25"/>
                </a:cubicBezTo>
                <a:cubicBezTo>
                  <a:pt x="29" y="24"/>
                  <a:pt x="28" y="20"/>
                  <a:pt x="28" y="16"/>
                </a:cubicBezTo>
                <a:cubicBezTo>
                  <a:pt x="28" y="11"/>
                  <a:pt x="29" y="7"/>
                  <a:pt x="30" y="6"/>
                </a:cubicBezTo>
                <a:cubicBezTo>
                  <a:pt x="30" y="4"/>
                  <a:pt x="32" y="3"/>
                  <a:pt x="34" y="3"/>
                </a:cubicBezTo>
                <a:cubicBezTo>
                  <a:pt x="35" y="3"/>
                  <a:pt x="37" y="4"/>
                  <a:pt x="38" y="5"/>
                </a:cubicBezTo>
                <a:cubicBezTo>
                  <a:pt x="38" y="6"/>
                  <a:pt x="39" y="7"/>
                  <a:pt x="39" y="9"/>
                </a:cubicBezTo>
                <a:cubicBezTo>
                  <a:pt x="43" y="9"/>
                  <a:pt x="43" y="9"/>
                  <a:pt x="43" y="9"/>
                </a:cubicBezTo>
                <a:cubicBezTo>
                  <a:pt x="43" y="9"/>
                  <a:pt x="43" y="9"/>
                  <a:pt x="43" y="9"/>
                </a:cubicBezTo>
                <a:cubicBezTo>
                  <a:pt x="43" y="6"/>
                  <a:pt x="42" y="4"/>
                  <a:pt x="40" y="2"/>
                </a:cubicBezTo>
                <a:cubicBezTo>
                  <a:pt x="39" y="1"/>
                  <a:pt x="37" y="0"/>
                  <a:pt x="34" y="0"/>
                </a:cubicBezTo>
                <a:cubicBezTo>
                  <a:pt x="32" y="0"/>
                  <a:pt x="31" y="1"/>
                  <a:pt x="29" y="1"/>
                </a:cubicBezTo>
                <a:cubicBezTo>
                  <a:pt x="28" y="2"/>
                  <a:pt x="27" y="3"/>
                  <a:pt x="26" y="4"/>
                </a:cubicBezTo>
                <a:cubicBezTo>
                  <a:pt x="26" y="5"/>
                  <a:pt x="25" y="6"/>
                  <a:pt x="25" y="8"/>
                </a:cubicBezTo>
                <a:cubicBezTo>
                  <a:pt x="25" y="10"/>
                  <a:pt x="24" y="12"/>
                  <a:pt x="24" y="15"/>
                </a:cubicBezTo>
                <a:cubicBezTo>
                  <a:pt x="24" y="19"/>
                  <a:pt x="25" y="22"/>
                  <a:pt x="25" y="24"/>
                </a:cubicBezTo>
                <a:cubicBezTo>
                  <a:pt x="25" y="26"/>
                  <a:pt x="26" y="27"/>
                  <a:pt x="27" y="29"/>
                </a:cubicBezTo>
                <a:cubicBezTo>
                  <a:pt x="28" y="29"/>
                  <a:pt x="29" y="30"/>
                  <a:pt x="30" y="30"/>
                </a:cubicBezTo>
                <a:cubicBezTo>
                  <a:pt x="31" y="31"/>
                  <a:pt x="33" y="31"/>
                  <a:pt x="34" y="31"/>
                </a:cubicBezTo>
                <a:cubicBezTo>
                  <a:pt x="35" y="31"/>
                  <a:pt x="37" y="31"/>
                  <a:pt x="38" y="31"/>
                </a:cubicBezTo>
                <a:cubicBezTo>
                  <a:pt x="39" y="31"/>
                  <a:pt x="41" y="30"/>
                  <a:pt x="43" y="30"/>
                </a:cubicBezTo>
                <a:cubicBezTo>
                  <a:pt x="43" y="15"/>
                  <a:pt x="43" y="15"/>
                  <a:pt x="43" y="15"/>
                </a:cubicBezTo>
                <a:cubicBezTo>
                  <a:pt x="35" y="15"/>
                  <a:pt x="35" y="15"/>
                  <a:pt x="35" y="15"/>
                </a:cubicBezTo>
                <a:lnTo>
                  <a:pt x="35" y="18"/>
                </a:lnTo>
                <a:close/>
                <a:moveTo>
                  <a:pt x="47" y="31"/>
                </a:moveTo>
                <a:cubicBezTo>
                  <a:pt x="62" y="31"/>
                  <a:pt x="62" y="31"/>
                  <a:pt x="62" y="31"/>
                </a:cubicBezTo>
                <a:cubicBezTo>
                  <a:pt x="62" y="27"/>
                  <a:pt x="62" y="27"/>
                  <a:pt x="62" y="27"/>
                </a:cubicBezTo>
                <a:cubicBezTo>
                  <a:pt x="51" y="27"/>
                  <a:pt x="51" y="27"/>
                  <a:pt x="51" y="27"/>
                </a:cubicBezTo>
                <a:cubicBezTo>
                  <a:pt x="51" y="17"/>
                  <a:pt x="51" y="17"/>
                  <a:pt x="51" y="17"/>
                </a:cubicBezTo>
                <a:cubicBezTo>
                  <a:pt x="62" y="17"/>
                  <a:pt x="62" y="17"/>
                  <a:pt x="62" y="17"/>
                </a:cubicBezTo>
                <a:cubicBezTo>
                  <a:pt x="62" y="14"/>
                  <a:pt x="62" y="14"/>
                  <a:pt x="62" y="14"/>
                </a:cubicBezTo>
                <a:cubicBezTo>
                  <a:pt x="51" y="14"/>
                  <a:pt x="51" y="14"/>
                  <a:pt x="51" y="14"/>
                </a:cubicBezTo>
                <a:cubicBezTo>
                  <a:pt x="51" y="4"/>
                  <a:pt x="51" y="4"/>
                  <a:pt x="51" y="4"/>
                </a:cubicBezTo>
                <a:cubicBezTo>
                  <a:pt x="62" y="4"/>
                  <a:pt x="62" y="4"/>
                  <a:pt x="62" y="4"/>
                </a:cubicBezTo>
                <a:cubicBezTo>
                  <a:pt x="62" y="1"/>
                  <a:pt x="62" y="1"/>
                  <a:pt x="62" y="1"/>
                </a:cubicBezTo>
                <a:cubicBezTo>
                  <a:pt x="47" y="1"/>
                  <a:pt x="47" y="1"/>
                  <a:pt x="47" y="1"/>
                </a:cubicBezTo>
                <a:lnTo>
                  <a:pt x="47" y="31"/>
                </a:lnTo>
                <a:close/>
                <a:moveTo>
                  <a:pt x="82" y="22"/>
                </a:moveTo>
                <a:cubicBezTo>
                  <a:pt x="82" y="23"/>
                  <a:pt x="82" y="23"/>
                  <a:pt x="82" y="24"/>
                </a:cubicBezTo>
                <a:cubicBezTo>
                  <a:pt x="82" y="25"/>
                  <a:pt x="82" y="26"/>
                  <a:pt x="82" y="27"/>
                </a:cubicBezTo>
                <a:cubicBezTo>
                  <a:pt x="71" y="1"/>
                  <a:pt x="71" y="1"/>
                  <a:pt x="71" y="1"/>
                </a:cubicBezTo>
                <a:cubicBezTo>
                  <a:pt x="66" y="1"/>
                  <a:pt x="66" y="1"/>
                  <a:pt x="66" y="1"/>
                </a:cubicBezTo>
                <a:cubicBezTo>
                  <a:pt x="66" y="31"/>
                  <a:pt x="66" y="31"/>
                  <a:pt x="66" y="31"/>
                </a:cubicBezTo>
                <a:cubicBezTo>
                  <a:pt x="69" y="31"/>
                  <a:pt x="69" y="31"/>
                  <a:pt x="69" y="31"/>
                </a:cubicBezTo>
                <a:cubicBezTo>
                  <a:pt x="69" y="9"/>
                  <a:pt x="69" y="9"/>
                  <a:pt x="69" y="9"/>
                </a:cubicBezTo>
                <a:cubicBezTo>
                  <a:pt x="69" y="8"/>
                  <a:pt x="69" y="8"/>
                  <a:pt x="69" y="7"/>
                </a:cubicBezTo>
                <a:cubicBezTo>
                  <a:pt x="69" y="6"/>
                  <a:pt x="69" y="5"/>
                  <a:pt x="69" y="3"/>
                </a:cubicBezTo>
                <a:cubicBezTo>
                  <a:pt x="80" y="31"/>
                  <a:pt x="80" y="31"/>
                  <a:pt x="80" y="31"/>
                </a:cubicBezTo>
                <a:cubicBezTo>
                  <a:pt x="85" y="31"/>
                  <a:pt x="85" y="31"/>
                  <a:pt x="85" y="31"/>
                </a:cubicBezTo>
                <a:cubicBezTo>
                  <a:pt x="85" y="1"/>
                  <a:pt x="85" y="1"/>
                  <a:pt x="85" y="1"/>
                </a:cubicBezTo>
                <a:cubicBezTo>
                  <a:pt x="82" y="1"/>
                  <a:pt x="82" y="1"/>
                  <a:pt x="82" y="1"/>
                </a:cubicBezTo>
                <a:lnTo>
                  <a:pt x="82" y="22"/>
                </a:lnTo>
                <a:close/>
                <a:moveTo>
                  <a:pt x="103" y="22"/>
                </a:moveTo>
                <a:cubicBezTo>
                  <a:pt x="103" y="24"/>
                  <a:pt x="103" y="25"/>
                  <a:pt x="102" y="26"/>
                </a:cubicBezTo>
                <a:cubicBezTo>
                  <a:pt x="101" y="27"/>
                  <a:pt x="100" y="28"/>
                  <a:pt x="98" y="28"/>
                </a:cubicBezTo>
                <a:cubicBezTo>
                  <a:pt x="97" y="28"/>
                  <a:pt x="95" y="27"/>
                  <a:pt x="95" y="26"/>
                </a:cubicBezTo>
                <a:cubicBezTo>
                  <a:pt x="94" y="24"/>
                  <a:pt x="93" y="21"/>
                  <a:pt x="93" y="16"/>
                </a:cubicBezTo>
                <a:cubicBezTo>
                  <a:pt x="93" y="13"/>
                  <a:pt x="93" y="10"/>
                  <a:pt x="94" y="9"/>
                </a:cubicBezTo>
                <a:cubicBezTo>
                  <a:pt x="94" y="7"/>
                  <a:pt x="94" y="6"/>
                  <a:pt x="95" y="6"/>
                </a:cubicBezTo>
                <a:cubicBezTo>
                  <a:pt x="95" y="5"/>
                  <a:pt x="95" y="4"/>
                  <a:pt x="96" y="4"/>
                </a:cubicBezTo>
                <a:cubicBezTo>
                  <a:pt x="97" y="4"/>
                  <a:pt x="98" y="3"/>
                  <a:pt x="98" y="3"/>
                </a:cubicBezTo>
                <a:cubicBezTo>
                  <a:pt x="100" y="3"/>
                  <a:pt x="101" y="4"/>
                  <a:pt x="102" y="5"/>
                </a:cubicBezTo>
                <a:cubicBezTo>
                  <a:pt x="102" y="6"/>
                  <a:pt x="103" y="7"/>
                  <a:pt x="103" y="9"/>
                </a:cubicBezTo>
                <a:cubicBezTo>
                  <a:pt x="103" y="9"/>
                  <a:pt x="103" y="9"/>
                  <a:pt x="103" y="9"/>
                </a:cubicBezTo>
                <a:cubicBezTo>
                  <a:pt x="107" y="9"/>
                  <a:pt x="107" y="9"/>
                  <a:pt x="107" y="9"/>
                </a:cubicBezTo>
                <a:cubicBezTo>
                  <a:pt x="107" y="6"/>
                  <a:pt x="106" y="4"/>
                  <a:pt x="105" y="3"/>
                </a:cubicBezTo>
                <a:cubicBezTo>
                  <a:pt x="103" y="1"/>
                  <a:pt x="101" y="0"/>
                  <a:pt x="99" y="0"/>
                </a:cubicBezTo>
                <a:cubicBezTo>
                  <a:pt x="97" y="0"/>
                  <a:pt x="95" y="1"/>
                  <a:pt x="94" y="1"/>
                </a:cubicBezTo>
                <a:cubicBezTo>
                  <a:pt x="93" y="2"/>
                  <a:pt x="92" y="3"/>
                  <a:pt x="91" y="4"/>
                </a:cubicBezTo>
                <a:cubicBezTo>
                  <a:pt x="91" y="5"/>
                  <a:pt x="90" y="6"/>
                  <a:pt x="90" y="8"/>
                </a:cubicBezTo>
                <a:cubicBezTo>
                  <a:pt x="90" y="10"/>
                  <a:pt x="90" y="12"/>
                  <a:pt x="90" y="15"/>
                </a:cubicBezTo>
                <a:cubicBezTo>
                  <a:pt x="90" y="19"/>
                  <a:pt x="90" y="23"/>
                  <a:pt x="90" y="25"/>
                </a:cubicBezTo>
                <a:cubicBezTo>
                  <a:pt x="91" y="26"/>
                  <a:pt x="91" y="28"/>
                  <a:pt x="93" y="29"/>
                </a:cubicBezTo>
                <a:cubicBezTo>
                  <a:pt x="93" y="30"/>
                  <a:pt x="94" y="30"/>
                  <a:pt x="95" y="31"/>
                </a:cubicBezTo>
                <a:cubicBezTo>
                  <a:pt x="96" y="31"/>
                  <a:pt x="97" y="31"/>
                  <a:pt x="99" y="31"/>
                </a:cubicBezTo>
                <a:cubicBezTo>
                  <a:pt x="101" y="31"/>
                  <a:pt x="103" y="30"/>
                  <a:pt x="105" y="29"/>
                </a:cubicBezTo>
                <a:cubicBezTo>
                  <a:pt x="106" y="27"/>
                  <a:pt x="107" y="25"/>
                  <a:pt x="107" y="22"/>
                </a:cubicBezTo>
                <a:cubicBezTo>
                  <a:pt x="107" y="21"/>
                  <a:pt x="107" y="21"/>
                  <a:pt x="107" y="21"/>
                </a:cubicBezTo>
                <a:cubicBezTo>
                  <a:pt x="103" y="21"/>
                  <a:pt x="103" y="21"/>
                  <a:pt x="103" y="21"/>
                </a:cubicBezTo>
                <a:lnTo>
                  <a:pt x="103" y="22"/>
                </a:lnTo>
                <a:close/>
                <a:moveTo>
                  <a:pt x="111" y="31"/>
                </a:moveTo>
                <a:cubicBezTo>
                  <a:pt x="115" y="31"/>
                  <a:pt x="115" y="31"/>
                  <a:pt x="115" y="31"/>
                </a:cubicBezTo>
                <a:cubicBezTo>
                  <a:pt x="115" y="1"/>
                  <a:pt x="115" y="1"/>
                  <a:pt x="115" y="1"/>
                </a:cubicBezTo>
                <a:cubicBezTo>
                  <a:pt x="111" y="1"/>
                  <a:pt x="111" y="1"/>
                  <a:pt x="111" y="1"/>
                </a:cubicBezTo>
                <a:lnTo>
                  <a:pt x="111" y="31"/>
                </a:lnTo>
                <a:close/>
                <a:moveTo>
                  <a:pt x="11" y="1"/>
                </a:moveTo>
                <a:cubicBezTo>
                  <a:pt x="9" y="1"/>
                  <a:pt x="9" y="1"/>
                  <a:pt x="9" y="1"/>
                </a:cubicBezTo>
                <a:cubicBezTo>
                  <a:pt x="0" y="31"/>
                  <a:pt x="0" y="31"/>
                  <a:pt x="0" y="31"/>
                </a:cubicBezTo>
                <a:cubicBezTo>
                  <a:pt x="4" y="31"/>
                  <a:pt x="4" y="31"/>
                  <a:pt x="4" y="31"/>
                </a:cubicBezTo>
                <a:cubicBezTo>
                  <a:pt x="6" y="23"/>
                  <a:pt x="6" y="23"/>
                  <a:pt x="6" y="23"/>
                </a:cubicBezTo>
                <a:cubicBezTo>
                  <a:pt x="11" y="23"/>
                  <a:pt x="11" y="23"/>
                  <a:pt x="11" y="23"/>
                </a:cubicBezTo>
                <a:cubicBezTo>
                  <a:pt x="16" y="23"/>
                  <a:pt x="16" y="23"/>
                  <a:pt x="16" y="23"/>
                </a:cubicBezTo>
                <a:cubicBezTo>
                  <a:pt x="18" y="31"/>
                  <a:pt x="18" y="31"/>
                  <a:pt x="18" y="31"/>
                </a:cubicBezTo>
                <a:cubicBezTo>
                  <a:pt x="22" y="31"/>
                  <a:pt x="22" y="31"/>
                  <a:pt x="22" y="31"/>
                </a:cubicBezTo>
                <a:cubicBezTo>
                  <a:pt x="13" y="1"/>
                  <a:pt x="13" y="1"/>
                  <a:pt x="13" y="1"/>
                </a:cubicBezTo>
                <a:lnTo>
                  <a:pt x="11" y="1"/>
                </a:lnTo>
                <a:close/>
                <a:moveTo>
                  <a:pt x="11" y="20"/>
                </a:moveTo>
                <a:cubicBezTo>
                  <a:pt x="7" y="20"/>
                  <a:pt x="7" y="20"/>
                  <a:pt x="7" y="20"/>
                </a:cubicBezTo>
                <a:cubicBezTo>
                  <a:pt x="11" y="6"/>
                  <a:pt x="11" y="6"/>
                  <a:pt x="11" y="6"/>
                </a:cubicBezTo>
                <a:cubicBezTo>
                  <a:pt x="11" y="5"/>
                  <a:pt x="11" y="5"/>
                  <a:pt x="11" y="5"/>
                </a:cubicBezTo>
                <a:cubicBezTo>
                  <a:pt x="15" y="20"/>
                  <a:pt x="15" y="20"/>
                  <a:pt x="15" y="20"/>
                </a:cubicBezTo>
                <a:lnTo>
                  <a:pt x="11" y="2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nvGrpSpPr>
          <xdr:cNvPr id="5" name="Group 43">
            <a:extLst>
              <a:ext uri="{FF2B5EF4-FFF2-40B4-BE49-F238E27FC236}">
                <a16:creationId xmlns:a16="http://schemas.microsoft.com/office/drawing/2014/main" id="{00000000-0008-0000-0000-000004000000}"/>
              </a:ext>
            </a:extLst>
          </xdr:cNvPr>
          <xdr:cNvGrpSpPr>
            <a:grpSpLocks/>
          </xdr:cNvGrpSpPr>
        </xdr:nvGrpSpPr>
        <xdr:grpSpPr bwMode="auto">
          <a:xfrm>
            <a:off x="837" y="1286"/>
            <a:ext cx="1074" cy="434"/>
            <a:chOff x="837" y="1286"/>
            <a:chExt cx="1074" cy="434"/>
          </a:xfrm>
        </xdr:grpSpPr>
        <xdr:sp macro="" textlink="">
          <xdr:nvSpPr>
            <xdr:cNvPr id="12" name="Freeform 44">
              <a:extLst>
                <a:ext uri="{FF2B5EF4-FFF2-40B4-BE49-F238E27FC236}">
                  <a16:creationId xmlns:a16="http://schemas.microsoft.com/office/drawing/2014/main" id="{00000000-0008-0000-0000-00000B000000}"/>
                </a:ext>
              </a:extLst>
            </xdr:cNvPr>
            <xdr:cNvSpPr>
              <a:spLocks/>
            </xdr:cNvSpPr>
          </xdr:nvSpPr>
          <xdr:spPr bwMode="auto">
            <a:xfrm>
              <a:off x="1630" y="1286"/>
              <a:ext cx="281" cy="434"/>
            </a:xfrm>
            <a:custGeom>
              <a:avLst/>
              <a:gdLst>
                <a:gd name="T0" fmla="*/ 92 w 281"/>
                <a:gd name="T1" fmla="*/ 434 h 434"/>
                <a:gd name="T2" fmla="*/ 0 w 281"/>
                <a:gd name="T3" fmla="*/ 434 h 434"/>
                <a:gd name="T4" fmla="*/ 0 w 281"/>
                <a:gd name="T5" fmla="*/ 0 h 434"/>
                <a:gd name="T6" fmla="*/ 92 w 281"/>
                <a:gd name="T7" fmla="*/ 0 h 434"/>
                <a:gd name="T8" fmla="*/ 92 w 281"/>
                <a:gd name="T9" fmla="*/ 167 h 434"/>
                <a:gd name="T10" fmla="*/ 192 w 281"/>
                <a:gd name="T11" fmla="*/ 167 h 434"/>
                <a:gd name="T12" fmla="*/ 192 w 281"/>
                <a:gd name="T13" fmla="*/ 0 h 434"/>
                <a:gd name="T14" fmla="*/ 281 w 281"/>
                <a:gd name="T15" fmla="*/ 0 h 434"/>
                <a:gd name="T16" fmla="*/ 281 w 281"/>
                <a:gd name="T17" fmla="*/ 434 h 434"/>
                <a:gd name="T18" fmla="*/ 192 w 281"/>
                <a:gd name="T19" fmla="*/ 434 h 434"/>
                <a:gd name="T20" fmla="*/ 192 w 281"/>
                <a:gd name="T21" fmla="*/ 241 h 434"/>
                <a:gd name="T22" fmla="*/ 92 w 281"/>
                <a:gd name="T23" fmla="*/ 241 h 434"/>
                <a:gd name="T24" fmla="*/ 92 w 281"/>
                <a:gd name="T25" fmla="*/ 434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81"/>
                <a:gd name="T40" fmla="*/ 0 h 434"/>
                <a:gd name="T41" fmla="*/ 281 w 281"/>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81" h="434">
                  <a:moveTo>
                    <a:pt x="92" y="434"/>
                  </a:moveTo>
                  <a:lnTo>
                    <a:pt x="0" y="434"/>
                  </a:lnTo>
                  <a:lnTo>
                    <a:pt x="0" y="0"/>
                  </a:lnTo>
                  <a:lnTo>
                    <a:pt x="92" y="0"/>
                  </a:lnTo>
                  <a:lnTo>
                    <a:pt x="92" y="167"/>
                  </a:lnTo>
                  <a:lnTo>
                    <a:pt x="192" y="167"/>
                  </a:lnTo>
                  <a:lnTo>
                    <a:pt x="192" y="0"/>
                  </a:lnTo>
                  <a:lnTo>
                    <a:pt x="281" y="0"/>
                  </a:lnTo>
                  <a:lnTo>
                    <a:pt x="281" y="434"/>
                  </a:lnTo>
                  <a:lnTo>
                    <a:pt x="192" y="434"/>
                  </a:lnTo>
                  <a:lnTo>
                    <a:pt x="192" y="241"/>
                  </a:lnTo>
                  <a:lnTo>
                    <a:pt x="92" y="241"/>
                  </a:lnTo>
                  <a:lnTo>
                    <a:pt x="92" y="434"/>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3" name="Freeform 45">
              <a:extLst>
                <a:ext uri="{FF2B5EF4-FFF2-40B4-BE49-F238E27FC236}">
                  <a16:creationId xmlns:a16="http://schemas.microsoft.com/office/drawing/2014/main" id="{00000000-0008-0000-0000-00000C000000}"/>
                </a:ext>
              </a:extLst>
            </xdr:cNvPr>
            <xdr:cNvSpPr>
              <a:spLocks noEditPoints="1"/>
            </xdr:cNvSpPr>
          </xdr:nvSpPr>
          <xdr:spPr bwMode="auto">
            <a:xfrm>
              <a:off x="837" y="1286"/>
              <a:ext cx="359" cy="434"/>
            </a:xfrm>
            <a:custGeom>
              <a:avLst/>
              <a:gdLst>
                <a:gd name="T0" fmla="*/ 238 w 359"/>
                <a:gd name="T1" fmla="*/ 0 h 434"/>
                <a:gd name="T2" fmla="*/ 177 w 359"/>
                <a:gd name="T3" fmla="*/ 0 h 434"/>
                <a:gd name="T4" fmla="*/ 122 w 359"/>
                <a:gd name="T5" fmla="*/ 0 h 434"/>
                <a:gd name="T6" fmla="*/ 0 w 359"/>
                <a:gd name="T7" fmla="*/ 434 h 434"/>
                <a:gd name="T8" fmla="*/ 89 w 359"/>
                <a:gd name="T9" fmla="*/ 434 h 434"/>
                <a:gd name="T10" fmla="*/ 113 w 359"/>
                <a:gd name="T11" fmla="*/ 337 h 434"/>
                <a:gd name="T12" fmla="*/ 177 w 359"/>
                <a:gd name="T13" fmla="*/ 337 h 434"/>
                <a:gd name="T14" fmla="*/ 240 w 359"/>
                <a:gd name="T15" fmla="*/ 337 h 434"/>
                <a:gd name="T16" fmla="*/ 264 w 359"/>
                <a:gd name="T17" fmla="*/ 434 h 434"/>
                <a:gd name="T18" fmla="*/ 359 w 359"/>
                <a:gd name="T19" fmla="*/ 434 h 434"/>
                <a:gd name="T20" fmla="*/ 238 w 359"/>
                <a:gd name="T21" fmla="*/ 0 h 434"/>
                <a:gd name="T22" fmla="*/ 177 w 359"/>
                <a:gd name="T23" fmla="*/ 271 h 434"/>
                <a:gd name="T24" fmla="*/ 129 w 359"/>
                <a:gd name="T25" fmla="*/ 271 h 434"/>
                <a:gd name="T26" fmla="*/ 177 w 359"/>
                <a:gd name="T27" fmla="*/ 87 h 434"/>
                <a:gd name="T28" fmla="*/ 179 w 359"/>
                <a:gd name="T29" fmla="*/ 82 h 434"/>
                <a:gd name="T30" fmla="*/ 224 w 359"/>
                <a:gd name="T31" fmla="*/ 271 h 434"/>
                <a:gd name="T32" fmla="*/ 177 w 359"/>
                <a:gd name="T33" fmla="*/ 271 h 43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59"/>
                <a:gd name="T52" fmla="*/ 0 h 434"/>
                <a:gd name="T53" fmla="*/ 359 w 359"/>
                <a:gd name="T54" fmla="*/ 434 h 43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59" h="434">
                  <a:moveTo>
                    <a:pt x="238" y="0"/>
                  </a:moveTo>
                  <a:lnTo>
                    <a:pt x="177" y="0"/>
                  </a:lnTo>
                  <a:lnTo>
                    <a:pt x="122" y="0"/>
                  </a:lnTo>
                  <a:lnTo>
                    <a:pt x="0" y="434"/>
                  </a:lnTo>
                  <a:lnTo>
                    <a:pt x="89" y="434"/>
                  </a:lnTo>
                  <a:lnTo>
                    <a:pt x="113" y="337"/>
                  </a:lnTo>
                  <a:lnTo>
                    <a:pt x="177" y="337"/>
                  </a:lnTo>
                  <a:lnTo>
                    <a:pt x="240" y="337"/>
                  </a:lnTo>
                  <a:lnTo>
                    <a:pt x="264" y="434"/>
                  </a:lnTo>
                  <a:lnTo>
                    <a:pt x="359" y="434"/>
                  </a:lnTo>
                  <a:lnTo>
                    <a:pt x="238" y="0"/>
                  </a:lnTo>
                  <a:close/>
                  <a:moveTo>
                    <a:pt x="177" y="271"/>
                  </a:moveTo>
                  <a:lnTo>
                    <a:pt x="129" y="271"/>
                  </a:lnTo>
                  <a:lnTo>
                    <a:pt x="177" y="87"/>
                  </a:lnTo>
                  <a:lnTo>
                    <a:pt x="179" y="82"/>
                  </a:lnTo>
                  <a:lnTo>
                    <a:pt x="224" y="271"/>
                  </a:lnTo>
                  <a:lnTo>
                    <a:pt x="177" y="271"/>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4" name="Freeform 46">
              <a:extLst>
                <a:ext uri="{FF2B5EF4-FFF2-40B4-BE49-F238E27FC236}">
                  <a16:creationId xmlns:a16="http://schemas.microsoft.com/office/drawing/2014/main" id="{00000000-0008-0000-0000-00000D000000}"/>
                </a:ext>
              </a:extLst>
            </xdr:cNvPr>
            <xdr:cNvSpPr>
              <a:spLocks/>
            </xdr:cNvSpPr>
          </xdr:nvSpPr>
          <xdr:spPr bwMode="auto">
            <a:xfrm>
              <a:off x="1252" y="1286"/>
              <a:ext cx="322" cy="434"/>
            </a:xfrm>
            <a:custGeom>
              <a:avLst/>
              <a:gdLst>
                <a:gd name="T0" fmla="*/ 239 w 322"/>
                <a:gd name="T1" fmla="*/ 0 h 434"/>
                <a:gd name="T2" fmla="*/ 239 w 322"/>
                <a:gd name="T3" fmla="*/ 316 h 434"/>
                <a:gd name="T4" fmla="*/ 123 w 322"/>
                <a:gd name="T5" fmla="*/ 0 h 434"/>
                <a:gd name="T6" fmla="*/ 0 w 322"/>
                <a:gd name="T7" fmla="*/ 0 h 434"/>
                <a:gd name="T8" fmla="*/ 0 w 322"/>
                <a:gd name="T9" fmla="*/ 434 h 434"/>
                <a:gd name="T10" fmla="*/ 0 w 322"/>
                <a:gd name="T11" fmla="*/ 434 h 434"/>
                <a:gd name="T12" fmla="*/ 83 w 322"/>
                <a:gd name="T13" fmla="*/ 434 h 434"/>
                <a:gd name="T14" fmla="*/ 83 w 322"/>
                <a:gd name="T15" fmla="*/ 108 h 434"/>
                <a:gd name="T16" fmla="*/ 203 w 322"/>
                <a:gd name="T17" fmla="*/ 434 h 434"/>
                <a:gd name="T18" fmla="*/ 322 w 322"/>
                <a:gd name="T19" fmla="*/ 434 h 434"/>
                <a:gd name="T20" fmla="*/ 322 w 322"/>
                <a:gd name="T21" fmla="*/ 434 h 434"/>
                <a:gd name="T22" fmla="*/ 322 w 322"/>
                <a:gd name="T23" fmla="*/ 0 h 434"/>
                <a:gd name="T24" fmla="*/ 239 w 322"/>
                <a:gd name="T25" fmla="*/ 0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22"/>
                <a:gd name="T40" fmla="*/ 0 h 434"/>
                <a:gd name="T41" fmla="*/ 322 w 322"/>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22" h="434">
                  <a:moveTo>
                    <a:pt x="239" y="0"/>
                  </a:moveTo>
                  <a:lnTo>
                    <a:pt x="239" y="316"/>
                  </a:lnTo>
                  <a:lnTo>
                    <a:pt x="123" y="0"/>
                  </a:lnTo>
                  <a:lnTo>
                    <a:pt x="0" y="0"/>
                  </a:lnTo>
                  <a:lnTo>
                    <a:pt x="0" y="434"/>
                  </a:lnTo>
                  <a:lnTo>
                    <a:pt x="83" y="434"/>
                  </a:lnTo>
                  <a:lnTo>
                    <a:pt x="83" y="108"/>
                  </a:lnTo>
                  <a:lnTo>
                    <a:pt x="203" y="434"/>
                  </a:lnTo>
                  <a:lnTo>
                    <a:pt x="322" y="434"/>
                  </a:lnTo>
                  <a:lnTo>
                    <a:pt x="322" y="0"/>
                  </a:lnTo>
                  <a:lnTo>
                    <a:pt x="239" y="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nvGrpSpPr>
          <xdr:cNvPr id="6" name="Group 47">
            <a:extLst>
              <a:ext uri="{FF2B5EF4-FFF2-40B4-BE49-F238E27FC236}">
                <a16:creationId xmlns:a16="http://schemas.microsoft.com/office/drawing/2014/main" id="{00000000-0008-0000-0000-000005000000}"/>
              </a:ext>
            </a:extLst>
          </xdr:cNvPr>
          <xdr:cNvGrpSpPr>
            <a:grpSpLocks/>
          </xdr:cNvGrpSpPr>
        </xdr:nvGrpSpPr>
        <xdr:grpSpPr bwMode="auto">
          <a:xfrm>
            <a:off x="1968" y="1286"/>
            <a:ext cx="435" cy="434"/>
            <a:chOff x="1968" y="1286"/>
            <a:chExt cx="435" cy="434"/>
          </a:xfrm>
        </xdr:grpSpPr>
        <xdr:sp macro="" textlink="">
          <xdr:nvSpPr>
            <xdr:cNvPr id="7" name="Freeform 48">
              <a:extLst>
                <a:ext uri="{FF2B5EF4-FFF2-40B4-BE49-F238E27FC236}">
                  <a16:creationId xmlns:a16="http://schemas.microsoft.com/office/drawing/2014/main" id="{00000000-0008-0000-0000-000006000000}"/>
                </a:ext>
              </a:extLst>
            </xdr:cNvPr>
            <xdr:cNvSpPr>
              <a:spLocks/>
            </xdr:cNvSpPr>
          </xdr:nvSpPr>
          <xdr:spPr bwMode="auto">
            <a:xfrm>
              <a:off x="1968" y="1446"/>
              <a:ext cx="435" cy="111"/>
            </a:xfrm>
            <a:custGeom>
              <a:avLst/>
              <a:gdLst>
                <a:gd name="T0" fmla="*/ 2147483647 w 184"/>
                <a:gd name="T1" fmla="*/ 2147483647 h 47"/>
                <a:gd name="T2" fmla="*/ 2147483647 w 184"/>
                <a:gd name="T3" fmla="*/ 2147483647 h 47"/>
                <a:gd name="T4" fmla="*/ 2147483647 w 184"/>
                <a:gd name="T5" fmla="*/ 2147483647 h 47"/>
                <a:gd name="T6" fmla="*/ 2147483647 w 184"/>
                <a:gd name="T7" fmla="*/ 2147483647 h 47"/>
                <a:gd name="T8" fmla="*/ 0 w 184"/>
                <a:gd name="T9" fmla="*/ 2147483647 h 47"/>
                <a:gd name="T10" fmla="*/ 0 w 184"/>
                <a:gd name="T11" fmla="*/ 2147483647 h 47"/>
                <a:gd name="T12" fmla="*/ 2147483647 w 184"/>
                <a:gd name="T13" fmla="*/ 0 h 47"/>
                <a:gd name="T14" fmla="*/ 2147483647 w 184"/>
                <a:gd name="T15" fmla="*/ 2147483647 h 47"/>
                <a:gd name="T16" fmla="*/ 2147483647 w 184"/>
                <a:gd name="T17" fmla="*/ 2147483647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7"/>
                <a:gd name="T29" fmla="*/ 184 w 184"/>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7">
                  <a:moveTo>
                    <a:pt x="184" y="8"/>
                  </a:moveTo>
                  <a:cubicBezTo>
                    <a:pt x="184" y="47"/>
                    <a:pt x="184" y="47"/>
                    <a:pt x="184" y="47"/>
                  </a:cubicBezTo>
                  <a:cubicBezTo>
                    <a:pt x="151" y="46"/>
                    <a:pt x="118" y="41"/>
                    <a:pt x="85" y="36"/>
                  </a:cubicBezTo>
                  <a:cubicBezTo>
                    <a:pt x="89" y="25"/>
                    <a:pt x="89" y="25"/>
                    <a:pt x="89" y="25"/>
                  </a:cubicBezTo>
                  <a:cubicBezTo>
                    <a:pt x="59" y="21"/>
                    <a:pt x="29" y="17"/>
                    <a:pt x="0" y="18"/>
                  </a:cubicBezTo>
                  <a:cubicBezTo>
                    <a:pt x="0" y="8"/>
                    <a:pt x="0" y="8"/>
                    <a:pt x="0" y="8"/>
                  </a:cubicBezTo>
                  <a:cubicBezTo>
                    <a:pt x="32" y="1"/>
                    <a:pt x="65" y="0"/>
                    <a:pt x="99" y="0"/>
                  </a:cubicBezTo>
                  <a:cubicBezTo>
                    <a:pt x="94" y="11"/>
                    <a:pt x="94" y="11"/>
                    <a:pt x="94" y="11"/>
                  </a:cubicBezTo>
                  <a:cubicBezTo>
                    <a:pt x="124" y="11"/>
                    <a:pt x="155" y="11"/>
                    <a:pt x="184" y="8"/>
                  </a:cubicBezTo>
                  <a:close/>
                </a:path>
              </a:pathLst>
            </a:custGeom>
            <a:solidFill>
              <a:srgbClr val="EA870E"/>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8" name="Freeform 49">
              <a:extLst>
                <a:ext uri="{FF2B5EF4-FFF2-40B4-BE49-F238E27FC236}">
                  <a16:creationId xmlns:a16="http://schemas.microsoft.com/office/drawing/2014/main" id="{00000000-0008-0000-0000-000007000000}"/>
                </a:ext>
              </a:extLst>
            </xdr:cNvPr>
            <xdr:cNvSpPr>
              <a:spLocks/>
            </xdr:cNvSpPr>
          </xdr:nvSpPr>
          <xdr:spPr bwMode="auto">
            <a:xfrm>
              <a:off x="1968" y="1347"/>
              <a:ext cx="435" cy="99"/>
            </a:xfrm>
            <a:custGeom>
              <a:avLst/>
              <a:gdLst>
                <a:gd name="T0" fmla="*/ 2147483647 w 184"/>
                <a:gd name="T1" fmla="*/ 2147483647 h 42"/>
                <a:gd name="T2" fmla="*/ 2147483647 w 184"/>
                <a:gd name="T3" fmla="*/ 0 h 42"/>
                <a:gd name="T4" fmla="*/ 0 w 184"/>
                <a:gd name="T5" fmla="*/ 2147483647 h 42"/>
                <a:gd name="T6" fmla="*/ 0 w 184"/>
                <a:gd name="T7" fmla="*/ 2147483647 h 42"/>
                <a:gd name="T8" fmla="*/ 2147483647 w 184"/>
                <a:gd name="T9" fmla="*/ 2147483647 h 42"/>
                <a:gd name="T10" fmla="*/ 2147483647 w 184"/>
                <a:gd name="T11" fmla="*/ 2147483647 h 42"/>
                <a:gd name="T12" fmla="*/ 2147483647 w 184"/>
                <a:gd name="T13" fmla="*/ 2147483647 h 42"/>
                <a:gd name="T14" fmla="*/ 2147483647 w 184"/>
                <a:gd name="T15" fmla="*/ 0 h 42"/>
                <a:gd name="T16" fmla="*/ 2147483647 w 184"/>
                <a:gd name="T17" fmla="*/ 2147483647 h 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2"/>
                <a:gd name="T29" fmla="*/ 184 w 184"/>
                <a:gd name="T30" fmla="*/ 42 h 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2">
                  <a:moveTo>
                    <a:pt x="110" y="11"/>
                  </a:moveTo>
                  <a:cubicBezTo>
                    <a:pt x="114" y="0"/>
                    <a:pt x="114" y="0"/>
                    <a:pt x="114" y="0"/>
                  </a:cubicBezTo>
                  <a:cubicBezTo>
                    <a:pt x="75" y="4"/>
                    <a:pt x="36" y="6"/>
                    <a:pt x="0" y="16"/>
                  </a:cubicBezTo>
                  <a:cubicBezTo>
                    <a:pt x="0" y="39"/>
                    <a:pt x="0" y="39"/>
                    <a:pt x="0" y="39"/>
                  </a:cubicBezTo>
                  <a:cubicBezTo>
                    <a:pt x="33" y="32"/>
                    <a:pt x="68" y="32"/>
                    <a:pt x="103" y="31"/>
                  </a:cubicBezTo>
                  <a:cubicBezTo>
                    <a:pt x="99" y="42"/>
                    <a:pt x="99" y="42"/>
                    <a:pt x="99" y="42"/>
                  </a:cubicBezTo>
                  <a:cubicBezTo>
                    <a:pt x="127" y="42"/>
                    <a:pt x="156" y="42"/>
                    <a:pt x="184" y="38"/>
                  </a:cubicBezTo>
                  <a:cubicBezTo>
                    <a:pt x="184" y="0"/>
                    <a:pt x="184" y="0"/>
                    <a:pt x="184" y="0"/>
                  </a:cubicBezTo>
                  <a:cubicBezTo>
                    <a:pt x="160" y="6"/>
                    <a:pt x="135" y="9"/>
                    <a:pt x="110" y="11"/>
                  </a:cubicBezTo>
                  <a:close/>
                </a:path>
              </a:pathLst>
            </a:custGeom>
            <a:solidFill>
              <a:srgbClr val="F5D2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9" name="Freeform 50">
              <a:extLst>
                <a:ext uri="{FF2B5EF4-FFF2-40B4-BE49-F238E27FC236}">
                  <a16:creationId xmlns:a16="http://schemas.microsoft.com/office/drawing/2014/main" id="{00000000-0008-0000-0000-000008000000}"/>
                </a:ext>
              </a:extLst>
            </xdr:cNvPr>
            <xdr:cNvSpPr>
              <a:spLocks/>
            </xdr:cNvSpPr>
          </xdr:nvSpPr>
          <xdr:spPr bwMode="auto">
            <a:xfrm>
              <a:off x="1968" y="1286"/>
              <a:ext cx="435" cy="71"/>
            </a:xfrm>
            <a:custGeom>
              <a:avLst/>
              <a:gdLst>
                <a:gd name="T0" fmla="*/ 0 w 184"/>
                <a:gd name="T1" fmla="*/ 0 h 30"/>
                <a:gd name="T2" fmla="*/ 0 w 184"/>
                <a:gd name="T3" fmla="*/ 2147483647 h 30"/>
                <a:gd name="T4" fmla="*/ 2147483647 w 184"/>
                <a:gd name="T5" fmla="*/ 2147483647 h 30"/>
                <a:gd name="T6" fmla="*/ 2147483647 w 184"/>
                <a:gd name="T7" fmla="*/ 2147483647 h 30"/>
                <a:gd name="T8" fmla="*/ 2147483647 w 184"/>
                <a:gd name="T9" fmla="*/ 2147483647 h 30"/>
                <a:gd name="T10" fmla="*/ 2147483647 w 184"/>
                <a:gd name="T11" fmla="*/ 0 h 30"/>
                <a:gd name="T12" fmla="*/ 0 w 184"/>
                <a:gd name="T13" fmla="*/ 0 h 30"/>
                <a:gd name="T14" fmla="*/ 0 60000 65536"/>
                <a:gd name="T15" fmla="*/ 0 60000 65536"/>
                <a:gd name="T16" fmla="*/ 0 60000 65536"/>
                <a:gd name="T17" fmla="*/ 0 60000 65536"/>
                <a:gd name="T18" fmla="*/ 0 60000 65536"/>
                <a:gd name="T19" fmla="*/ 0 60000 65536"/>
                <a:gd name="T20" fmla="*/ 0 60000 65536"/>
                <a:gd name="T21" fmla="*/ 0 w 184"/>
                <a:gd name="T22" fmla="*/ 0 h 30"/>
                <a:gd name="T23" fmla="*/ 184 w 184"/>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30">
                  <a:moveTo>
                    <a:pt x="0" y="0"/>
                  </a:moveTo>
                  <a:cubicBezTo>
                    <a:pt x="0" y="30"/>
                    <a:pt x="0" y="30"/>
                    <a:pt x="0" y="30"/>
                  </a:cubicBezTo>
                  <a:cubicBezTo>
                    <a:pt x="38" y="21"/>
                    <a:pt x="79" y="19"/>
                    <a:pt x="118" y="15"/>
                  </a:cubicBezTo>
                  <a:cubicBezTo>
                    <a:pt x="114" y="26"/>
                    <a:pt x="114" y="26"/>
                    <a:pt x="114" y="26"/>
                  </a:cubicBezTo>
                  <a:cubicBezTo>
                    <a:pt x="138" y="24"/>
                    <a:pt x="161" y="21"/>
                    <a:pt x="184" y="15"/>
                  </a:cubicBezTo>
                  <a:cubicBezTo>
                    <a:pt x="184" y="0"/>
                    <a:pt x="184" y="0"/>
                    <a:pt x="184" y="0"/>
                  </a:cubicBezTo>
                  <a:lnTo>
                    <a:pt x="0" y="0"/>
                  </a:lnTo>
                  <a:close/>
                </a:path>
              </a:pathLst>
            </a:custGeom>
            <a:solidFill>
              <a:srgbClr val="F7F3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0" name="Freeform 51">
              <a:extLst>
                <a:ext uri="{FF2B5EF4-FFF2-40B4-BE49-F238E27FC236}">
                  <a16:creationId xmlns:a16="http://schemas.microsoft.com/office/drawing/2014/main" id="{00000000-0008-0000-0000-000009000000}"/>
                </a:ext>
              </a:extLst>
            </xdr:cNvPr>
            <xdr:cNvSpPr>
              <a:spLocks/>
            </xdr:cNvSpPr>
          </xdr:nvSpPr>
          <xdr:spPr bwMode="auto">
            <a:xfrm>
              <a:off x="1968" y="1515"/>
              <a:ext cx="435" cy="158"/>
            </a:xfrm>
            <a:custGeom>
              <a:avLst/>
              <a:gdLst>
                <a:gd name="T0" fmla="*/ 2147483647 w 184"/>
                <a:gd name="T1" fmla="*/ 2147483647 h 67"/>
                <a:gd name="T2" fmla="*/ 2147483647 w 184"/>
                <a:gd name="T3" fmla="*/ 2147483647 h 67"/>
                <a:gd name="T4" fmla="*/ 2147483647 w 184"/>
                <a:gd name="T5" fmla="*/ 2147483647 h 67"/>
                <a:gd name="T6" fmla="*/ 2147483647 w 184"/>
                <a:gd name="T7" fmla="*/ 2147483647 h 67"/>
                <a:gd name="T8" fmla="*/ 0 w 184"/>
                <a:gd name="T9" fmla="*/ 2147483647 h 67"/>
                <a:gd name="T10" fmla="*/ 0 w 184"/>
                <a:gd name="T11" fmla="*/ 2147483647 h 67"/>
                <a:gd name="T12" fmla="*/ 2147483647 w 184"/>
                <a:gd name="T13" fmla="*/ 2147483647 h 67"/>
                <a:gd name="T14" fmla="*/ 2147483647 w 184"/>
                <a:gd name="T15" fmla="*/ 2147483647 h 67"/>
                <a:gd name="T16" fmla="*/ 2147483647 w 184"/>
                <a:gd name="T17" fmla="*/ 2147483647 h 6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67"/>
                <a:gd name="T29" fmla="*/ 184 w 184"/>
                <a:gd name="T30" fmla="*/ 67 h 6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67">
                  <a:moveTo>
                    <a:pt x="184" y="31"/>
                  </a:moveTo>
                  <a:cubicBezTo>
                    <a:pt x="184" y="67"/>
                    <a:pt x="184" y="67"/>
                    <a:pt x="184" y="67"/>
                  </a:cubicBezTo>
                  <a:cubicBezTo>
                    <a:pt x="146" y="64"/>
                    <a:pt x="108" y="54"/>
                    <a:pt x="71" y="46"/>
                  </a:cubicBezTo>
                  <a:cubicBezTo>
                    <a:pt x="75" y="34"/>
                    <a:pt x="75" y="34"/>
                    <a:pt x="75" y="34"/>
                  </a:cubicBezTo>
                  <a:cubicBezTo>
                    <a:pt x="50" y="29"/>
                    <a:pt x="25" y="25"/>
                    <a:pt x="0" y="24"/>
                  </a:cubicBezTo>
                  <a:cubicBezTo>
                    <a:pt x="0" y="1"/>
                    <a:pt x="0" y="1"/>
                    <a:pt x="0" y="1"/>
                  </a:cubicBezTo>
                  <a:cubicBezTo>
                    <a:pt x="28" y="0"/>
                    <a:pt x="56" y="3"/>
                    <a:pt x="85" y="7"/>
                  </a:cubicBezTo>
                  <a:cubicBezTo>
                    <a:pt x="81" y="19"/>
                    <a:pt x="81" y="19"/>
                    <a:pt x="81" y="19"/>
                  </a:cubicBezTo>
                  <a:cubicBezTo>
                    <a:pt x="115" y="24"/>
                    <a:pt x="150" y="30"/>
                    <a:pt x="184" y="31"/>
                  </a:cubicBezTo>
                  <a:close/>
                </a:path>
              </a:pathLst>
            </a:custGeom>
            <a:solidFill>
              <a:srgbClr val="E5571D"/>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1" name="Freeform 52">
              <a:extLst>
                <a:ext uri="{FF2B5EF4-FFF2-40B4-BE49-F238E27FC236}">
                  <a16:creationId xmlns:a16="http://schemas.microsoft.com/office/drawing/2014/main" id="{00000000-0008-0000-0000-00000A000000}"/>
                </a:ext>
              </a:extLst>
            </xdr:cNvPr>
            <xdr:cNvSpPr>
              <a:spLocks/>
            </xdr:cNvSpPr>
          </xdr:nvSpPr>
          <xdr:spPr bwMode="auto">
            <a:xfrm>
              <a:off x="1968" y="1602"/>
              <a:ext cx="435" cy="118"/>
            </a:xfrm>
            <a:custGeom>
              <a:avLst/>
              <a:gdLst>
                <a:gd name="T0" fmla="*/ 2147483647 w 184"/>
                <a:gd name="T1" fmla="*/ 2147483647 h 50"/>
                <a:gd name="T2" fmla="*/ 2147483647 w 184"/>
                <a:gd name="T3" fmla="*/ 2147483647 h 50"/>
                <a:gd name="T4" fmla="*/ 0 w 184"/>
                <a:gd name="T5" fmla="*/ 0 h 50"/>
                <a:gd name="T6" fmla="*/ 0 w 184"/>
                <a:gd name="T7" fmla="*/ 2147483647 h 50"/>
                <a:gd name="T8" fmla="*/ 2147483647 w 184"/>
                <a:gd name="T9" fmla="*/ 2147483647 h 50"/>
                <a:gd name="T10" fmla="*/ 2147483647 w 184"/>
                <a:gd name="T11" fmla="*/ 2147483647 h 50"/>
                <a:gd name="T12" fmla="*/ 2147483647 w 184"/>
                <a:gd name="T13" fmla="*/ 2147483647 h 50"/>
                <a:gd name="T14" fmla="*/ 0 60000 65536"/>
                <a:gd name="T15" fmla="*/ 0 60000 65536"/>
                <a:gd name="T16" fmla="*/ 0 60000 65536"/>
                <a:gd name="T17" fmla="*/ 0 60000 65536"/>
                <a:gd name="T18" fmla="*/ 0 60000 65536"/>
                <a:gd name="T19" fmla="*/ 0 60000 65536"/>
                <a:gd name="T20" fmla="*/ 0 60000 65536"/>
                <a:gd name="T21" fmla="*/ 0 w 184"/>
                <a:gd name="T22" fmla="*/ 0 h 50"/>
                <a:gd name="T23" fmla="*/ 184 w 184"/>
                <a:gd name="T24" fmla="*/ 50 h 5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50">
                  <a:moveTo>
                    <a:pt x="66" y="21"/>
                  </a:moveTo>
                  <a:cubicBezTo>
                    <a:pt x="71" y="9"/>
                    <a:pt x="71" y="9"/>
                    <a:pt x="71" y="9"/>
                  </a:cubicBezTo>
                  <a:cubicBezTo>
                    <a:pt x="47" y="4"/>
                    <a:pt x="24" y="0"/>
                    <a:pt x="0" y="0"/>
                  </a:cubicBezTo>
                  <a:cubicBezTo>
                    <a:pt x="0" y="50"/>
                    <a:pt x="0" y="50"/>
                    <a:pt x="0" y="50"/>
                  </a:cubicBezTo>
                  <a:cubicBezTo>
                    <a:pt x="184" y="50"/>
                    <a:pt x="184" y="50"/>
                    <a:pt x="184" y="50"/>
                  </a:cubicBezTo>
                  <a:cubicBezTo>
                    <a:pt x="184" y="43"/>
                    <a:pt x="184" y="43"/>
                    <a:pt x="184" y="43"/>
                  </a:cubicBezTo>
                  <a:cubicBezTo>
                    <a:pt x="145" y="39"/>
                    <a:pt x="105" y="29"/>
                    <a:pt x="66" y="21"/>
                  </a:cubicBezTo>
                  <a:close/>
                </a:path>
              </a:pathLst>
            </a:custGeom>
            <a:solidFill>
              <a:srgbClr val="DE0023"/>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tricia.marin/My%20Documents/ANH/Planeaci&#243;n%20Estrat&#233;gica/Plan%20de%20acci&#243;n%202018/Enviados%20dependencias/Consolidado%20a%20jul2018/Plan%20de%20acci&#243;n%20ANH%202018_Consolidado%2002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5"/>
      <sheetName val="Hoja6"/>
      <sheetName val="Hoja2"/>
      <sheetName val="Hoja3"/>
      <sheetName val="Hoja4"/>
      <sheetName val="Hoja9"/>
    </sheetNames>
    <sheetDataSet>
      <sheetData sheetId="0"/>
      <sheetData sheetId="1"/>
      <sheetData sheetId="2"/>
      <sheetData sheetId="3">
        <row r="3">
          <cell r="B3" t="str">
            <v>Garantizar la administración eficiente y oportuna de los recursos financieros.</v>
          </cell>
          <cell r="D3" t="str">
            <v>PRESIDENCIA</v>
          </cell>
          <cell r="G3" t="str">
            <v>Contratación Estatuto General</v>
          </cell>
          <cell r="I3" t="str">
            <v>Gestión Misional y de Gobierno</v>
          </cell>
          <cell r="K3" t="str">
            <v>Gestión Estratégica</v>
          </cell>
          <cell r="M3" t="str">
            <v>Programa de gestión documental</v>
          </cell>
          <cell r="N3" t="str">
            <v>Plan Institucional de Archivos –PINAR</v>
          </cell>
          <cell r="S3" t="str">
            <v>Financiera</v>
          </cell>
        </row>
        <row r="4">
          <cell r="B4" t="str">
            <v>Generar recursos fiscales que contribuyan a la prosperidad económica y social del país y a la sostenibilidad financiera de la ANH.</v>
          </cell>
          <cell r="D4" t="str">
            <v>OFICINA DE TECNOLOGÍAS DE LA INFORMACIÓN</v>
          </cell>
          <cell r="G4" t="str">
            <v>Contratación y Derecho Misional</v>
          </cell>
          <cell r="I4" t="str">
            <v xml:space="preserve">Transparencia, Participación y Servicio al Ciudadano </v>
          </cell>
          <cell r="K4" t="str">
            <v>Gestión de Proyectos</v>
          </cell>
          <cell r="M4" t="str">
            <v>Consolidación productiva del sector hidrocarburos</v>
          </cell>
          <cell r="N4" t="str">
            <v>Plan Anual de Adquisiciones</v>
          </cell>
          <cell r="S4" t="str">
            <v>Grupos de interés</v>
          </cell>
        </row>
        <row r="5">
          <cell r="B5" t="str">
            <v>Armonizar los intereses de la sociedad, el estado y las empresas del sector en el desarrollo de la industria de hidrocarburos.</v>
          </cell>
          <cell r="D5" t="str">
            <v>OFICINA DE CONTROL INTERNO</v>
          </cell>
          <cell r="G5" t="str">
            <v>Planeación</v>
          </cell>
          <cell r="I5" t="str">
            <v>Gestión del Talento Humano</v>
          </cell>
          <cell r="K5" t="str">
            <v>Identificación de Oportunidades Exploratorias</v>
          </cell>
          <cell r="M5" t="str">
            <v>Fortalecimiento de la gestión y dirección del sector minas y energía</v>
          </cell>
          <cell r="N5" t="str">
            <v>Plan de Austeridad y Gestión Ambiental</v>
          </cell>
          <cell r="S5" t="str">
            <v>Procesos</v>
          </cell>
        </row>
        <row r="6">
          <cell r="B6" t="str">
            <v>Atraer mayor inversión para el desarrollo del sector de hidrocarburos.</v>
          </cell>
          <cell r="D6" t="str">
            <v>OFICINA ASESORA JURÍDICA</v>
          </cell>
          <cell r="G6" t="str">
            <v>Administrativo y Financiero</v>
          </cell>
          <cell r="I6" t="str">
            <v xml:space="preserve">Eficiencia Administrativa </v>
          </cell>
          <cell r="K6" t="str">
            <v>Promoción y Asignación de Áreas</v>
          </cell>
          <cell r="M6" t="str">
            <v>Gestión de la información en el sector minero energético</v>
          </cell>
          <cell r="N6" t="str">
            <v>Plan Estratégico Tecnologías de la Información y las Comunicaciones - PETIC</v>
          </cell>
          <cell r="S6" t="str">
            <v>Aprendizaje e innovación</v>
          </cell>
        </row>
        <row r="7">
          <cell r="B7" t="str">
            <v>Dinamizar la actividad de exploración y producción de hidrocarburos.</v>
          </cell>
          <cell r="D7" t="str">
            <v>VICEPRESIDENCIA TÉCNICA</v>
          </cell>
          <cell r="G7" t="str">
            <v>Talento Humano</v>
          </cell>
          <cell r="I7" t="str">
            <v xml:space="preserve">Gestión Financiera </v>
          </cell>
          <cell r="K7" t="str">
            <v>Gestión Social, HSE y de Seguridad de Contratos de Hidrocarburos</v>
          </cell>
          <cell r="M7" t="str">
            <v>Hidrocarburos</v>
          </cell>
          <cell r="N7" t="str">
            <v xml:space="preserve">Plan Anticorrupción y de Atención al Ciudadano </v>
          </cell>
        </row>
        <row r="8">
          <cell r="B8" t="str">
            <v>Contar con una entidad innovadora, flexible y con capacidad de adaptarse al cambio.</v>
          </cell>
          <cell r="D8" t="str">
            <v>VICEPRESIDENCIA DE ASIGNACIÓN Y PROMOCIÓN DE ÁREAS</v>
          </cell>
          <cell r="G8" t="str">
            <v>Gestión del Conocimiento</v>
          </cell>
          <cell r="K8" t="str">
            <v>Gestión de Contratos en Exploración</v>
          </cell>
          <cell r="M8" t="str">
            <v>Funcionamiento general</v>
          </cell>
          <cell r="N8" t="str">
            <v>Plan Estratégico de Talento Humano</v>
          </cell>
        </row>
        <row r="9">
          <cell r="D9" t="str">
            <v>VICEPRESIDENCIA DE CONTRATOS DE HIDROCARBUROS</v>
          </cell>
          <cell r="G9" t="str">
            <v>Gestión de la Información Técnica</v>
          </cell>
          <cell r="K9" t="str">
            <v>Gestión de Contratos en Producción</v>
          </cell>
          <cell r="N9" t="str">
            <v>Plan de Participación Ciudadana en la Gestión</v>
          </cell>
        </row>
        <row r="10">
          <cell r="D10" t="str">
            <v>VICEPRESIDENCIA DE OPERACIONES, REGALÍAS Y PARTICIPACIONES</v>
          </cell>
          <cell r="G10" t="str">
            <v>Seguimiento a Contratos en Exploración</v>
          </cell>
          <cell r="K10" t="str">
            <v>Control de Operaciones y Gestión Volumétrica</v>
          </cell>
          <cell r="N10" t="str">
            <v>Plan Nacional de Desarrollo 2014-2018</v>
          </cell>
        </row>
        <row r="11">
          <cell r="D11" t="str">
            <v>VICEPRESIDENCIA 
ADMINISTRATIVA Y 
FINANCIERA</v>
          </cell>
          <cell r="G11" t="str">
            <v>Seguimiento a Contratos en Producción</v>
          </cell>
          <cell r="K11" t="str">
            <v>Revisión y Consolidación de Reservas de Hidrocarburos</v>
          </cell>
          <cell r="N11" t="str">
            <v>Plan Estadístico Nacional 2017-2022</v>
          </cell>
        </row>
        <row r="12">
          <cell r="G12" t="str">
            <v>Seguridad, Comunidades y Medio Ambiente</v>
          </cell>
          <cell r="K12" t="str">
            <v>Gestión de Regalías y Derechos Económicos</v>
          </cell>
          <cell r="N12" t="str">
            <v>Plan Estratégico Sectorial</v>
          </cell>
        </row>
        <row r="13">
          <cell r="G13" t="str">
            <v>Reservas y Operaciones</v>
          </cell>
          <cell r="K13" t="str">
            <v>Desarrollo del Talento Humano</v>
          </cell>
          <cell r="N13" t="str">
            <v>Plan Estratégico Institucional</v>
          </cell>
        </row>
        <row r="14">
          <cell r="G14" t="str">
            <v>Regalías y Derechos Económicos</v>
          </cell>
          <cell r="K14" t="str">
            <v>Gestión TICs</v>
          </cell>
          <cell r="N14" t="str">
            <v>Plan de Seguridad y Privacidad de la Información</v>
          </cell>
        </row>
        <row r="15">
          <cell r="G15" t="str">
            <v>No Aplica</v>
          </cell>
          <cell r="K15" t="str">
            <v>Participación Ciudadana y Comunicaciones</v>
          </cell>
        </row>
        <row r="16">
          <cell r="K16" t="str">
            <v>Gestión Financiera</v>
          </cell>
        </row>
        <row r="17">
          <cell r="K17" t="str">
            <v>Gestión Legal</v>
          </cell>
        </row>
        <row r="18">
          <cell r="K18" t="str">
            <v>Gestión Contractual</v>
          </cell>
        </row>
        <row r="19">
          <cell r="K19" t="str">
            <v>Gestión Administrativa</v>
          </cell>
        </row>
        <row r="20">
          <cell r="K20" t="str">
            <v>Gestión Documental</v>
          </cell>
        </row>
        <row r="21">
          <cell r="K21" t="str">
            <v>Gestión Integral</v>
          </cell>
        </row>
        <row r="22">
          <cell r="K22" t="str">
            <v>Auditoría Interna</v>
          </cell>
        </row>
      </sheetData>
      <sheetData sheetId="4">
        <row r="2">
          <cell r="B2" t="str">
            <v>SISTEMA GENERAL DE REGALÍAS</v>
          </cell>
        </row>
        <row r="3">
          <cell r="B3" t="str">
            <v>FUNCIONAMIENTO</v>
          </cell>
        </row>
        <row r="4">
          <cell r="B4" t="str">
            <v>A-1-0-1-1 SUELDOS DE PERSONAL DE NOMINA</v>
          </cell>
        </row>
        <row r="5">
          <cell r="B5" t="str">
            <v>A-1-0-1-4 PRIMA TECNICA</v>
          </cell>
        </row>
        <row r="6">
          <cell r="B6" t="str">
            <v>A-1-0-1-5 OTROS</v>
          </cell>
        </row>
        <row r="7">
          <cell r="B7" t="str">
            <v>A-1-0-1-9 HORAS EXTRAS, DIAS FESTIVOS E INDEMNIZACION POR VACACIONES</v>
          </cell>
        </row>
        <row r="8">
          <cell r="B8" t="str">
            <v>A-1-0-1-10 OTROS GASTOS PERSONALES - PREVIO CONCEPTO DGPPN</v>
          </cell>
        </row>
        <row r="9">
          <cell r="B9" t="str">
            <v>A-1-0-2 SERVICIOS PERSONALES INDIRECTOS</v>
          </cell>
        </row>
        <row r="10">
          <cell r="B10" t="str">
            <v>A-1-0-5 CONTRIBUCIONES INHERENTES A LA NOMINA SECTOR PRIVADO Y PUBLICO</v>
          </cell>
        </row>
        <row r="11">
          <cell r="B11" t="str">
            <v>A-2-0-3 IMPUESTOS Y MULTAS</v>
          </cell>
        </row>
        <row r="12">
          <cell r="B12" t="str">
            <v>A-2-0-4 ADQUISICION DE BIENES Y SERVICIOS</v>
          </cell>
        </row>
        <row r="13">
          <cell r="B13" t="str">
            <v>A-3-2-1-1 CUOTA DE AUDITAJE CONTRANAL</v>
          </cell>
        </row>
        <row r="14">
          <cell r="B14" t="str">
            <v>A-3-2-1-17 EXCEDENTES FINANCIEROS -TRANSFERIR A LA NACION</v>
          </cell>
        </row>
        <row r="15">
          <cell r="B15" t="str">
            <v>A-3-6-1-1 SENTENCIAS Y CONCILIACIONES</v>
          </cell>
        </row>
        <row r="16">
          <cell r="B16" t="str">
            <v>A-5-1-2-1 OTROS GASTOS</v>
          </cell>
        </row>
        <row r="17">
          <cell r="B17" t="str">
            <v>C-2103-1900-1 DESARROLLO DE CIENCIA Y TECNOLOGÍA PARA EL SECTOR DE HIDROCARBUROS</v>
          </cell>
        </row>
        <row r="18">
          <cell r="B18" t="str">
            <v>C-2103-1900-2 FORTALECIMIENTO DE LA GESTIÓN ARTICULADA PARA LA SOSTENIBILIDAD DEL SECTOR DE HIDROCARBUROS</v>
          </cell>
        </row>
        <row r="19">
          <cell r="B19" t="str">
            <v>C-2103-1900-2 FORTALECIMIENTO DE LA GESTIÓN ARTICULADA PARA LA SOSTENIBILIDAD DEL SECTOR DE HIDROCARBUROS</v>
          </cell>
        </row>
        <row r="20">
          <cell r="B20" t="str">
            <v>C-2103-1900-3 ADECUACIÓN DEL MODELO DE PROMOCIÓN DE LOS RECURSOS HIDROCARBURIFEROS FRENTE A LOS FACTORES EXTERNOS</v>
          </cell>
        </row>
        <row r="21">
          <cell r="B21" t="str">
            <v>C-2106-1900-1 DESARROLLO DE LA EVALUACIÓN DEL POTENCIAL DE HIDROCARBUROS DEL PAÍS</v>
          </cell>
        </row>
        <row r="22">
          <cell r="B22" t="str">
            <v>C-2106-1900-1 DESARROLLO DE LA EVALUACIÓN DEL POTENCIAL DE HIDROCARBUROS DEL PAÍS</v>
          </cell>
        </row>
        <row r="23">
          <cell r="B23" t="str">
            <v>C-2199-1900-1 GESTION DE TECNOLOGIAS DE INFORMACION Y COMUNICACIONES</v>
          </cell>
        </row>
      </sheetData>
      <sheetData sheetId="5"/>
      <sheetData sheetId="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patricia.marin\AppData\Roaming\Microsoft\Excel\Monitoreo%20unificado%2017082018%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Patricia Marin Ruiz" refreshedDate="43339.364440277779" createdVersion="6" refreshedVersion="6" minRefreshableVersion="3" recordCount="99">
  <cacheSource type="worksheet">
    <worksheetSource ref="A7:BU85" sheet="Avance xdep pp" r:id="rId2"/>
  </cacheSource>
  <cacheFields count="73">
    <cacheField name="Dependencia" numFmtId="0">
      <sharedItems count="8">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 v="VICEPRESIDENCIA DE ASIGNACIÓN Y PROMOCIÓN DE ÁREAS" u="1"/>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65">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Meta a 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 name="Avance    Cuantitativo Acumulado de la_x000a_Meta_x000a_Corte 30/06/2018 _x000a_" numFmtId="3">
      <sharedItems containsMixedTypes="1" containsNumber="1" containsInteger="1" minValue="0" maxValue="77947"/>
    </cacheField>
    <cacheField name="Avance    Cuantitativo Acumulado de la_x000a_Meta_x000a_Corte 31/07/2018 _x000a_" numFmtId="3">
      <sharedItems containsMixedTypes="1" containsNumber="1" containsInteger="1" minValue="0" maxValue="77947"/>
    </cacheField>
    <cacheField name="Avance    Cuantitativo Acumulado de la_x000a_Meta_x000a_Corte 31/08/2018 _x000a_" numFmtId="3">
      <sharedItems containsBlank="1" containsMixedTypes="1" containsNumber="1" containsInteger="1" minValue="1" maxValue="3886"/>
    </cacheField>
    <cacheField name="Avance    Cuantitativo Acumulado de la_x000a_Meta_x000a_Corte 30/09/2018 _x000a_" numFmtId="3">
      <sharedItems containsBlank="1" containsMixedTypes="1" containsNumber="1" containsInteger="1" minValue="1" maxValue="3886"/>
    </cacheField>
    <cacheField name="Avance    Cuantitativo Acumulado de la_x000a_Meta_x000a_Corte 31/10/2018 _x000a_" numFmtId="3">
      <sharedItems containsBlank="1" containsMixedTypes="1" containsNumber="1" containsInteger="1" minValue="1" maxValue="3886"/>
    </cacheField>
    <cacheField name="Avance    Cuantitativo Acumulado de la_x000a_Meta_x000a_Corte 30/11/2018 _x000a_" numFmtId="3">
      <sharedItems containsBlank="1" containsMixedTypes="1" containsNumber="1" containsInteger="1" minValue="1" maxValue="3886"/>
    </cacheField>
    <cacheField name="Avance    Cuantitativo Acumulado de la_x000a_Meta_x000a_Corte 31/12/2018 _x000a_" numFmtId="3">
      <sharedItems containsString="0" containsBlank="1" containsNumber="1" containsInteger="1" minValue="1" maxValue="3886"/>
    </cacheField>
    <cacheField name="Avance Acumulado _x000a_Año" numFmtId="3">
      <sharedItems containsMixedTypes="1" containsNumber="1" containsInteger="1" minValue="0" maxValue="77947"/>
    </cacheField>
    <cacheField name="Porcentaje de Avance _x000a_ Meta del Año" numFmtId="9">
      <sharedItems containsMixedTypes="1" containsNumber="1" minValue="0" maxValue="4.41" count="36">
        <n v="0.85555555555555551"/>
        <n v="0.8125"/>
        <n v="0.91249999999999998"/>
        <n v="0.04"/>
        <n v="0.4"/>
        <n v="0.8"/>
        <n v="0.1"/>
        <s v="NO PROGRAMADO"/>
        <n v="0"/>
        <n v="0.6"/>
        <n v="0.69230769230769229"/>
        <n v="0.14000000000000001"/>
        <n v="0.24444444444444444"/>
        <n v="1"/>
        <n v="0.77947"/>
        <n v="0.33333333333333331"/>
        <n v="0.9375"/>
        <n v="0.77777777777777779"/>
        <n v="0.2857142857142857"/>
        <n v="1.043956043956044"/>
        <n v="4.41"/>
        <n v="1.2446808510638299"/>
        <n v="1.2124999999999999"/>
        <n v="0.7"/>
        <n v="0.16666666666666666"/>
        <n v="0.58333333333333337"/>
        <n v="0.33"/>
        <n v="0.25"/>
        <n v="0.42"/>
        <n v="0.55000000000000004"/>
        <n v="0.48"/>
        <n v="0.66"/>
        <n v="0.18"/>
        <n v="0.93"/>
        <n v="0.91"/>
        <n v="0.98888888888888893"/>
      </sharedItems>
    </cacheField>
    <cacheField name="Valor Comprometido Frente al Valor Actual en PAA_x000a_(cifras en pesos)_x000a_Junio" numFmtId="166">
      <sharedItems containsString="0" containsBlank="1" containsNumber="1" minValue="22199688" maxValue="27057227000"/>
    </cacheField>
    <cacheField name="Valor Comprometido Frente al Valor Actual en PAA_x000a_(cifras en pesos)_x000a_Julio" numFmtId="166">
      <sharedItems containsString="0" containsBlank="1" containsNumber="1" minValue="22199688" maxValue="27057227000"/>
    </cacheField>
    <cacheField name="Valor Comprometido Frente al Valor Actual en PAA_x000a_(cifras en pesos)_x000a_Agosto" numFmtId="166">
      <sharedItems containsString="0" containsBlank="1" containsNumber="1" minValue="348988920" maxValue="27057227000"/>
    </cacheField>
    <cacheField name="Valor Comprometido Frente al Valor Actual en PAA_x000a_(cifras en pesos)_x000a_Septiembre" numFmtId="166">
      <sharedItems containsString="0" containsBlank="1" containsNumber="1" minValue="348988920" maxValue="27057227000"/>
    </cacheField>
    <cacheField name="Valor Comprometido Frente al Valor Actual en PAA_x000a_(cifras en pesos)_x000a_Octubre" numFmtId="166">
      <sharedItems containsString="0" containsBlank="1" containsNumber="1" minValue="348988920" maxValue="27057227000"/>
    </cacheField>
    <cacheField name="Valor Comprometido Frente al Valor Actual en PAA_x000a_(cifras en pesos)_x000a_Noviembre" numFmtId="166">
      <sharedItems containsString="0" containsBlank="1" containsNumber="1" minValue="348988920" maxValue="27057227000"/>
    </cacheField>
    <cacheField name="Valor Comprometido Frente al Valor Actual en PAA_x000a_(cifras en pesos)_x000a_Diciembre" numFmtId="166">
      <sharedItems containsString="0" containsBlank="1" containsNumber="1" minValue="348988920" maxValue="27057227000"/>
    </cacheField>
    <cacheField name="Porcentaje de Recursos Ejecutados Junio" numFmtId="9">
      <sharedItems containsMixedTypes="1" containsNumber="1" minValue="6.3198108717066687E-2" maxValue="1.000000000287363"/>
    </cacheField>
    <cacheField name="Evidencia del Avance Registrado" numFmtId="0">
      <sharedItems containsBlank="1" longText="1"/>
    </cacheField>
    <cacheField name="Díaz de Plazo de la Actividad" numFmtId="3">
      <sharedItems containsSemiMixedTypes="0" containsString="0" containsNumber="1" containsInteger="1" minValue="5" maxValue="364"/>
    </cacheField>
    <cacheField name="Tiempo Transcurrido Díaz" numFmtId="3">
      <sharedItems containsSemiMixedTypes="0" containsString="0" containsNumber="1" containsInteger="1" minValue="-62" maxValue="211"/>
    </cacheField>
    <cacheField name="Tiempo Restante Díaz" numFmtId="3">
      <sharedItems containsSemiMixedTypes="0" containsString="0" containsNumber="1" containsInteger="1" minValue="-192" maxValue="153"/>
    </cacheField>
    <cacheField name="%_x000a_Tiempo Restante" numFmtId="9">
      <sharedItems containsSemiMixedTypes="0" containsString="0" containsNumber="1" minValue="0.42032967032967034" maxValue="30.6"/>
    </cacheField>
    <cacheField name="OBSERVACIONES PLANEACIÓN" numFmtId="0">
      <sharedItems containsBlank="1" longText="1"/>
    </cacheField>
    <cacheField name="OBSERVACIONES GERENCIA PLANEACIÓN 17/08/2018" numFmtId="0">
      <sharedItems containsBlank="1" longText="1"/>
    </cacheField>
    <cacheField name="OBSERVACIONES DEPENDENCIAS" numFmtId="0">
      <sharedItems containsBlank="1" longText="1"/>
    </cacheField>
    <cacheField name="validación Dic=Meta" numFmtId="0">
      <sharedItems/>
    </cacheField>
    <cacheField name="Corte junio" numFmtId="0">
      <sharedItems containsBlank="1"/>
    </cacheField>
    <cacheField name="corte julio" numFmtId="0">
      <sharedItems containsBlank="1"/>
    </cacheField>
    <cacheField name="corte agosto" numFmtId="0">
      <sharedItems containsBlank="1"/>
    </cacheField>
    <cacheField name="corte septiembre" numFmtId="0">
      <sharedItems containsNonDate="0" containsString="0" containsBlank="1"/>
    </cacheField>
    <cacheField name="corte octubre" numFmtId="0">
      <sharedItems containsNonDate="0" containsString="0" containsBlank="1"/>
    </cacheField>
    <cacheField name="corte noviembre" numFmtId="0">
      <sharedItems containsNonDate="0" containsString="0" containsBlank="1"/>
    </cacheField>
    <cacheField name="corte diciembre" numFmtId="0">
      <sharedItems containsNonDate="0" containsString="0" containsBlank="1"/>
    </cacheField>
    <cacheField name="Tipo meta" numFmtId="0">
      <sharedItems containsBlank="1"/>
    </cacheField>
    <cacheField name="Notas metas" numFmtId="0">
      <sharedItems containsBlank="1"/>
    </cacheField>
    <cacheField name="Diferencia recursos_x000a_ junio/julio" numFmtId="0">
      <sharedItems/>
    </cacheField>
    <cacheField name="Difrencia recursos junio Programado PAA" numFmtId="0">
      <sharedItems containsSemiMixedTypes="0" containsString="0" containsNumber="1" minValue="-0.52999997138977051" maxValue="26592472351"/>
    </cacheField>
    <cacheField name="Difrencia recursos julio Programado PAA" numFmtId="165">
      <sharedItems containsSemiMixedTypes="0" containsString="0" containsNumber="1" minValue="-0.52999997138977051" maxValue="26592472351"/>
    </cacheField>
    <cacheField name="Meta subestimada año" numFmtId="0">
      <sharedItems containsBlank="1"/>
    </cacheField>
    <cacheField name="Meta Rezagada Mes Acumulado"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atricia Marin Ruiz" refreshedDate="43339.435152893515" createdVersion="6" refreshedVersion="6" minRefreshableVersion="3" recordCount="99">
  <cacheSource type="worksheet">
    <worksheetSource ref="A11:BW110" sheet="Datos Presentación METAS"/>
  </cacheSource>
  <cacheFields count="75">
    <cacheField name="Dependencia" numFmtId="0">
      <sharedItems count="7">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65">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Meta a 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 name="Avance    Cuantitativo Acumulado de la_x000a_Meta_x000a_Corte 30/06/2018 _x000a_" numFmtId="3">
      <sharedItems containsMixedTypes="1" containsNumber="1" containsInteger="1" minValue="0" maxValue="77947"/>
    </cacheField>
    <cacheField name="Avance    Cuantitativo Acumulado de la_x000a_Meta_x000a_Corte 31/07/2018 _x000a_" numFmtId="3">
      <sharedItems containsMixedTypes="1" containsNumber="1" containsInteger="1" minValue="0" maxValue="77947"/>
    </cacheField>
    <cacheField name="Avance    Cuantitativo Acumulado de la_x000a_Meta_x000a_Corte 31/08/2018 _x000a_" numFmtId="3">
      <sharedItems containsBlank="1" containsMixedTypes="1" containsNumber="1" containsInteger="1" minValue="1" maxValue="3886"/>
    </cacheField>
    <cacheField name="Avance    Cuantitativo Acumulado de la_x000a_Meta_x000a_Corte 30/09/2018 _x000a_" numFmtId="3">
      <sharedItems containsBlank="1" containsMixedTypes="1" containsNumber="1" containsInteger="1" minValue="1" maxValue="3886"/>
    </cacheField>
    <cacheField name="Avance    Cuantitativo Acumulado de la_x000a_Meta_x000a_Corte 31/10/2018 _x000a_" numFmtId="3">
      <sharedItems containsBlank="1" containsMixedTypes="1" containsNumber="1" containsInteger="1" minValue="1" maxValue="3886"/>
    </cacheField>
    <cacheField name="Avance    Cuantitativo Acumulado de la_x000a_Meta_x000a_Corte 30/11/2018 _x000a_" numFmtId="3">
      <sharedItems containsBlank="1" containsMixedTypes="1" containsNumber="1" containsInteger="1" minValue="1" maxValue="3886"/>
    </cacheField>
    <cacheField name="Avance    Cuantitativo Acumulado de la_x000a_Meta_x000a_Corte 31/12/2018 _x000a_" numFmtId="3">
      <sharedItems containsString="0" containsBlank="1" containsNumber="1" containsInteger="1" minValue="1" maxValue="3886"/>
    </cacheField>
    <cacheField name="Avance Acumulado a Julio" numFmtId="3">
      <sharedItems containsMixedTypes="1" containsNumber="1" containsInteger="1" minValue="0" maxValue="77947"/>
    </cacheField>
    <cacheField name="Porcentaje de Avance _x000a_ Meta Mes" numFmtId="9">
      <sharedItems containsMixedTypes="1" containsNumber="1" minValue="0" maxValue="4.41"/>
    </cacheField>
    <cacheField name="Valor Comprometido Frente al Valor Actual en PAA_x000a_(cifras en pesos)_x000a_Junio" numFmtId="166">
      <sharedItems containsString="0" containsBlank="1" containsNumber="1" minValue="22199688" maxValue="27057227000"/>
    </cacheField>
    <cacheField name="Valor Comprometido Frente al Valor Actual en PAA_x000a_(cifras en pesos)_x000a_Julio" numFmtId="166">
      <sharedItems containsString="0" containsBlank="1" containsNumber="1" minValue="22199688" maxValue="27057227000"/>
    </cacheField>
    <cacheField name="Valor Comprometido Frente al Valor Actual en PAA_x000a_(cifras en pesos)_x000a_Agosto" numFmtId="166">
      <sharedItems containsString="0" containsBlank="1" containsNumber="1" minValue="348988920" maxValue="27057227000"/>
    </cacheField>
    <cacheField name="Valor Comprometido Frente al Valor Actual en PAA_x000a_(cifras en pesos)_x000a_Septiembre" numFmtId="166">
      <sharedItems containsString="0" containsBlank="1" containsNumber="1" minValue="348988920" maxValue="27057227000"/>
    </cacheField>
    <cacheField name="Valor Comprometido Frente al Valor Actual en PAA_x000a_(cifras en pesos)_x000a_Octubre" numFmtId="166">
      <sharedItems containsString="0" containsBlank="1" containsNumber="1" minValue="348988920" maxValue="27057227000"/>
    </cacheField>
    <cacheField name="Valor Comprometido Frente al Valor Actual en PAA_x000a_(cifras en pesos)_x000a_Noviembre" numFmtId="166">
      <sharedItems containsString="0" containsBlank="1" containsNumber="1" minValue="348988920" maxValue="27057227000"/>
    </cacheField>
    <cacheField name="Valor Comprometido Frente al Valor Actual en PAA_x000a_(cifras en pesos)_x000a_Diciembre" numFmtId="166">
      <sharedItems containsString="0" containsBlank="1" containsNumber="1" minValue="348988920" maxValue="27057227000"/>
    </cacheField>
    <cacheField name="Porcentaje de Recursos Ejecutados Junio" numFmtId="9">
      <sharedItems containsMixedTypes="1" containsNumber="1" minValue="6.3198108717066687E-2" maxValue="1.000000000287363"/>
    </cacheField>
    <cacheField name="Evidencia del Avance Registrado" numFmtId="0">
      <sharedItems containsBlank="1" longText="1"/>
    </cacheField>
    <cacheField name="Díaz de Plazo de la Actividad" numFmtId="3">
      <sharedItems containsSemiMixedTypes="0" containsString="0" containsNumber="1" containsInteger="1" minValue="5" maxValue="364"/>
    </cacheField>
    <cacheField name="Tiempo Transcurrido Díaz" numFmtId="3">
      <sharedItems containsSemiMixedTypes="0" containsString="0" containsNumber="1" containsInteger="1" minValue="-62" maxValue="211"/>
    </cacheField>
    <cacheField name="Tiempo Restante Díaz" numFmtId="3">
      <sharedItems containsSemiMixedTypes="0" containsString="0" containsNumber="1" containsInteger="1" minValue="-192" maxValue="153"/>
    </cacheField>
    <cacheField name="%_x000a_Tiempo Restante" numFmtId="9">
      <sharedItems containsSemiMixedTypes="0" containsString="0" containsNumber="1" minValue="0.42032967032967034" maxValue="30.6"/>
    </cacheField>
    <cacheField name="OBSERVACIONES PLANEACIÓN" numFmtId="0">
      <sharedItems containsBlank="1" longText="1"/>
    </cacheField>
    <cacheField name="OBSERVACIONES GERENCIA PLANEACIÓN 17/08/2018" numFmtId="0">
      <sharedItems containsBlank="1" longText="1"/>
    </cacheField>
    <cacheField name="OBSERVACIONES DEPENDENCIAS" numFmtId="0">
      <sharedItems containsBlank="1" longText="1"/>
    </cacheField>
    <cacheField name="Validaciión" numFmtId="0">
      <sharedItems/>
    </cacheField>
    <cacheField name="Corte junio" numFmtId="0">
      <sharedItems containsBlank="1"/>
    </cacheField>
    <cacheField name="corte julio" numFmtId="0">
      <sharedItems containsBlank="1"/>
    </cacheField>
    <cacheField name="corte agosto" numFmtId="0">
      <sharedItems containsBlank="1"/>
    </cacheField>
    <cacheField name="corte septiembre" numFmtId="0">
      <sharedItems containsNonDate="0" containsString="0" containsBlank="1"/>
    </cacheField>
    <cacheField name="corte octubre" numFmtId="0">
      <sharedItems containsNonDate="0" containsString="0" containsBlank="1"/>
    </cacheField>
    <cacheField name="corte noviembre" numFmtId="0">
      <sharedItems containsNonDate="0" containsString="0" containsBlank="1"/>
    </cacheField>
    <cacheField name="corte diciembre" numFmtId="0">
      <sharedItems containsNonDate="0" containsString="0" containsBlank="1"/>
    </cacheField>
    <cacheField name="Tipo meta" numFmtId="0">
      <sharedItems containsBlank="1"/>
    </cacheField>
    <cacheField name="Notas metas" numFmtId="0">
      <sharedItems containsBlank="1"/>
    </cacheField>
    <cacheField name="Diferencia recursos_x000a_ junio/julio" numFmtId="0">
      <sharedItems/>
    </cacheField>
    <cacheField name="Difrencia recursos junio Programado PAA" numFmtId="0">
      <sharedItems containsSemiMixedTypes="0" containsString="0" containsNumber="1" minValue="-0.52999997138977051" maxValue="26592472351"/>
    </cacheField>
    <cacheField name="Difrencia recursos julio Programado PAA" numFmtId="165">
      <sharedItems containsSemiMixedTypes="0" containsString="0" containsNumber="1" minValue="-0.52999997138977051" maxValue="26592472351"/>
    </cacheField>
    <cacheField name="Meta subestimada año" numFmtId="0">
      <sharedItems containsBlank="1"/>
    </cacheField>
    <cacheField name="Meta Rezagada Mes Acumulado" numFmtId="0">
      <sharedItems/>
    </cacheField>
    <cacheField name="Meta anual superada" numFmtId="0">
      <sharedItems/>
    </cacheField>
    <cacheField name="Semaforo" numFmtId="0">
      <sharedItems containsBlank="1" count="4">
        <s v="Amarillo"/>
        <s v="Verde"/>
        <s v="Rojo"/>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Patricia Marin Ruiz" refreshedDate="43339.652105671295" createdVersion="6" refreshedVersion="6" minRefreshableVersion="3" recordCount="99">
  <cacheSource type="worksheet">
    <worksheetSource ref="A11:BW110" sheet="Monitoreo Unificado PA "/>
  </cacheSource>
  <cacheFields count="74">
    <cacheField name="Dependencia" numFmtId="0">
      <sharedItems count="7">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ount="7">
        <s v="FUNCIONAMIENTO"/>
        <s v="C-2103-1900-2 FORTALECIMIENTO DE LA GESTIÓN ARTICULADA PARA LA SOSTENIBILIDAD DEL SECTOR DE HIDROCARBUROS"/>
        <s v="C-2106-1900-1 DESARROLLO DE LA EVALUACIÓN DEL POTENCIAL DE HIDROCARBUROS DEL PAÍS"/>
        <s v="C-2103-1900-3 ADECUACIÓN DEL MODELO DE PROMOCIÓN DE LOS RECURSOS HIDROCARBURIFEROS FRENTE A LOS FACTORES EXTERNOS"/>
        <s v="C-2103-1900-1 DESARROLLO DE CIENCIA Y TECNOLOGÍA PARA EL SECTOR DE HIDROCARBUROS"/>
        <s v="SISTEMA GENERAL DE REGALÍAS"/>
        <s v="C-2199-1900-1 GESTION DE TECNOLOGIAS DE INFORMACION Y COMUNICACIONES"/>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65">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 name="Avance    Cuantitativo Acumulado de la_x000a_Meta_x000a_Corte 30/06/2018 _x000a_" numFmtId="3">
      <sharedItems containsMixedTypes="1" containsNumber="1" containsInteger="1" minValue="0" maxValue="77947"/>
    </cacheField>
    <cacheField name="Avance    Cuantitativo Acumulado de la_x000a_Meta_x000a_Corte 31/07/2018 _x000a_" numFmtId="3">
      <sharedItems containsMixedTypes="1" containsNumber="1" containsInteger="1" minValue="0" maxValue="77947"/>
    </cacheField>
    <cacheField name="Avance    Cuantitativo Acumulado de la_x000a_Meta_x000a_Corte 31/08/2018 _x000a_" numFmtId="3">
      <sharedItems containsBlank="1" containsMixedTypes="1" containsNumber="1" containsInteger="1" minValue="1" maxValue="3886"/>
    </cacheField>
    <cacheField name="Avance    Cuantitativo Acumulado de la_x000a_Meta_x000a_Corte 30/09/2018 _x000a_" numFmtId="3">
      <sharedItems containsBlank="1" containsMixedTypes="1" containsNumber="1" containsInteger="1" minValue="1" maxValue="3886"/>
    </cacheField>
    <cacheField name="Avance    Cuantitativo Acumulado de la_x000a_Meta_x000a_Corte 31/10/2018 _x000a_" numFmtId="3">
      <sharedItems containsBlank="1" containsMixedTypes="1" containsNumber="1" containsInteger="1" minValue="1" maxValue="3886"/>
    </cacheField>
    <cacheField name="Avance    Cuantitativo Acumulado de la_x000a_Meta_x000a_Corte 30/11/2018 _x000a_" numFmtId="3">
      <sharedItems containsBlank="1" containsMixedTypes="1" containsNumber="1" containsInteger="1" minValue="1" maxValue="3886"/>
    </cacheField>
    <cacheField name="Avance    Cuantitativo Acumulado de la_x000a_Meta_x000a_Corte 31/12/2018 _x000a_" numFmtId="3">
      <sharedItems containsString="0" containsBlank="1" containsNumber="1" containsInteger="1" minValue="1" maxValue="3886"/>
    </cacheField>
    <cacheField name="Avance Acumulado Año" numFmtId="3">
      <sharedItems containsMixedTypes="1" containsNumber="1" containsInteger="1" minValue="0" maxValue="77947"/>
    </cacheField>
    <cacheField name="Porcentaje de Avance _x000a_ Meta Mes" numFmtId="9">
      <sharedItems containsMixedTypes="1" containsNumber="1" minValue="0" maxValue="4.41"/>
    </cacheField>
    <cacheField name="Valor Comprometido Frente al Valor Actual en PAA_x000a_(cifras en pesos)_x000a_Junio" numFmtId="166">
      <sharedItems containsString="0" containsBlank="1" containsNumber="1" minValue="22199688" maxValue="27057227000"/>
    </cacheField>
    <cacheField name="Valor Comprometido Frente al Valor Actual en PAA_x000a_(cifras en pesos)_x000a_Julio" numFmtId="166">
      <sharedItems containsString="0" containsBlank="1" containsNumber="1" minValue="22199688" maxValue="27057227000"/>
    </cacheField>
    <cacheField name="Valor Comprometido Frente al Valor Actual en PAA_x000a_(cifras en pesos)_x000a_Agosto" numFmtId="166">
      <sharedItems containsString="0" containsBlank="1" containsNumber="1" minValue="348988920" maxValue="27057227000"/>
    </cacheField>
    <cacheField name="Valor Comprometido Frente al Valor Actual en PAA_x000a_(cifras en pesos)_x000a_Septiembre" numFmtId="166">
      <sharedItems containsString="0" containsBlank="1" containsNumber="1" minValue="348988920" maxValue="27057227000"/>
    </cacheField>
    <cacheField name="Valor Comprometido Frente al Valor Actual en PAA_x000a_(cifras en pesos)_x000a_Octubre" numFmtId="166">
      <sharedItems containsString="0" containsBlank="1" containsNumber="1" minValue="348988920" maxValue="27057227000"/>
    </cacheField>
    <cacheField name="Valor Comprometido Frente al Valor Actual en PAA_x000a_(cifras en pesos)_x000a_Noviembre" numFmtId="166">
      <sharedItems containsString="0" containsBlank="1" containsNumber="1" minValue="348988920" maxValue="27057227000"/>
    </cacheField>
    <cacheField name="Valor Comprometido Frente al Valor Actual en PAA_x000a_(cifras en pesos)_x000a_Diciembre" numFmtId="166">
      <sharedItems containsString="0" containsBlank="1" containsNumber="1" minValue="348988920" maxValue="27057227000"/>
    </cacheField>
    <cacheField name="Porcentaje de Recursos Ejecutados Junio" numFmtId="9">
      <sharedItems containsMixedTypes="1" containsNumber="1" minValue="6.3198108717066687E-2" maxValue="1.000000000287363"/>
    </cacheField>
    <cacheField name="Evidencia del Avance Registrado" numFmtId="0">
      <sharedItems containsBlank="1" longText="1"/>
    </cacheField>
    <cacheField name="Díaz de Plazo de la Actividad" numFmtId="3">
      <sharedItems containsSemiMixedTypes="0" containsString="0" containsNumber="1" containsInteger="1" minValue="5" maxValue="364"/>
    </cacheField>
    <cacheField name="Tiempo Transcurrido Díaz" numFmtId="3">
      <sharedItems containsSemiMixedTypes="0" containsString="0" containsNumber="1" containsInteger="1" minValue="-62" maxValue="211"/>
    </cacheField>
    <cacheField name="Tiempo Restante Díaz" numFmtId="3">
      <sharedItems containsSemiMixedTypes="0" containsString="0" containsNumber="1" containsInteger="1" minValue="-192" maxValue="153"/>
    </cacheField>
    <cacheField name="%_x000a_Tiempo Restante" numFmtId="9">
      <sharedItems containsSemiMixedTypes="0" containsString="0" containsNumber="1" minValue="0.42032967032967034" maxValue="30.6"/>
    </cacheField>
    <cacheField name="OBSERVACIONES PLANEACIÓN" numFmtId="0">
      <sharedItems containsBlank="1" longText="1"/>
    </cacheField>
    <cacheField name="OBSERVACIONES GERENCIA PLANEACIÓN 17/08/2018" numFmtId="0">
      <sharedItems containsBlank="1" longText="1"/>
    </cacheField>
    <cacheField name="OBSERVACIONES DEPENDENCIAS" numFmtId="0">
      <sharedItems containsBlank="1" longText="1"/>
    </cacheField>
    <cacheField name="validación" numFmtId="0">
      <sharedItems/>
    </cacheField>
    <cacheField name="Corte junio" numFmtId="0">
      <sharedItems containsBlank="1"/>
    </cacheField>
    <cacheField name="corte julio" numFmtId="0">
      <sharedItems containsBlank="1"/>
    </cacheField>
    <cacheField name="corte agosto" numFmtId="0">
      <sharedItems containsBlank="1"/>
    </cacheField>
    <cacheField name="corte septiembre" numFmtId="0">
      <sharedItems containsNonDate="0" containsString="0" containsBlank="1"/>
    </cacheField>
    <cacheField name="corte octubre" numFmtId="0">
      <sharedItems containsNonDate="0" containsString="0" containsBlank="1"/>
    </cacheField>
    <cacheField name="corte noviembre" numFmtId="0">
      <sharedItems containsNonDate="0" containsString="0" containsBlank="1"/>
    </cacheField>
    <cacheField name="corte diciembre" numFmtId="0">
      <sharedItems containsNonDate="0" containsString="0" containsBlank="1"/>
    </cacheField>
    <cacheField name="Tipo meta" numFmtId="0">
      <sharedItems containsBlank="1"/>
    </cacheField>
    <cacheField name="Notas metas" numFmtId="0">
      <sharedItems containsBlank="1"/>
    </cacheField>
    <cacheField name="Diferencia recursos_x000a_ junio/julio" numFmtId="0">
      <sharedItems/>
    </cacheField>
    <cacheField name="Difrencia recursos junio Programado PAA" numFmtId="0">
      <sharedItems containsSemiMixedTypes="0" containsString="0" containsNumber="1" minValue="-0.52999997138977051" maxValue="26592472351"/>
    </cacheField>
    <cacheField name="Difrencia recursos julio Programado PAA" numFmtId="165">
      <sharedItems containsSemiMixedTypes="0" containsString="0" containsNumber="1" minValue="-0.52999997138977051" maxValue="26592472351"/>
    </cacheField>
    <cacheField name="Meta subestimada año" numFmtId="0">
      <sharedItems containsBlank="1"/>
    </cacheField>
    <cacheField name="Meta Rezagada Mes Acumulado" numFmtId="0">
      <sharedItems/>
    </cacheField>
    <cacheField name="Meta anual superada"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Patricia Marin Ruiz" refreshedDate="43341.509114930559" createdVersion="6" refreshedVersion="6" minRefreshableVersion="3" recordCount="99">
  <cacheSource type="worksheet">
    <worksheetSource ref="A11:AG110" sheet="Monitoreo Unificado PA "/>
  </cacheSource>
  <cacheFields count="33">
    <cacheField name="Dependencia" numFmtId="0">
      <sharedItems count="7">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ount="7">
        <s v="FUNCIONAMIENTO"/>
        <s v="C-2103-1900-2 FORTALECIMIENTO DE LA GESTIÓN ARTICULADA PARA LA SOSTENIBILIDAD DEL SECTOR DE HIDROCARBUROS"/>
        <s v="C-2106-1900-1 DESARROLLO DE LA EVALUACIÓN DEL POTENCIAL DE HIDROCARBUROS DEL PAÍS"/>
        <s v="C-2103-1900-3 ADECUACIÓN DEL MODELO DE PROMOCIÓN DE LOS RECURSOS HIDROCARBURIFEROS FRENTE A LOS FACTORES EXTERNOS"/>
        <s v="C-2103-1900-1 DESARROLLO DE CIENCIA Y TECNOLOGÍA PARA EL SECTOR DE HIDROCARBUROS"/>
        <s v="SISTEMA GENERAL DE REGALÍAS"/>
        <s v="C-2199-1900-1 GESTION DE TECNOLOGIAS DE INFORMACION Y COMUNICACIONES"/>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65">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s v="FUNCIONAMIENTO"/>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n v="68"/>
    <n v="77"/>
    <m/>
    <m/>
    <m/>
    <m/>
    <m/>
    <n v="77"/>
    <x v="0"/>
    <n v="3660712211"/>
    <n v="3047893584"/>
    <m/>
    <m/>
    <m/>
    <m/>
    <m/>
    <n v="0.91999999975873548"/>
    <s v="W:\SIG\VCH\2018\2_GSCE\2_Indicadores\1_Tramites\2_Indicador_Solicitudes_2018"/>
    <n v="364"/>
    <n v="211"/>
    <n v="153"/>
    <n v="0.42032967032967034"/>
    <m/>
    <m/>
    <m/>
    <b v="1"/>
    <s v="Corte junio"/>
    <s v="corte julio"/>
    <s v="corte agosto"/>
    <m/>
    <m/>
    <m/>
    <m/>
    <m/>
    <m/>
    <b v="0"/>
    <n v="318322802"/>
    <n v="931141429"/>
    <b v="0"/>
    <b v="1"/>
  </r>
  <r>
    <x v="0"/>
    <s v="Seguimiento a Contratos en Producción"/>
    <s v="Gestión Misional y de Gobierno"/>
    <s v="Dinamizar la actividad de exploración y producción de hidrocarburos."/>
    <s v="FUNCIONAMIENTO"/>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n v="65"/>
    <s v="NO PERIODICIDAD"/>
    <s v="NO PERIODICIDAD"/>
    <m/>
    <s v="NO PERIODICIDAD"/>
    <s v="NO PERIODICIDAD"/>
    <m/>
    <n v="65"/>
    <x v="1"/>
    <n v="3047893584"/>
    <n v="3047893584"/>
    <m/>
    <m/>
    <m/>
    <m/>
    <m/>
    <n v="0.93999999999383177"/>
    <s v="W:\SIG\VCH\2018\3_GSCP\2_Indicadores\2_Seguimiento_Informes\2_Seguimiento_Informes_Segundo_Trimestre"/>
    <n v="364"/>
    <n v="211"/>
    <n v="153"/>
    <n v="0.42032967032967034"/>
    <m/>
    <m/>
    <m/>
    <b v="1"/>
    <s v="Corte junio"/>
    <m/>
    <m/>
    <m/>
    <m/>
    <m/>
    <m/>
    <m/>
    <m/>
    <b v="1"/>
    <n v="194546399"/>
    <n v="194546399"/>
    <b v="0"/>
    <b v="0"/>
  </r>
  <r>
    <x v="0"/>
    <s v="Seguridad, Comunidades y Medio Ambiente"/>
    <s v="Gestión Misional y de Gobierno"/>
    <s v="Dinamizar la actividad de exploración y producción de hidrocarburos."/>
    <s v="FUNCIONAMIENTO"/>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n v="69"/>
    <n v="73"/>
    <m/>
    <m/>
    <m/>
    <m/>
    <m/>
    <n v="73"/>
    <x v="2"/>
    <n v="3050900798"/>
    <n v="3050900798"/>
    <m/>
    <m/>
    <m/>
    <m/>
    <m/>
    <n v="0.87000000010836143"/>
    <s v="W:\SIG\VCH\2018\4_GSCYMA\2_Indicadores\5_Tramites\Indicador_Tramites_2018"/>
    <n v="364"/>
    <n v="211"/>
    <n v="153"/>
    <n v="0.42032967032967034"/>
    <m/>
    <m/>
    <m/>
    <b v="1"/>
    <s v="Corte junio"/>
    <s v="corte julio"/>
    <s v="corte agosto"/>
    <m/>
    <m/>
    <m/>
    <m/>
    <m/>
    <m/>
    <b v="1"/>
    <n v="455881728"/>
    <n v="455881728"/>
    <b v="0"/>
    <b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n v="4"/>
    <s v="NO PERIODICIDAD"/>
    <s v="NO PERIODICIDAD"/>
    <m/>
    <s v="NO PERIODICIDAD"/>
    <s v="NO PERIODICIDAD"/>
    <m/>
    <n v="4"/>
    <x v="3"/>
    <n v="2000000000"/>
    <n v="2000000000"/>
    <n v="2000000000"/>
    <n v="2000000000"/>
    <n v="2000000000"/>
    <n v="2000000000"/>
    <n v="2000000000"/>
    <n v="1"/>
    <s v="Informe de gestión repote de actividades _x000a_Contrato FUPAD ID. 303401"/>
    <n v="327"/>
    <n v="174"/>
    <n v="153"/>
    <n v="0.46788990825688076"/>
    <m/>
    <m/>
    <s v="(Proyecto ejecutado a través de Convenio 001-2018 FUPAD)"/>
    <b v="1"/>
    <s v="Corte junio"/>
    <m/>
    <m/>
    <m/>
    <m/>
    <m/>
    <m/>
    <m/>
    <m/>
    <b v="1"/>
    <n v="0"/>
    <n v="0"/>
    <b v="0"/>
    <b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n v="40"/>
    <s v="NO PERIODICIDAD"/>
    <s v="NO PERIODICIDAD"/>
    <m/>
    <s v="NO PERIODICIDAD"/>
    <s v="NO PERIODICIDAD"/>
    <m/>
    <n v="40"/>
    <x v="4"/>
    <n v="7700000000"/>
    <n v="7700000000"/>
    <n v="7700000000"/>
    <n v="7700000000"/>
    <n v="7700000000"/>
    <n v="7700000000"/>
    <n v="7700000000"/>
    <n v="1"/>
    <s v="Informe de gestión repote de actividades _x000a_Contrato FUPAD ID. 303401"/>
    <n v="327"/>
    <n v="174"/>
    <n v="153"/>
    <n v="0.46788990825688076"/>
    <m/>
    <m/>
    <s v="(Proyecto ejecutado a través de Convenio 001-2018 FUPAD)"/>
    <b v="1"/>
    <s v="Corte junio"/>
    <m/>
    <m/>
    <m/>
    <m/>
    <m/>
    <m/>
    <m/>
    <m/>
    <b v="1"/>
    <n v="0"/>
    <n v="0"/>
    <b v="0"/>
    <b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n v="2"/>
    <n v="4"/>
    <m/>
    <m/>
    <m/>
    <m/>
    <m/>
    <n v="4"/>
    <x v="5"/>
    <n v="15000000000"/>
    <n v="15000000000"/>
    <n v="15000000000"/>
    <n v="15000000000"/>
    <n v="15000000000"/>
    <n v="15000000000"/>
    <n v="15000000000"/>
    <n v="1"/>
    <s v="Informe de gestión repote de actividades _x000a_Contrato FUPAD ID. 303401"/>
    <n v="327"/>
    <n v="174"/>
    <n v="153"/>
    <n v="0.46788990825688076"/>
    <m/>
    <m/>
    <s v="(Proyecto ejecutado a través de Convenio 001-2018 FUPAD)"/>
    <b v="1"/>
    <s v="Corte junio"/>
    <s v="corte julio"/>
    <s v="corte agosto"/>
    <m/>
    <m/>
    <m/>
    <m/>
    <m/>
    <m/>
    <b v="1"/>
    <n v="0"/>
    <n v="0"/>
    <b v="0"/>
    <b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n v="1"/>
    <s v="NO PERIODICIDAD"/>
    <s v="NO PERIODICIDAD"/>
    <m/>
    <s v="NO PERIODICIDAD"/>
    <s v="NO PERIODICIDAD"/>
    <m/>
    <n v="1"/>
    <x v="6"/>
    <n v="6400000000"/>
    <n v="6400000000"/>
    <n v="6400000000"/>
    <n v="6400000000"/>
    <n v="6400000000"/>
    <n v="6400000000"/>
    <n v="6400000000"/>
    <n v="1"/>
    <s v="Informe de gestión repote de actividades _x000a_Contrato FUPAD ID. 303401"/>
    <n v="327"/>
    <n v="174"/>
    <n v="153"/>
    <n v="0.46788990825688076"/>
    <m/>
    <m/>
    <s v="(Proyecto ejecutado a través de Convenio 001-2018 FUPAD)"/>
    <b v="1"/>
    <s v="Corte junio"/>
    <m/>
    <m/>
    <m/>
    <m/>
    <m/>
    <m/>
    <m/>
    <m/>
    <b v="1"/>
    <n v="0"/>
    <n v="0"/>
    <b v="0"/>
    <b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s v="NO PROGRAMADO"/>
    <s v="NO PERIODICIDAD"/>
    <s v="NO PERIODICIDAD"/>
    <m/>
    <s v="NO PERIODICIDAD"/>
    <s v="NO PERIODICIDAD"/>
    <m/>
    <s v="NO PROGRAMADO"/>
    <x v="7"/>
    <m/>
    <m/>
    <m/>
    <m/>
    <m/>
    <m/>
    <m/>
    <s v="SIN RECURSO EJECUTADO"/>
    <m/>
    <n v="244"/>
    <n v="91"/>
    <n v="153"/>
    <n v="0.62704918032786883"/>
    <m/>
    <m/>
    <s v="(Proyecto ejecutado a través de Convenio 001-2018 FUPAD)"/>
    <b v="1"/>
    <m/>
    <m/>
    <m/>
    <m/>
    <m/>
    <m/>
    <m/>
    <m/>
    <m/>
    <b v="1"/>
    <n v="540000000"/>
    <n v="540000000"/>
    <m/>
    <b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n v="0"/>
    <s v="NO PERIODICIDAD"/>
    <s v="NO PERIODICIDAD"/>
    <m/>
    <s v="NO PERIODICIDAD"/>
    <s v="NO PERIODICIDAD"/>
    <m/>
    <n v="0"/>
    <x v="8"/>
    <m/>
    <m/>
    <m/>
    <m/>
    <m/>
    <m/>
    <m/>
    <s v="SIN RECURSO EJECUTADO"/>
    <m/>
    <n v="244"/>
    <n v="91"/>
    <n v="153"/>
    <n v="0.62704918032786883"/>
    <m/>
    <s v="Mediante correo electrónico de Libardo Andres Huertas Cuevas &lt;Libardo.Huertas@anh.gov.co&gt;, el mié 15/08/2018 03:35 p.m., se remitió el reporte que no incluye lo avanzado en esta actividad."/>
    <m/>
    <b v="1"/>
    <s v="Corte junio"/>
    <m/>
    <m/>
    <m/>
    <m/>
    <m/>
    <m/>
    <m/>
    <m/>
    <b v="1"/>
    <n v="840000000"/>
    <n v="840000000"/>
    <b v="0"/>
    <b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n v="60"/>
    <s v="NO PERIODICIDAD"/>
    <s v="NO PERIODICIDAD"/>
    <m/>
    <s v="NO PERIODICIDAD"/>
    <s v="NO PERIODICIDAD"/>
    <m/>
    <n v="60"/>
    <x v="9"/>
    <m/>
    <m/>
    <m/>
    <m/>
    <m/>
    <m/>
    <m/>
    <s v="SIN RECURSO EJECUTADO"/>
    <s v="Informe Ejecutivo de actividades remitido por INVEMAR a la supervisión 30-jul-2018 V:\1 - Convenios\14- Convenios 2018\Convenio No. 340-2018 INVEMAR Línea Base Ambiental Preliminar COL-10\Productos_x000a_Informe de Gestión entregado por INVEMAR a la supervisión ID. 281498"/>
    <n v="316"/>
    <n v="180"/>
    <n v="136"/>
    <n v="0.48417721518987344"/>
    <m/>
    <m/>
    <s v="Ejecutado a través de convenio con INVEMAR"/>
    <b v="1"/>
    <s v="Corte junio"/>
    <m/>
    <m/>
    <m/>
    <m/>
    <m/>
    <m/>
    <m/>
    <m/>
    <b v="1"/>
    <n v="3100000000"/>
    <n v="3100000000"/>
    <b v="0"/>
    <b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n v="6"/>
    <n v="9"/>
    <m/>
    <m/>
    <m/>
    <m/>
    <m/>
    <n v="9"/>
    <x v="10"/>
    <m/>
    <m/>
    <m/>
    <m/>
    <m/>
    <m/>
    <m/>
    <s v="SIN RECURSO EJECUTADO"/>
    <m/>
    <n v="168"/>
    <n v="137"/>
    <n v="31"/>
    <n v="0.9107142857142857"/>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200000000"/>
    <n v="2200000000"/>
    <b v="0"/>
    <b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s v="NO PROGRAMADO"/>
    <n v="28"/>
    <m/>
    <m/>
    <m/>
    <m/>
    <m/>
    <n v="28"/>
    <x v="11"/>
    <m/>
    <m/>
    <m/>
    <m/>
    <m/>
    <m/>
    <m/>
    <s v="SIN RECURSO EJECUTADO"/>
    <m/>
    <n v="183"/>
    <n v="30"/>
    <n v="153"/>
    <n v="0.83606557377049184"/>
    <m/>
    <m/>
    <s v="(Proyecto ejecutado a través de Convenio 001-2018 FUPAD)"/>
    <b v="1"/>
    <m/>
    <s v="corte julio"/>
    <s v="corte agosto"/>
    <m/>
    <m/>
    <m/>
    <m/>
    <m/>
    <m/>
    <b v="1"/>
    <n v="2615000000"/>
    <n v="2615000000"/>
    <b v="0"/>
    <b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n v="6"/>
    <n v="6"/>
    <m/>
    <m/>
    <m/>
    <m/>
    <m/>
    <n v="6"/>
    <x v="6"/>
    <m/>
    <m/>
    <m/>
    <m/>
    <m/>
    <m/>
    <m/>
    <s v="SIN RECURSO EJECUTADO"/>
    <m/>
    <n v="339"/>
    <n v="186"/>
    <n v="153"/>
    <n v="0.45132743362831856"/>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938000000"/>
    <n v="2938000000"/>
    <b v="0"/>
    <b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s v="NO PROGRAMADO"/>
    <n v="11"/>
    <m/>
    <m/>
    <m/>
    <m/>
    <m/>
    <n v="11"/>
    <x v="12"/>
    <m/>
    <m/>
    <m/>
    <m/>
    <m/>
    <m/>
    <m/>
    <s v="SIN RECURSO EJECUTADO"/>
    <m/>
    <n v="183"/>
    <n v="30"/>
    <n v="153"/>
    <n v="0.83606557377049184"/>
    <m/>
    <m/>
    <s v="(Proyecto ejecutado a través de Convenio 001-2018 FUPAD)"/>
    <b v="1"/>
    <m/>
    <s v="corte julio"/>
    <s v="corte agosto"/>
    <m/>
    <m/>
    <m/>
    <m/>
    <m/>
    <m/>
    <b v="1"/>
    <n v="2970000000"/>
    <n v="297000000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n v="1"/>
    <s v="NO PERIODICIDAD"/>
    <m/>
    <m/>
    <m/>
    <m/>
    <m/>
    <n v="1"/>
    <x v="13"/>
    <m/>
    <m/>
    <m/>
    <m/>
    <m/>
    <m/>
    <m/>
    <e v="#DIV/0!"/>
    <s v="ID 245959"/>
    <n v="19"/>
    <n v="211"/>
    <n v="-192"/>
    <n v="8.0526315789473681"/>
    <m/>
    <s v="Actividad con fecha final enero."/>
    <m/>
    <b v="1"/>
    <s v="Corte junio"/>
    <m/>
    <s v="corte agosto"/>
    <m/>
    <m/>
    <m/>
    <m/>
    <m/>
    <m/>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n v="1"/>
    <s v="NO PERIODICIDAD"/>
    <m/>
    <m/>
    <m/>
    <m/>
    <m/>
    <n v="1"/>
    <x v="13"/>
    <m/>
    <m/>
    <m/>
    <m/>
    <m/>
    <m/>
    <m/>
    <e v="#DIV/0!"/>
    <s v="Contrato 245 de 2018"/>
    <n v="5"/>
    <n v="192"/>
    <n v="-187"/>
    <n v="30.6"/>
    <m/>
    <s v="Actividad con fecha final enero."/>
    <m/>
    <b v="1"/>
    <s v="Corte junio"/>
    <m/>
    <s v="corte agosto"/>
    <m/>
    <m/>
    <m/>
    <m/>
    <m/>
    <m/>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n v="77947"/>
    <n v="77947"/>
    <m/>
    <m/>
    <m/>
    <m/>
    <m/>
    <n v="77947"/>
    <x v="14"/>
    <n v="27057227000"/>
    <n v="27057227000"/>
    <n v="27057227000"/>
    <n v="27057227000"/>
    <n v="27057227000"/>
    <n v="27057227000"/>
    <n v="27057227000"/>
    <n v="1"/>
    <s v="Informe de supervisión junio ID 292120"/>
    <n v="340"/>
    <n v="187"/>
    <n v="153"/>
    <n v="0.45"/>
    <m/>
    <m/>
    <s v="Valor ($29.746.470.000) corresponde al presupuesto total del proyecto, del cual $27.057.227.000 fueron financiados por VT y el resto por VCH-SCYMA"/>
    <b v="1"/>
    <s v="Corte junio"/>
    <s v="corte julio"/>
    <s v="corte agosto"/>
    <m/>
    <m/>
    <m/>
    <m/>
    <m/>
    <m/>
    <b v="1"/>
    <n v="0"/>
    <n v="0"/>
    <b v="0"/>
    <b v="0"/>
  </r>
  <r>
    <x v="1"/>
    <s v="Gestión del Conocimiento"/>
    <s v="Gestión Misional y de Gobierno"/>
    <s v="Dinamizar la actividad de exploración y producción de hidrocarburos."/>
    <s v="C-2103-1900-2 FORTALECIMIENTO DE LA GESTIÓN ARTICULADA PARA LA SOSTENIBILIDAD DEL SECTOR DE HIDROCARBUROS"/>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n v="77947"/>
    <n v="77947"/>
    <m/>
    <m/>
    <m/>
    <m/>
    <m/>
    <n v="77947"/>
    <x v="14"/>
    <n v="2689243000"/>
    <n v="2689243000"/>
    <n v="2689243000"/>
    <n v="2689243000"/>
    <n v="2689243000"/>
    <n v="2689243000"/>
    <n v="2689243000"/>
    <n v="1"/>
    <s v="Informe de supervisión junio ID 292120"/>
    <n v="340"/>
    <n v="187"/>
    <n v="153"/>
    <n v="0.45"/>
    <s v="Corresponde a la misma actividad y meta anterior, pero se separa porque está financiada una parte con recursos a cargo de  VCH-SCYMA, atendiendo a la observación de la VT: Valor ($29.746.470.000) corresponde al presupuesto total del proyecto, del cual $27.057.227.000 fueron financiados por VT y el resto por VCH-SCYMA"/>
    <m/>
    <m/>
    <b v="1"/>
    <s v="Corte junio"/>
    <s v="corte julio"/>
    <s v="corte agosto"/>
    <m/>
    <m/>
    <m/>
    <m/>
    <m/>
    <m/>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n v="3"/>
    <n v="3"/>
    <n v="3"/>
    <n v="3"/>
    <n v="3"/>
    <n v="3"/>
    <n v="3"/>
    <n v="3"/>
    <x v="13"/>
    <m/>
    <m/>
    <m/>
    <m/>
    <m/>
    <m/>
    <m/>
    <e v="#DIV/0!"/>
    <s v="ID 285193, 270150"/>
    <n v="104"/>
    <n v="211"/>
    <n v="-107"/>
    <n v="1.4711538461538463"/>
    <m/>
    <s v="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
    <m/>
    <b v="1"/>
    <s v="Corte junio"/>
    <m/>
    <s v="corte agosto"/>
    <m/>
    <m/>
    <m/>
    <m/>
    <m/>
    <s v="Meta cumplida reporte Jun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n v="1"/>
    <n v="1"/>
    <m/>
    <m/>
    <m/>
    <m/>
    <m/>
    <n v="1"/>
    <x v="15"/>
    <m/>
    <m/>
    <m/>
    <m/>
    <m/>
    <m/>
    <m/>
    <e v="#DIV/0!"/>
    <s v="Contrato 402 de 2018"/>
    <n v="122"/>
    <n v="107"/>
    <n v="15"/>
    <n v="1.2540983606557377"/>
    <m/>
    <m/>
    <m/>
    <b v="1"/>
    <s v="Corte junio"/>
    <s v="corte julio"/>
    <s v="corte agosto"/>
    <m/>
    <m/>
    <m/>
    <m/>
    <m/>
    <m/>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n v="1"/>
    <n v="1"/>
    <n v="1"/>
    <n v="1"/>
    <n v="1"/>
    <n v="1"/>
    <n v="1"/>
    <n v="1"/>
    <x v="13"/>
    <n v="348988920"/>
    <n v="348988920"/>
    <n v="348988920"/>
    <n v="348988920"/>
    <n v="348988920"/>
    <n v="348988920"/>
    <n v="348988920"/>
    <n v="1"/>
    <s v="ID 301065"/>
    <n v="90"/>
    <n v="187"/>
    <n v="-97"/>
    <n v="1.7"/>
    <m/>
    <s v="Actividad con fecha final abril."/>
    <s v="Valor en Plan Anual de Adquisiciones $375.000.000"/>
    <b v="1"/>
    <s v="Corte junio"/>
    <m/>
    <m/>
    <m/>
    <m/>
    <m/>
    <m/>
    <m/>
    <s v="Meta cumplida reporte Jun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s v="NO PROGRAMADO"/>
    <s v="NO PROGRAMADO"/>
    <s v="NO PROGRAMADO"/>
    <s v="NO PROGRAMADO"/>
    <s v="NO PROGRAMADO"/>
    <s v="NO PROGRAMADO"/>
    <m/>
    <s v="NO PROGRAMADO"/>
    <x v="7"/>
    <m/>
    <m/>
    <m/>
    <m/>
    <m/>
    <m/>
    <m/>
    <s v="SIN RECURSO EJECUTADO"/>
    <m/>
    <n v="138"/>
    <n v="-15"/>
    <n v="153"/>
    <n v="1.1086956521739131"/>
    <m/>
    <m/>
    <s v="Incluye valor de adquisición sísmica ($23.663.227.461) + interventoría ($1.893.058.196). Nótese que el valor en Plan Anual de Adquisiciones para interventoría es de ($2.620.458.959)._x000a__x000a_La programación de la meta se definirá una vez se reciba programa de trabajo del contratista ejecutor"/>
    <b v="1"/>
    <m/>
    <m/>
    <m/>
    <m/>
    <m/>
    <m/>
    <m/>
    <m/>
    <m/>
    <b v="1"/>
    <n v="25556285657"/>
    <n v="25556285657"/>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n v="2"/>
    <n v="2"/>
    <n v="2"/>
    <n v="2"/>
    <n v="2"/>
    <n v="2"/>
    <n v="2"/>
    <n v="2"/>
    <x v="13"/>
    <m/>
    <m/>
    <m/>
    <m/>
    <m/>
    <m/>
    <m/>
    <e v="#DIV/0!"/>
    <s v="ID 285997 , 288641"/>
    <n v="104"/>
    <n v="211"/>
    <n v="-107"/>
    <n v="1.4711538461538463"/>
    <m/>
    <s v="Actividad con fecha final abril."/>
    <m/>
    <b v="1"/>
    <s v="Corte junio"/>
    <m/>
    <s v="corte agosto"/>
    <m/>
    <m/>
    <m/>
    <m/>
    <m/>
    <s v="Meta cumplida reporte Jun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x v="7"/>
    <m/>
    <m/>
    <m/>
    <m/>
    <m/>
    <m/>
    <m/>
    <e v="#DIV/0!"/>
    <m/>
    <n v="122"/>
    <n v="107"/>
    <n v="15"/>
    <n v="1.2540983606557377"/>
    <m/>
    <m/>
    <m/>
    <b v="1"/>
    <m/>
    <m/>
    <s v="corte agosto"/>
    <m/>
    <m/>
    <m/>
    <m/>
    <m/>
    <m/>
    <b v="1"/>
    <n v="0"/>
    <n v="0"/>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s v="NO PROGRAMADO"/>
    <s v="NO PROGRAMADO"/>
    <s v="NO PROGRAMADO"/>
    <s v="NO PROGRAMADO"/>
    <s v="NO PROGRAMADO"/>
    <s v="NO PROGRAMADO"/>
    <m/>
    <s v="NO PROGRAMADO"/>
    <x v="7"/>
    <m/>
    <m/>
    <m/>
    <m/>
    <m/>
    <m/>
    <m/>
    <s v="SIN RECURSO EJECUTADO"/>
    <m/>
    <n v="138"/>
    <n v="-15"/>
    <n v="153"/>
    <n v="1.1086956521739131"/>
    <m/>
    <m/>
    <s v="Incluye valor de adquisición sísmica ($41.520.808.724) + interventoría ($3.493.959.915). Nótese que el valor de la interventoría aún es preliminar y debe ser aprobado_x000a__x000a_La programación de la meta se definirá una vez se reciba programa de trabajo del contratista ejecutor"/>
    <b v="1"/>
    <m/>
    <m/>
    <m/>
    <m/>
    <m/>
    <m/>
    <m/>
    <m/>
    <m/>
    <b v="1"/>
    <n v="26592472351"/>
    <n v="26592472351"/>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n v="1"/>
    <n v="1"/>
    <n v="1"/>
    <n v="1"/>
    <n v="1"/>
    <n v="1"/>
    <n v="1"/>
    <n v="1"/>
    <x v="13"/>
    <m/>
    <m/>
    <m/>
    <m/>
    <m/>
    <m/>
    <m/>
    <e v="#DIV/0!"/>
    <s v="ID 289396"/>
    <n v="109"/>
    <n v="211"/>
    <n v="-102"/>
    <n v="1.4036697247706422"/>
    <m/>
    <s v="Actividad con fecha final abril."/>
    <m/>
    <b v="1"/>
    <s v="Corte junio"/>
    <m/>
    <s v="corte agosto"/>
    <m/>
    <m/>
    <m/>
    <m/>
    <m/>
    <s v="Meta cumplida reporte Jun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x v="7"/>
    <m/>
    <m/>
    <m/>
    <m/>
    <m/>
    <m/>
    <m/>
    <e v="#DIV/0!"/>
    <m/>
    <n v="122"/>
    <n v="102"/>
    <n v="20"/>
    <n v="1.2540983606557377"/>
    <m/>
    <m/>
    <m/>
    <b v="1"/>
    <m/>
    <m/>
    <s v="corte agosto"/>
    <m/>
    <m/>
    <m/>
    <m/>
    <m/>
    <m/>
    <b v="1"/>
    <n v="0"/>
    <n v="0"/>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s v="NO PROGRAMADO"/>
    <s v="NO PROGRAMADO"/>
    <s v="NO PROGRAMADO"/>
    <s v="NO PROGRAMADO"/>
    <s v="NO PROGRAMADO"/>
    <s v="NO PROGRAMADO"/>
    <m/>
    <s v="NO PROGRAMADO"/>
    <x v="7"/>
    <m/>
    <m/>
    <m/>
    <m/>
    <m/>
    <m/>
    <m/>
    <s v="SIN RECURSO EJECUTADO"/>
    <m/>
    <n v="133"/>
    <n v="-20"/>
    <n v="153"/>
    <n v="1.1503759398496241"/>
    <m/>
    <m/>
    <s v="La programación de la meta se definirá una vez se reciba programa de trabajo del contratista ejecutor"/>
    <b v="1"/>
    <m/>
    <m/>
    <m/>
    <m/>
    <m/>
    <m/>
    <m/>
    <m/>
    <m/>
    <b v="1"/>
    <n v="1051971885"/>
    <n v="1051971885"/>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n v="1"/>
    <n v="1"/>
    <n v="1"/>
    <n v="1"/>
    <n v="1"/>
    <n v="1"/>
    <n v="1"/>
    <n v="1"/>
    <x v="13"/>
    <m/>
    <m/>
    <m/>
    <m/>
    <m/>
    <m/>
    <m/>
    <e v="#DIV/0!"/>
    <s v="ID 274904"/>
    <n v="114"/>
    <n v="211"/>
    <n v="-97"/>
    <n v="1.3421052631578947"/>
    <m/>
    <s v="Actividad con fecha final abril."/>
    <m/>
    <b v="1"/>
    <s v="Corte junio"/>
    <m/>
    <s v="corte agosto"/>
    <m/>
    <m/>
    <m/>
    <m/>
    <m/>
    <s v="Meta cumplida reporte Jun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s v="NO PROGRAMADO"/>
    <n v="1"/>
    <n v="1"/>
    <n v="1"/>
    <n v="1"/>
    <n v="1"/>
    <n v="1"/>
    <n v="1"/>
    <x v="13"/>
    <m/>
    <m/>
    <m/>
    <m/>
    <m/>
    <m/>
    <m/>
    <e v="#DIV/0!"/>
    <m/>
    <n v="61"/>
    <n v="97"/>
    <n v="-36"/>
    <n v="2.5081967213114753"/>
    <m/>
    <s v="Actividad con fecha final junio."/>
    <m/>
    <b v="1"/>
    <m/>
    <s v="corte julio"/>
    <s v="corte agosto"/>
    <m/>
    <m/>
    <m/>
    <m/>
    <m/>
    <s v="Meta cumplida reporte Jul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s v="NO PROGRAMADO"/>
    <s v="NO PROGRAMADO"/>
    <s v="NO PROGRAMADO"/>
    <s v="NO PROGRAMADO"/>
    <s v="NO PROGRAMADO"/>
    <s v="NO PROGRAMADO"/>
    <m/>
    <s v="NO PROGRAMADO"/>
    <x v="7"/>
    <m/>
    <m/>
    <m/>
    <m/>
    <m/>
    <m/>
    <m/>
    <s v="SIN RECURSO EJECUTADO"/>
    <m/>
    <n v="189"/>
    <n v="36"/>
    <n v="153"/>
    <n v="0.80952380952380953"/>
    <m/>
    <m/>
    <m/>
    <b v="1"/>
    <m/>
    <m/>
    <m/>
    <m/>
    <m/>
    <m/>
    <m/>
    <m/>
    <m/>
    <b v="1"/>
    <n v="3789201784"/>
    <n v="3789201784"/>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n v="1"/>
    <n v="1"/>
    <n v="1"/>
    <n v="1"/>
    <n v="1"/>
    <n v="1"/>
    <n v="1"/>
    <n v="1"/>
    <x v="13"/>
    <m/>
    <m/>
    <m/>
    <m/>
    <m/>
    <m/>
    <m/>
    <e v="#DIV/0!"/>
    <s v="ID 290500"/>
    <n v="149"/>
    <n v="211"/>
    <n v="-62"/>
    <n v="1.0268456375838926"/>
    <m/>
    <s v="Actividad con fecha final mayo."/>
    <m/>
    <b v="1"/>
    <s v="Corte junio"/>
    <m/>
    <s v="corte agosto"/>
    <m/>
    <m/>
    <m/>
    <m/>
    <m/>
    <s v="Meta cumplida reporte Jun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x v="7"/>
    <m/>
    <m/>
    <m/>
    <m/>
    <m/>
    <m/>
    <m/>
    <e v="#DIV/0!"/>
    <m/>
    <n v="72"/>
    <n v="62"/>
    <n v="10"/>
    <n v="2.125"/>
    <m/>
    <m/>
    <m/>
    <b v="1"/>
    <m/>
    <m/>
    <s v="corte agosto"/>
    <m/>
    <m/>
    <m/>
    <m/>
    <m/>
    <m/>
    <b v="1"/>
    <n v="0"/>
    <n v="0"/>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s v="NO PROGRAMADO"/>
    <s v="NO PROGRAMADO"/>
    <s v="NO PROGRAMADO"/>
    <s v="NO PROGRAMADO"/>
    <s v="NO PROGRAMADO"/>
    <s v="NO PROGRAMADO"/>
    <m/>
    <s v="NO PROGRAMADO"/>
    <x v="7"/>
    <m/>
    <m/>
    <m/>
    <m/>
    <m/>
    <m/>
    <m/>
    <s v="SIN RECURSO EJECUTADO"/>
    <m/>
    <n v="143"/>
    <n v="-10"/>
    <n v="153"/>
    <n v="1.06993006993007"/>
    <m/>
    <m/>
    <m/>
    <b v="1"/>
    <m/>
    <m/>
    <m/>
    <m/>
    <m/>
    <m/>
    <m/>
    <m/>
    <m/>
    <b v="1"/>
    <n v="16667304688"/>
    <n v="16667304688"/>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s v="NO PROGRAMADO"/>
    <n v="1"/>
    <n v="1"/>
    <n v="1"/>
    <n v="1"/>
    <n v="1"/>
    <n v="1"/>
    <n v="1"/>
    <x v="13"/>
    <m/>
    <m/>
    <m/>
    <m/>
    <m/>
    <m/>
    <m/>
    <e v="#DIV/0!"/>
    <m/>
    <n v="180"/>
    <n v="211"/>
    <n v="-31"/>
    <n v="0.85"/>
    <m/>
    <s v="Actividad con fecha final junio."/>
    <m/>
    <b v="1"/>
    <m/>
    <s v="corte julio"/>
    <s v="corte agosto"/>
    <m/>
    <m/>
    <m/>
    <m/>
    <m/>
    <s v="Meta cumplida reporte Jul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s v="NO PROGRAMADO"/>
    <n v="1"/>
    <n v="1"/>
    <n v="1"/>
    <n v="1"/>
    <n v="1"/>
    <n v="1"/>
    <n v="1"/>
    <x v="13"/>
    <m/>
    <m/>
    <m/>
    <m/>
    <m/>
    <m/>
    <m/>
    <e v="#DIV/0!"/>
    <m/>
    <n v="15"/>
    <n v="31"/>
    <n v="-16"/>
    <n v="10.199999999999999"/>
    <m/>
    <m/>
    <m/>
    <b v="1"/>
    <m/>
    <s v="corte julio"/>
    <s v="corte agosto"/>
    <m/>
    <m/>
    <m/>
    <m/>
    <m/>
    <s v="Meta cumplida reporte Jul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s v="NO PROGRAMADO"/>
    <s v="NO PROGRAMADO"/>
    <s v="NO PROGRAMADO"/>
    <s v="NO PROGRAMADO"/>
    <s v="NO PROGRAMADO"/>
    <s v="NO PROGRAMADO"/>
    <m/>
    <s v="NO PROGRAMADO"/>
    <x v="7"/>
    <m/>
    <m/>
    <m/>
    <m/>
    <m/>
    <m/>
    <m/>
    <s v="SIN RECURSO EJECUTADO"/>
    <m/>
    <n v="169"/>
    <n v="16"/>
    <n v="153"/>
    <n v="0.90532544378698221"/>
    <m/>
    <m/>
    <m/>
    <b v="1"/>
    <m/>
    <m/>
    <m/>
    <m/>
    <m/>
    <m/>
    <m/>
    <m/>
    <m/>
    <b v="1"/>
    <n v="13593574566"/>
    <n v="13593574566"/>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s v="NO PROGRAMADO"/>
    <n v="2"/>
    <n v="2"/>
    <n v="2"/>
    <n v="2"/>
    <n v="2"/>
    <n v="2"/>
    <n v="2"/>
    <x v="13"/>
    <m/>
    <m/>
    <m/>
    <m/>
    <m/>
    <m/>
    <m/>
    <e v="#DIV/0!"/>
    <m/>
    <n v="180"/>
    <n v="211"/>
    <n v="-31"/>
    <n v="0.85"/>
    <m/>
    <s v="Actividad con fecha final junio."/>
    <m/>
    <b v="1"/>
    <m/>
    <s v="corte julio"/>
    <s v="corte agosto"/>
    <m/>
    <m/>
    <m/>
    <m/>
    <m/>
    <s v="Meta cumplida reporte Jul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x v="7"/>
    <m/>
    <m/>
    <m/>
    <m/>
    <m/>
    <m/>
    <m/>
    <e v="#DIV/0!"/>
    <m/>
    <n v="32"/>
    <n v="31"/>
    <n v="1"/>
    <n v="4.78125"/>
    <m/>
    <m/>
    <m/>
    <b v="1"/>
    <m/>
    <m/>
    <s v="corte agosto"/>
    <m/>
    <m/>
    <m/>
    <m/>
    <m/>
    <m/>
    <b v="1"/>
    <n v="0"/>
    <n v="0"/>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s v="NO PROGRAMADO"/>
    <s v="NO PROGRAMADO"/>
    <s v="NO PROGRAMADO"/>
    <s v="NO PROGRAMADO"/>
    <s v="NO PROGRAMADO"/>
    <s v="NO PROGRAMADO"/>
    <m/>
    <s v="NO PROGRAMADO"/>
    <x v="7"/>
    <m/>
    <m/>
    <m/>
    <m/>
    <m/>
    <m/>
    <m/>
    <s v="SIN RECURSO EJECUTADO"/>
    <m/>
    <n v="199"/>
    <n v="46"/>
    <n v="153"/>
    <n v="0.76884422110552764"/>
    <m/>
    <m/>
    <m/>
    <b v="1"/>
    <m/>
    <m/>
    <m/>
    <m/>
    <m/>
    <m/>
    <m/>
    <m/>
    <m/>
    <b v="1"/>
    <n v="7890562980"/>
    <n v="7890562980"/>
    <m/>
    <b v="0"/>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s v="NO PROGRAMADO"/>
    <s v="NO PROGRAMADO"/>
    <s v="NO PROGRAMADO"/>
    <s v="NO PROGRAMADO"/>
    <s v="NO PROGRAMADO"/>
    <s v="NO PROGRAMADO"/>
    <m/>
    <s v="NO PROGRAMADO"/>
    <x v="7"/>
    <m/>
    <m/>
    <m/>
    <m/>
    <m/>
    <m/>
    <m/>
    <s v="SIN RECURSO EJECUTADO"/>
    <m/>
    <n v="317"/>
    <n v="180"/>
    <n v="137"/>
    <n v="0.48264984227129337"/>
    <m/>
    <m/>
    <s v="A 30 de abril se encuentra el valor total de la actividad en el PAA. Es decir $1.533.000.000. El indicador no se encuentra incluido en el Sistema de Gestión Integrado."/>
    <b v="1"/>
    <m/>
    <m/>
    <m/>
    <m/>
    <m/>
    <m/>
    <m/>
    <m/>
    <m/>
    <b v="1"/>
    <n v="1533000000"/>
    <n v="1533000000"/>
    <m/>
    <b v="0"/>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n v="15"/>
    <s v="NO PERIODICIDAD"/>
    <s v="NO PERIODICIDAD"/>
    <m/>
    <s v="NO PERIODICIDAD"/>
    <s v="NO PERIODICIDAD"/>
    <m/>
    <n v="15"/>
    <x v="16"/>
    <n v="1043000000"/>
    <n v="1043000000"/>
    <m/>
    <m/>
    <m/>
    <m/>
    <m/>
    <n v="0.58742361521781983"/>
    <s v="Las evidencias se encuentran en el sistema de gestión documental, asociados a los contratos 400, 401, 410, 411, 425, 431 y 440 de 2018, así como asociadas a los trámites de autorización de pago de las cuentas de cobro de cada uno de ellos."/>
    <n v="333"/>
    <n v="180"/>
    <n v="153"/>
    <n v="0.45945945945945948"/>
    <m/>
    <s v="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
    <s v="A 30 de abril se encuentra el valor total de la actividad en el PAA. Es decir $1.775..000.000"/>
    <b v="1"/>
    <s v="Corte junio"/>
    <m/>
    <m/>
    <m/>
    <m/>
    <m/>
    <m/>
    <m/>
    <m/>
    <b v="1"/>
    <n v="732550000"/>
    <n v="732550000"/>
    <b v="0"/>
    <b v="0"/>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n v="7"/>
    <s v="NO PERIODICIDAD"/>
    <s v="NO PERIODICIDAD"/>
    <m/>
    <s v="NO PERIODICIDAD"/>
    <s v="NO PERIODICIDAD"/>
    <m/>
    <n v="7"/>
    <x v="17"/>
    <n v="2058220667"/>
    <n v="2058220667"/>
    <m/>
    <m/>
    <m/>
    <m/>
    <m/>
    <n v="0.3997981152452823"/>
    <s v="Las evidencias se encuentran en el sistema de gestión documental, asociados a los contratos 312 de 2018, 315 de 2018, así como asociadas a los trámites de autorización y legalizaciòn de los gastos de viaje relacionados con cada uno de ellos."/>
    <n v="281"/>
    <n v="144"/>
    <n v="137"/>
    <n v="0.54448398576512458"/>
    <m/>
    <m/>
    <s v="A 30 de abril de los 5.148,1 millones de pesos presupuestados para esta actividad, sólo se han incluido en el PAA 4.311,5 millones."/>
    <b v="1"/>
    <s v="Corte junio"/>
    <m/>
    <m/>
    <m/>
    <m/>
    <m/>
    <m/>
    <m/>
    <m/>
    <b v="1"/>
    <n v="3089929333"/>
    <n v="3089929333"/>
    <b v="0"/>
    <b v="0"/>
  </r>
  <r>
    <x v="2"/>
    <s v="No Aplica"/>
    <s v="Gestión Misional y de Gobierno"/>
    <s v="Dinamizar la actividad de exploración y producción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n v="20"/>
    <s v="NO PERIODICIDAD"/>
    <s v="NO PERIODICIDAD"/>
    <m/>
    <s v="NO PERIODICIDAD"/>
    <s v="NO PERIODICIDAD"/>
    <m/>
    <n v="20"/>
    <x v="18"/>
    <n v="895181685"/>
    <n v="895181685"/>
    <m/>
    <m/>
    <m/>
    <m/>
    <m/>
    <n v="0.55077935458069283"/>
    <s v="Las evidencias se encuentran en el sistema de gestión documental, asociados al tipo documental de cesiones de los contratos.."/>
    <n v="333"/>
    <n v="180"/>
    <n v="153"/>
    <n v="0.45945945945945948"/>
    <m/>
    <m/>
    <s v="A 30 de abril se encuentra el valor total de la actividad en el PAA. Es decir $1.625.300.000"/>
    <b v="1"/>
    <s v="Corte junio"/>
    <m/>
    <m/>
    <m/>
    <m/>
    <m/>
    <m/>
    <m/>
    <m/>
    <b v="1"/>
    <n v="730118315"/>
    <n v="730118315"/>
    <b v="0"/>
    <b v="1"/>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s v="NO PROGRAMADO"/>
    <s v="NO PROGRAMADO"/>
    <s v="NO PROGRAMADO"/>
    <s v="NO PROGRAMADO"/>
    <s v="NO PERIODICIDAD"/>
    <s v="NO PERIODICIDAD"/>
    <m/>
    <s v="NO PROGRAMADO"/>
    <x v="7"/>
    <m/>
    <m/>
    <m/>
    <m/>
    <m/>
    <m/>
    <m/>
    <s v="SIN RECURSO EJECUTADO"/>
    <m/>
    <n v="213"/>
    <n v="60"/>
    <n v="153"/>
    <n v="0.71830985915492962"/>
    <m/>
    <m/>
    <s v="La convocatoria se apertura en junio, tiene restricción por Ley de Garantías."/>
    <b v="1"/>
    <m/>
    <m/>
    <m/>
    <m/>
    <m/>
    <m/>
    <m/>
    <m/>
    <m/>
    <b v="1"/>
    <n v="9400000000"/>
    <n v="9400000000"/>
    <m/>
    <b v="0"/>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s v="NO PROGRAMADO"/>
    <s v="NO PROGRAMADO"/>
    <s v="NO PROGRAMADO"/>
    <s v="NO PROGRAMADO"/>
    <s v="NO PERIODICIDAD"/>
    <s v="NO PERIODICIDAD"/>
    <m/>
    <s v="NO PROGRAMADO"/>
    <x v="7"/>
    <m/>
    <m/>
    <m/>
    <m/>
    <m/>
    <m/>
    <m/>
    <s v="SIN RECURSO EJECUTADO"/>
    <m/>
    <n v="213"/>
    <n v="60"/>
    <n v="153"/>
    <n v="0.71830985915492962"/>
    <m/>
    <m/>
    <s v="La contratación se apertura en junio, tiene restricción por Ley de Garantías._x000a_"/>
    <b v="1"/>
    <m/>
    <m/>
    <m/>
    <m/>
    <m/>
    <m/>
    <m/>
    <m/>
    <m/>
    <b v="1"/>
    <n v="600000000"/>
    <n v="600000000"/>
    <m/>
    <b v="0"/>
  </r>
  <r>
    <x v="3"/>
    <s v="Reservas y Operaciones"/>
    <s v="Gestión Misional y de Gobierno"/>
    <s v="Generar recursos fiscales que contribuyan a la prosperidad económica y social del país y a la sostenibilidad financiera de la ANH."/>
    <s v="FUNCIONAMIENTO"/>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n v="1"/>
    <n v="1"/>
    <n v="1"/>
    <n v="1"/>
    <n v="1"/>
    <n v="1"/>
    <n v="1"/>
    <n v="1"/>
    <x v="13"/>
    <m/>
    <m/>
    <m/>
    <m/>
    <m/>
    <m/>
    <m/>
    <e v="#DIV/0!"/>
    <s v="_x000a_Documentos:_x000a_Remisión IRR_id278076_MME_2018035015_09-05-2018_x000a_INF. Reservas crudo Pronóstico &amp; Regalías_MME_ Ver 11 mayo 2018_x000a_Inf. Reservas Gas Pronóstico &amp; Regalías _MME_Ver 9 mayo 2018_x000a__x000a_Ruta de acceso: Z:\2018\INFORMACION MME\Informe mayo_2018_x000a_"/>
    <n v="29"/>
    <n v="121"/>
    <n v="-92"/>
    <n v="5.2758620689655169"/>
    <m/>
    <s v="Actividad con fecha final abril."/>
    <s v="Se elabora una sola vez en el año en abril, se costea con gasto de funcionamiento."/>
    <b v="1"/>
    <s v="Corte junio"/>
    <m/>
    <m/>
    <m/>
    <m/>
    <m/>
    <m/>
    <m/>
    <s v="Meta cumplida reporte Junio"/>
    <b v="1"/>
    <n v="0"/>
    <n v="0"/>
    <b v="0"/>
    <b v="0"/>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n v="95"/>
    <s v="NO PERIODICIDAD"/>
    <s v="NO PERIODICIDAD"/>
    <m/>
    <s v="NO PERIODICIDAD"/>
    <s v="NO PERIODICIDAD"/>
    <m/>
    <n v="95"/>
    <x v="19"/>
    <m/>
    <m/>
    <m/>
    <m/>
    <m/>
    <m/>
    <m/>
    <e v="#DIV/0!"/>
    <s v="VORP/ GRDE - Servidor: Y:\INFORMES\INDICADOR D.E y SIGECO"/>
    <n v="364"/>
    <n v="211"/>
    <n v="153"/>
    <n v="0.42032967032967034"/>
    <m/>
    <s v="Meta constante."/>
    <m/>
    <b v="1"/>
    <s v="Corte junio"/>
    <m/>
    <m/>
    <m/>
    <m/>
    <m/>
    <m/>
    <s v="Constante"/>
    <m/>
    <b v="1"/>
    <n v="0"/>
    <n v="0"/>
    <b v="1"/>
    <b v="0"/>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n v="441"/>
    <s v="NO PERIODICIDAD"/>
    <s v="NO PERIODICIDAD"/>
    <m/>
    <s v="NO PERIODICIDAD"/>
    <s v="NO PERIODICIDAD"/>
    <m/>
    <n v="441"/>
    <x v="20"/>
    <m/>
    <m/>
    <m/>
    <m/>
    <m/>
    <m/>
    <m/>
    <e v="#DIV/0!"/>
    <s v="VORP/ GRDE - Servidor: Y:\INFORMES\INDICADOR D.E"/>
    <n v="364"/>
    <n v="211"/>
    <n v="153"/>
    <n v="0.42032967032967034"/>
    <m/>
    <s v="Meta constante."/>
    <m/>
    <b v="1"/>
    <s v="Corte junio"/>
    <m/>
    <m/>
    <m/>
    <m/>
    <m/>
    <m/>
    <s v="Constante"/>
    <m/>
    <b v="1"/>
    <n v="0"/>
    <n v="0"/>
    <b v="1"/>
    <b v="0"/>
  </r>
  <r>
    <x v="3"/>
    <s v="Regalías y Derechos Económicos"/>
    <s v="Gestión Misional y de Gobierno"/>
    <s v="Generar recursos fiscales que contribuyan a la prosperidad económica y social del país y a la sostenibilidad financiera de la ANH."/>
    <s v="SISTEMA GENERAL DE REGALÍAS"/>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n v="117"/>
    <s v="NO PERIODICIDAD"/>
    <s v="NO PERIODICIDAD"/>
    <m/>
    <s v="NO PERIODICIDAD"/>
    <s v="NO PERIODICIDAD"/>
    <m/>
    <n v="117"/>
    <x v="21"/>
    <m/>
    <m/>
    <m/>
    <m/>
    <m/>
    <m/>
    <m/>
    <e v="#DIV/0!"/>
    <s v="SIGECO"/>
    <n v="364"/>
    <n v="211"/>
    <n v="153"/>
    <n v="0.42032967032967034"/>
    <m/>
    <s v="Meta constante."/>
    <m/>
    <b v="1"/>
    <s v="Corte junio"/>
    <m/>
    <m/>
    <m/>
    <m/>
    <m/>
    <m/>
    <s v="Constante"/>
    <m/>
    <b v="1"/>
    <n v="0"/>
    <n v="0"/>
    <b v="1"/>
    <b v="0"/>
  </r>
  <r>
    <x v="4"/>
    <s v="No Aplica"/>
    <s v="Eficiencia Administrativa "/>
    <s v="Armonizar los intereses de la sociedad, el estado y las empresas del sector en el desarrollo de la industria de hidrocarburos."/>
    <s v="FUNCIONAMIENTO"/>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n v="100"/>
    <s v="NO PERIODICIDAD"/>
    <s v="NO PERIODICIDAD"/>
    <s v="NO PERIODICIDAD"/>
    <s v="NO PERIODICIDAD"/>
    <s v="NO PERIODICIDAD"/>
    <m/>
    <n v="100"/>
    <x v="13"/>
    <m/>
    <m/>
    <m/>
    <m/>
    <m/>
    <m/>
    <m/>
    <e v="#DIV/0!"/>
    <s v="Base datos de la contratacion Administrativa de la OAJ y en Plataforma SECO I y SECOP II"/>
    <n v="364"/>
    <n v="211"/>
    <n v="153"/>
    <n v="0.42032967032967034"/>
    <m/>
    <s v="Meta constante."/>
    <m/>
    <b v="1"/>
    <s v="Corte junio"/>
    <m/>
    <m/>
    <m/>
    <m/>
    <m/>
    <m/>
    <s v="Constante"/>
    <m/>
    <b v="1"/>
    <n v="0"/>
    <n v="0"/>
    <b v="0"/>
    <b v="0"/>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n v="90"/>
    <n v="90"/>
    <m/>
    <m/>
    <m/>
    <m/>
    <m/>
    <n v="90"/>
    <x v="13"/>
    <m/>
    <m/>
    <m/>
    <m/>
    <m/>
    <m/>
    <m/>
    <e v="#DIV/0!"/>
    <s v="Aplicativo EKOGUI Y Base de datos Estado de procesos judiciales de la OAJ"/>
    <n v="364"/>
    <n v="211"/>
    <n v="153"/>
    <n v="0.42032967032967034"/>
    <m/>
    <s v="Meta constante."/>
    <m/>
    <b v="1"/>
    <s v="Corte junio"/>
    <s v="corte julio"/>
    <s v="corte agosto"/>
    <m/>
    <m/>
    <m/>
    <m/>
    <s v="Constante"/>
    <m/>
    <b v="1"/>
    <n v="0"/>
    <n v="0"/>
    <b v="0"/>
    <b v="0"/>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n v="97"/>
    <s v="NO PERIODICIDAD"/>
    <s v="NO PERIODICIDAD"/>
    <m/>
    <s v="NO PERIODICIDAD"/>
    <s v="NO PERIODICIDAD"/>
    <m/>
    <n v="97"/>
    <x v="22"/>
    <m/>
    <m/>
    <m/>
    <m/>
    <m/>
    <m/>
    <m/>
    <e v="#DIV/0!"/>
    <s v="Base datos conceptos de OAJ"/>
    <n v="364"/>
    <n v="211"/>
    <n v="153"/>
    <n v="0.42032967032967034"/>
    <m/>
    <s v="Meta constante."/>
    <m/>
    <b v="1"/>
    <s v="Corte junio"/>
    <m/>
    <m/>
    <m/>
    <m/>
    <m/>
    <m/>
    <s v="Constante"/>
    <m/>
    <b v="1"/>
    <n v="0"/>
    <n v="0"/>
    <b v="1"/>
    <b v="0"/>
  </r>
  <r>
    <x v="5"/>
    <s v="Administrativo y Financiero"/>
    <s v="Gestión Financiera "/>
    <s v="Garantizar la administración eficiente y oportuna de los recursos financieros."/>
    <s v="FUNCIONAMIENTO"/>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s v="NO PROGRAMADO"/>
    <s v="NO PROGRAMADO"/>
    <s v="NO PROGRAMADO"/>
    <s v="NO PROGRAMADO"/>
    <s v="NO PROGRAMADO"/>
    <s v="NO PROGRAMADO"/>
    <m/>
    <s v="NO PROGRAMADO"/>
    <x v="7"/>
    <m/>
    <m/>
    <m/>
    <m/>
    <m/>
    <m/>
    <m/>
    <e v="#DIV/0!"/>
    <m/>
    <n v="364"/>
    <n v="211"/>
    <n v="153"/>
    <n v="0.42032967032967034"/>
    <m/>
    <m/>
    <m/>
    <b v="1"/>
    <m/>
    <m/>
    <m/>
    <m/>
    <m/>
    <m/>
    <m/>
    <m/>
    <m/>
    <b v="1"/>
    <n v="0"/>
    <n v="0"/>
    <m/>
    <b v="0"/>
  </r>
  <r>
    <x v="5"/>
    <s v="Administrativo y Financiero"/>
    <s v="Eficiencia Administrativa "/>
    <s v="Asegurar y mejorar las condiciones de seguridad y salud de los servidores públicos y la protección del ambiente."/>
    <s v="FUNCIONAMIENTO"/>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s v="NO PROGRAMADO"/>
    <s v="NO PROGRAMADO"/>
    <m/>
    <m/>
    <m/>
    <m/>
    <m/>
    <s v="NO PROGRAMADO"/>
    <x v="7"/>
    <m/>
    <m/>
    <m/>
    <m/>
    <m/>
    <m/>
    <m/>
    <e v="#DIV/0!"/>
    <m/>
    <n v="213"/>
    <n v="60"/>
    <n v="153"/>
    <n v="0.71830985915492962"/>
    <s v="Se asocia el objetivo estratégico sobre SST que fue incluido en la Resolución 316 del 26 de julio de 2018."/>
    <s v="Se cumple en agosto la meta pero se reporta una sola vez en el semestre."/>
    <m/>
    <b v="1"/>
    <m/>
    <m/>
    <s v="corte agosto"/>
    <m/>
    <m/>
    <m/>
    <m/>
    <m/>
    <m/>
    <b v="1"/>
    <n v="0"/>
    <n v="0"/>
    <m/>
    <b v="0"/>
  </r>
  <r>
    <x v="5"/>
    <s v="Administrativo y Financiero"/>
    <s v="Eficiencia Administrativa "/>
    <s v="Contar con una entidad innovadora, flexible y con capacidad de adaptarse al cambio."/>
    <s v="FUNCIONAMIENTO"/>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s v="NO PROGRAMADO"/>
    <s v="NO PROGRAMADO"/>
    <s v="NO PROGRAMADO"/>
    <m/>
    <m/>
    <m/>
    <m/>
    <s v="NO PROGRAMADO"/>
    <x v="7"/>
    <m/>
    <m/>
    <m/>
    <m/>
    <m/>
    <m/>
    <m/>
    <s v="SIN RECURSO EJECUTADO"/>
    <m/>
    <n v="203"/>
    <n v="60"/>
    <n v="143"/>
    <n v="0.75369458128078815"/>
    <m/>
    <s v="Se cumple la meta en septiembre la meta pero se reporta una sola vez en el semestre."/>
    <m/>
    <b v="1"/>
    <m/>
    <m/>
    <m/>
    <m/>
    <m/>
    <m/>
    <m/>
    <m/>
    <m/>
    <b v="1"/>
    <n v="317729576"/>
    <n v="317729576"/>
    <m/>
    <b v="0"/>
  </r>
  <r>
    <x v="5"/>
    <s v="Administrativo y Financiero"/>
    <s v="Eficiencia Administrativa "/>
    <s v="Contar con una entidad innovadora, flexible y con capacidad de adaptarse al cambio."/>
    <s v="FUNCIONAMIENTO"/>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s v="NO PROGRAMADO"/>
    <s v="NO PROGRAMADO"/>
    <s v="NO PROGRAMADO"/>
    <s v="NO PROGRAMADO"/>
    <s v="NO PROGRAMADO"/>
    <s v="NO PROGRAMADO"/>
    <m/>
    <s v="NO PROGRAMADO"/>
    <x v="7"/>
    <m/>
    <m/>
    <m/>
    <m/>
    <m/>
    <m/>
    <m/>
    <s v="SIN RECURSO EJECUTADO"/>
    <m/>
    <n v="213"/>
    <n v="60"/>
    <n v="153"/>
    <n v="0.71830985915492962"/>
    <m/>
    <m/>
    <m/>
    <b v="1"/>
    <m/>
    <m/>
    <m/>
    <m/>
    <m/>
    <m/>
    <m/>
    <m/>
    <m/>
    <b v="1"/>
    <n v="55200000"/>
    <n v="55200000"/>
    <m/>
    <b v="0"/>
  </r>
  <r>
    <x v="5"/>
    <s v="Administrativo y Financiero"/>
    <s v="Eficiencia Administrativa "/>
    <s v="Contar con una entidad innovadora, flexible y con capacidad de adaptarse al cambio."/>
    <s v="FUNCIONAMIENTO"/>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n v="51"/>
    <s v="NO PERIODICIDAD"/>
    <s v="NO PERIODICIDAD"/>
    <m/>
    <s v="NO PERIODICIDAD"/>
    <s v="NO PERIODICIDAD"/>
    <m/>
    <n v="51"/>
    <x v="9"/>
    <m/>
    <m/>
    <m/>
    <m/>
    <m/>
    <m/>
    <m/>
    <e v="#DIV/0!"/>
    <m/>
    <n v="363"/>
    <n v="210"/>
    <n v="153"/>
    <n v="0.42148760330578511"/>
    <s v="Según información validada con Alexandra Galvis Lizarazo el 31/07/2018, el plan al que corresponde la actividad es el PINAR."/>
    <s v="Al 15 de agosto de 2018 no reporta avance."/>
    <m/>
    <b v="1"/>
    <s v="Corte junio"/>
    <m/>
    <m/>
    <m/>
    <m/>
    <m/>
    <m/>
    <m/>
    <m/>
    <b v="1"/>
    <n v="0"/>
    <n v="0"/>
    <b v="0"/>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s v="NO PROGRAMADO"/>
    <s v="NO PROGRAMADO"/>
    <s v="NO PROGRAMADO"/>
    <m/>
    <m/>
    <m/>
    <m/>
    <s v="NO PROGRAMADO"/>
    <x v="7"/>
    <m/>
    <m/>
    <m/>
    <m/>
    <m/>
    <m/>
    <m/>
    <e v="#DIV/0!"/>
    <m/>
    <n v="182"/>
    <n v="121"/>
    <n v="61"/>
    <n v="0.84065934065934067"/>
    <s v="Deben estar formulados a septiembre."/>
    <s v="Se cumple la meta en septiembre y se reporta una sola vez."/>
    <m/>
    <b v="1"/>
    <m/>
    <m/>
    <m/>
    <m/>
    <m/>
    <m/>
    <m/>
    <m/>
    <m/>
    <b v="1"/>
    <n v="0"/>
    <n v="0"/>
    <m/>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s v="NO PROGRAMADO"/>
    <n v="12"/>
    <n v="12"/>
    <n v="12"/>
    <n v="12"/>
    <n v="12"/>
    <n v="12"/>
    <n v="12"/>
    <x v="13"/>
    <m/>
    <m/>
    <m/>
    <m/>
    <m/>
    <m/>
    <m/>
    <e v="#DIV/0!"/>
    <m/>
    <n v="152"/>
    <n v="152"/>
    <n v="0"/>
    <n v="1.006578947368421"/>
    <s v="Los 12 planes son: 1. Plan Institucional de Archivos –PINAR, _x000a_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_x000a_"/>
    <s v="La meta se cumplió en julio."/>
    <m/>
    <b v="1"/>
    <m/>
    <s v="corte julio"/>
    <m/>
    <m/>
    <m/>
    <m/>
    <m/>
    <m/>
    <s v="Meta cumplida reporte Junio"/>
    <b v="1"/>
    <n v="0"/>
    <n v="0"/>
    <b v="0"/>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n v="7"/>
    <s v="NO PERIODICIDAD"/>
    <s v="NO PERIODICIDAD"/>
    <m/>
    <s v="NO PERIODICIDAD"/>
    <s v="NO PERIODICIDAD"/>
    <m/>
    <n v="7"/>
    <x v="23"/>
    <m/>
    <m/>
    <m/>
    <m/>
    <m/>
    <m/>
    <m/>
    <e v="#DIV/0!"/>
    <s v="Se cuenta con los listados de Asistencia a cada una de las reuniones, las cuales se encuetran digitalizadas y disponibles en la siguiente dirección: Z:PlaneaciónPublica\MiPG\2018\Memorias"/>
    <n v="305"/>
    <n v="152"/>
    <n v="153"/>
    <n v="0.50163934426229506"/>
    <m/>
    <m/>
    <m/>
    <b v="1"/>
    <s v="Corte junio"/>
    <m/>
    <m/>
    <m/>
    <m/>
    <m/>
    <m/>
    <m/>
    <m/>
    <b v="1"/>
    <n v="0"/>
    <n v="0"/>
    <b v="0"/>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n v="1"/>
    <n v="2"/>
    <n v="2"/>
    <n v="2"/>
    <n v="2"/>
    <n v="2"/>
    <n v="2"/>
    <n v="2"/>
    <x v="13"/>
    <m/>
    <m/>
    <m/>
    <m/>
    <m/>
    <m/>
    <m/>
    <e v="#DIV/0!"/>
    <s v="Documento publicado en el SIGECO bajo el codico ANH-GES-MA-02. Disponible en el Listado Maestro de Documentos del proceso de Gestión Estratégica"/>
    <n v="166"/>
    <n v="166"/>
    <n v="0"/>
    <n v="0.92168674698795183"/>
    <m/>
    <s v="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
    <m/>
    <b v="1"/>
    <s v="Corte junio"/>
    <s v="corte julio"/>
    <s v="corte agosto"/>
    <m/>
    <m/>
    <m/>
    <m/>
    <m/>
    <s v="Meta cumplida reporte Julio"/>
    <b v="1"/>
    <n v="0"/>
    <n v="0"/>
    <b v="0"/>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s v="NO PROGRAMADO"/>
    <s v="NO PROGRAMADO"/>
    <m/>
    <m/>
    <m/>
    <m/>
    <m/>
    <s v="NO PROGRAMADO"/>
    <x v="7"/>
    <m/>
    <m/>
    <m/>
    <m/>
    <m/>
    <m/>
    <m/>
    <e v="#DIV/0!"/>
    <m/>
    <n v="123"/>
    <n v="-30"/>
    <n v="153"/>
    <n v="1.2439024390243902"/>
    <s v="Se reportará a partir del segundo semestre."/>
    <s v="Se cumple en agosto y solo se reporta una vez."/>
    <m/>
    <b v="1"/>
    <m/>
    <m/>
    <s v="corte agosto"/>
    <m/>
    <m/>
    <m/>
    <m/>
    <m/>
    <m/>
    <b v="1"/>
    <n v="0"/>
    <n v="0"/>
    <m/>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s v="NO PROGRAMADO"/>
    <s v="NO PROGRAMADO"/>
    <m/>
    <m/>
    <m/>
    <m/>
    <m/>
    <s v="NO PROGRAMADO"/>
    <x v="7"/>
    <m/>
    <m/>
    <m/>
    <m/>
    <m/>
    <m/>
    <m/>
    <e v="#DIV/0!"/>
    <m/>
    <n v="123"/>
    <n v="-30"/>
    <n v="153"/>
    <n v="1.2439024390243902"/>
    <m/>
    <s v="Se cumple en agosto y solo se reporta una vez."/>
    <m/>
    <b v="1"/>
    <m/>
    <m/>
    <s v="corte agosto"/>
    <m/>
    <m/>
    <m/>
    <m/>
    <m/>
    <m/>
    <b v="1"/>
    <n v="0"/>
    <n v="0"/>
    <m/>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s v="NO PROGRAMADO"/>
    <s v="NO PROGRAMADO"/>
    <s v="NO PROGRAMADO"/>
    <s v="NO PROGRAMADO"/>
    <s v="NO PROGRAMADO"/>
    <m/>
    <m/>
    <s v="NO PROGRAMADO"/>
    <x v="7"/>
    <m/>
    <m/>
    <m/>
    <m/>
    <m/>
    <m/>
    <m/>
    <e v="#DIV/0!"/>
    <m/>
    <n v="91"/>
    <n v="-62"/>
    <n v="153"/>
    <n v="1.6813186813186813"/>
    <m/>
    <s v="Se cumple en noviembre y se reporta x 1 única vez en el semestre."/>
    <m/>
    <b v="1"/>
    <m/>
    <m/>
    <m/>
    <m/>
    <m/>
    <m/>
    <m/>
    <m/>
    <m/>
    <b v="1"/>
    <n v="0"/>
    <n v="0"/>
    <m/>
    <b v="0"/>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n v="5"/>
    <s v="NO PERIODICIDAD"/>
    <s v="NO PERIODICIDAD"/>
    <s v="NO PERIODICIDAD"/>
    <s v="NO PERIODICIDAD"/>
    <s v="NO PERIODICIDAD"/>
    <m/>
    <n v="5"/>
    <x v="13"/>
    <m/>
    <m/>
    <m/>
    <m/>
    <m/>
    <m/>
    <m/>
    <e v="#DIV/0!"/>
    <s v="Sistema de inversión y Finanzas públicas SUIFP , https://suifp.dnp.gov.co; módulo  BPIN » FILTROS DE CALIDAD - Ver observaciones"/>
    <n v="364"/>
    <n v="211"/>
    <n v="153"/>
    <n v="0.42032967032967034"/>
    <m/>
    <s v="Se cumple en junio y se reporta x 1 única vez en el primer semestre. Se ajusta redacción en el nombre del proyecto quitando la palabrá &quot;de&quot;, así: Gestión de estratégica de Proyectos. Se ajusta redacción en la fórmula incluyendo &quot;que&quot;, aspecto  con texto en rojo: Sumatoria de proyectos de inversión que se gestionan para  el registro en el Sistema Unificado de Inversiones y Finanzas Públicas – SUIFP"/>
    <m/>
    <b v="1"/>
    <s v="Corte junio"/>
    <m/>
    <m/>
    <m/>
    <m/>
    <m/>
    <m/>
    <m/>
    <m/>
    <b v="1"/>
    <n v="0"/>
    <n v="0"/>
    <b v="0"/>
    <b v="0"/>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n v="5"/>
    <n v="5"/>
    <m/>
    <m/>
    <m/>
    <m/>
    <m/>
    <n v="5"/>
    <x v="13"/>
    <m/>
    <m/>
    <m/>
    <m/>
    <m/>
    <m/>
    <m/>
    <e v="#DIV/0!"/>
    <s v="Sistema de Seguimiento a Proyectos de Inversión - SPI, https://spi.dnp.gov.co/, módulo consultas - Entidad"/>
    <n v="334"/>
    <n v="211"/>
    <n v="123"/>
    <n v="0.45808383233532934"/>
    <s v="El seguimiento del mes de diciembre se reporta en enero del 2019. Se programa constante ya que son los mismos proyectos cada mes."/>
    <s v="Meta constante. Se ajusta redacción en el nombre del proyecto quitando la palabrá &quot;de&quot;, así: Gestión de estratégica de Proyectos. "/>
    <m/>
    <b v="1"/>
    <s v="Corte junio"/>
    <s v="corte julio"/>
    <s v="corte agosto"/>
    <m/>
    <m/>
    <m/>
    <m/>
    <s v="Constante"/>
    <m/>
    <b v="1"/>
    <n v="0"/>
    <n v="0"/>
    <b v="0"/>
    <b v="0"/>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n v="1"/>
    <n v="1"/>
    <n v="1"/>
    <n v="1"/>
    <n v="1"/>
    <n v="1"/>
    <n v="1"/>
    <n v="1"/>
    <x v="13"/>
    <m/>
    <m/>
    <m/>
    <m/>
    <m/>
    <m/>
    <m/>
    <e v="#DIV/0!"/>
    <s v="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
    <n v="211"/>
    <n v="211"/>
    <n v="0"/>
    <n v="0.72511848341232232"/>
    <s v="El documento fue remitido al área financiera en el mes de marzo, para su consolidación y posterior remisión al Ministerio de Hacienda y DNP; sirve de insumo para la elaboración del Marco de Gasto de Mediano Plazo - MGMP."/>
    <s v="Se cumplió en marzo. Se ajusta redacción en el nombre del proyecto quitando la palabrá &quot;de&quot;, así: Gestión de estratégica de Proyectos. "/>
    <m/>
    <b v="1"/>
    <s v="Corte junio"/>
    <m/>
    <m/>
    <m/>
    <m/>
    <m/>
    <m/>
    <m/>
    <s v="Meta cumplida reporte Junio"/>
    <b v="1"/>
    <n v="0"/>
    <n v="0"/>
    <b v="0"/>
    <b v="0"/>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de estratégica de Proyectos "/>
    <n v="70"/>
    <s v="Realizar seguimiento a los proyectos internos, de acuerdo al Plan de Acción ajustado y aprobado."/>
    <d v="2018-08-01T00:00:00"/>
    <d v="2018-12-31T00:00:00"/>
    <s v="Seguimiento realizado al Plan de Acción de la ANH"/>
    <s v="Seguimiento realizado al Plan de Acción de la ANH"/>
    <n v="6"/>
    <s v="Número"/>
    <s v="Mensual"/>
    <s v="La información se obtiene mes vencido. Corresponde al seguimiento reportado por las dependencias, teniendo en cuenta los proyectos internos, actividades y metas programadas en la vigencia."/>
    <n v="0"/>
    <m/>
    <m/>
    <m/>
    <m/>
    <m/>
    <m/>
    <n v="1"/>
    <n v="2"/>
    <n v="3"/>
    <n v="4"/>
    <n v="5"/>
    <n v="6"/>
    <s v="NO PROGRAMADO"/>
    <n v="1"/>
    <m/>
    <m/>
    <m/>
    <m/>
    <m/>
    <n v="1"/>
    <x v="24"/>
    <m/>
    <m/>
    <m/>
    <m/>
    <m/>
    <m/>
    <m/>
    <e v="#DIV/0!"/>
    <m/>
    <n v="152"/>
    <n v="-1"/>
    <n v="153"/>
    <n v="1.006578947368421"/>
    <s v="La estructura del Plan de Acción se encuentra en ajustes, debido a que el Decreto 612 de 2018 exige incluir 12 planes institucionales. El primer seguimiento consolidado será con corte junio de 2018."/>
    <s v="El seguimiento con corte junio se reporta mes vencido en julio."/>
    <m/>
    <b v="1"/>
    <m/>
    <s v="corte julio"/>
    <s v="corte agosto"/>
    <m/>
    <m/>
    <m/>
    <m/>
    <m/>
    <m/>
    <b v="1"/>
    <n v="0"/>
    <n v="0"/>
    <b v="0"/>
    <b v="0"/>
  </r>
  <r>
    <x v="5"/>
    <s v="Planeación"/>
    <s v="Eficiencia Administrativa "/>
    <s v="Contar con una entidad innovadora, flexible y con capacidad de adaptarse al cambio."/>
    <s v="C-2106-1900-1 DESARROLLO DE LA EVALUACIÓN DEL POTENCIAL DE HIDROCARBUROS DEL PAÍS"/>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s v="NO PROGRAMADO"/>
    <s v="NO PROGRAMADO"/>
    <m/>
    <m/>
    <m/>
    <m/>
    <m/>
    <s v="NO PROGRAMADO"/>
    <x v="7"/>
    <m/>
    <m/>
    <m/>
    <m/>
    <m/>
    <m/>
    <m/>
    <e v="#DIV/0!"/>
    <m/>
    <n v="152"/>
    <n v="-1"/>
    <n v="153"/>
    <n v="1.006578947368421"/>
    <s v="Los procesos de capacitación se desarrollarán en el marco del convenio con Colciencias, y constará de 2 módulos, uno en cada semestre."/>
    <s v="La meta se cumple en agosto y  se reporta solo 1 vez. "/>
    <m/>
    <b v="1"/>
    <m/>
    <m/>
    <s v="corte agosto"/>
    <m/>
    <m/>
    <m/>
    <m/>
    <m/>
    <m/>
    <b v="1"/>
    <n v="0"/>
    <n v="0"/>
    <m/>
    <b v="0"/>
  </r>
  <r>
    <x v="5"/>
    <s v="Planeación"/>
    <s v="Eficiencia Administrativa "/>
    <s v="Contar con una entidad innovadora, flexible y con capacidad de adaptarse al cambio."/>
    <s v="FUNCIONAMIENTO"/>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s v="NO PROGRAMADO"/>
    <s v="NO PROGRAMADO"/>
    <s v="NO PROGRAMADO"/>
    <m/>
    <m/>
    <m/>
    <m/>
    <s v="NO PROGRAMADO"/>
    <x v="7"/>
    <m/>
    <m/>
    <m/>
    <m/>
    <m/>
    <m/>
    <m/>
    <s v="SIN RECURSO EJECUTADO"/>
    <m/>
    <n v="52"/>
    <n v="4"/>
    <n v="48"/>
    <n v="2.9423076923076925"/>
    <m/>
    <s v="Se cumple en septiembre y se reporta 1 sola vez."/>
    <m/>
    <b v="1"/>
    <m/>
    <m/>
    <m/>
    <m/>
    <m/>
    <m/>
    <m/>
    <m/>
    <m/>
    <b v="1"/>
    <n v="20635552"/>
    <n v="20635552"/>
    <m/>
    <b v="0"/>
  </r>
  <r>
    <x v="5"/>
    <s v="Planeación"/>
    <s v="Eficiencia Administrativa "/>
    <s v="Contar con una entidad innovadora, flexible y con capacidad de adaptarse al cambio."/>
    <s v="FUNCIONAMIENTO"/>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n v="6"/>
    <n v="7"/>
    <m/>
    <m/>
    <m/>
    <m/>
    <m/>
    <n v="7"/>
    <x v="25"/>
    <m/>
    <m/>
    <m/>
    <m/>
    <m/>
    <m/>
    <m/>
    <e v="#DIV/0!"/>
    <s v="Vínculo publicación: _x000a_http://intranet/administrativa/planeacion/Seguimiento%20a%20la%20Gestin/Plan-Anual-de-Adquisiciones-2018.pdf_x000a__x000a_Carpeta conmpartida del grupo de Planeación: -&gt; PLANES DE ACCIÓN -&gt; PLAN DE ACCIÓN 2018 -&gt; SEGUIMIENTOS PLANEACIÓN -&gt; Seguimiento Plan Anual de Adquisiciones"/>
    <n v="333"/>
    <n v="180"/>
    <n v="153"/>
    <n v="0.45945945945945948"/>
    <s v="Se realizará reunión con Jurídica para determinar el alcance de la actividad a cargo del Grupo de Planeación. El seguimiento al mes de diciembre se reportará en enero de 2019."/>
    <m/>
    <m/>
    <b v="1"/>
    <s v="Corte junio"/>
    <s v="corte julio"/>
    <s v="corte agosto"/>
    <m/>
    <m/>
    <m/>
    <m/>
    <m/>
    <m/>
    <b v="1"/>
    <n v="0"/>
    <n v="0"/>
    <b v="0"/>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s v="NO PROGRAMADO"/>
    <s v="NO PROGRAMADO"/>
    <s v="NO PROGRAMADO"/>
    <m/>
    <m/>
    <m/>
    <m/>
    <s v="NO PROGRAMADO"/>
    <x v="7"/>
    <m/>
    <m/>
    <m/>
    <m/>
    <m/>
    <m/>
    <m/>
    <s v="SIN RECURSO EJECUTADO"/>
    <m/>
    <n v="183"/>
    <n v="30"/>
    <n v="153"/>
    <n v="0.83606557377049184"/>
    <m/>
    <m/>
    <m/>
    <b v="1"/>
    <m/>
    <m/>
    <m/>
    <m/>
    <m/>
    <m/>
    <m/>
    <m/>
    <m/>
    <b v="1"/>
    <n v="3551785526"/>
    <n v="3551785526"/>
    <m/>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s v="NO PROGRAMADO"/>
    <s v="NO PROGRAMADO"/>
    <s v="NO PROGRAMADO"/>
    <m/>
    <s v="NO PERIODICIDAD"/>
    <s v="NO PERIODICIDAD"/>
    <m/>
    <s v="NO PROGRAMADO"/>
    <x v="7"/>
    <m/>
    <m/>
    <m/>
    <m/>
    <m/>
    <m/>
    <m/>
    <s v="SIN RECURSO EJECUTADO"/>
    <m/>
    <n v="121"/>
    <n v="-32"/>
    <n v="153"/>
    <n v="1.2644628099173554"/>
    <m/>
    <m/>
    <m/>
    <b v="1"/>
    <m/>
    <m/>
    <m/>
    <m/>
    <m/>
    <m/>
    <m/>
    <m/>
    <m/>
    <b v="1"/>
    <n v="2621846500"/>
    <n v="2621846500"/>
    <m/>
    <b v="0"/>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m/>
    <m/>
    <n v="1"/>
    <n v="1"/>
    <n v="1"/>
    <n v="1"/>
    <n v="0"/>
    <s v="NO PERIODICIDAD"/>
    <s v="NO PROGRAMADO"/>
    <m/>
    <m/>
    <m/>
    <m/>
    <n v="0"/>
    <x v="8"/>
    <m/>
    <m/>
    <m/>
    <m/>
    <m/>
    <m/>
    <m/>
    <e v="#DIV/0!"/>
    <m/>
    <n v="272"/>
    <n v="211"/>
    <n v="61"/>
    <n v="0.5625"/>
    <m/>
    <s v="Se debió cumplir en junio, pero se realiza ajuste debido a la solicitud de la OTI de reprogramar la meta para el mes de septiembre, la cual fue realizada en el reporte remitido mediante correo electónico  de Jose Hector Martinez Mina &lt;jose.martinez@anh.gov.co&gt;, del mié 15/08/2018 10:01 a.m."/>
    <s v="Este proyecto es una iniciativa hecha en casa por lo cual no se requiere fuente de recursos financieros, únicamente la capacidad del talento humano."/>
    <b v="1"/>
    <s v="Corte junio"/>
    <m/>
    <m/>
    <m/>
    <m/>
    <m/>
    <m/>
    <m/>
    <m/>
    <b v="1"/>
    <n v="0"/>
    <n v="0"/>
    <b v="0"/>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s v="NO PROGRAMADO"/>
    <n v="0"/>
    <m/>
    <m/>
    <m/>
    <m/>
    <m/>
    <n v="0"/>
    <x v="8"/>
    <m/>
    <m/>
    <m/>
    <m/>
    <m/>
    <m/>
    <m/>
    <s v="SIN RECURSO EJECUTADO"/>
    <m/>
    <n v="213"/>
    <n v="60"/>
    <n v="153"/>
    <n v="0.71830985915492962"/>
    <m/>
    <s v="Se cumple en julio y se reporta 1 sola vez."/>
    <m/>
    <b v="1"/>
    <m/>
    <s v="corte julio"/>
    <s v="corte agosto"/>
    <m/>
    <m/>
    <m/>
    <m/>
    <m/>
    <s v="Meta rezagada corte julio"/>
    <b v="1"/>
    <n v="1102816638"/>
    <n v="1102816638"/>
    <b v="0"/>
    <b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s v="NO PROGRAMADO"/>
    <s v="NO PROGRAMADO"/>
    <s v="NO PROGRAMADO"/>
    <s v="NO PROGRAMADO"/>
    <m/>
    <m/>
    <m/>
    <s v="NO PROGRAMADO"/>
    <x v="7"/>
    <m/>
    <m/>
    <m/>
    <m/>
    <m/>
    <m/>
    <m/>
    <s v="SIN RECURSO EJECUTADO"/>
    <m/>
    <n v="183"/>
    <n v="30"/>
    <n v="153"/>
    <n v="0.83606557377049184"/>
    <m/>
    <s v="Se cumple en octubre y se reporta 1 sola vez en el semestre."/>
    <m/>
    <b v="1"/>
    <m/>
    <m/>
    <m/>
    <m/>
    <m/>
    <m/>
    <m/>
    <m/>
    <m/>
    <b v="1"/>
    <n v="1216000000"/>
    <n v="1216000000"/>
    <m/>
    <b v="0"/>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s v="NO PROGRAMADO"/>
    <s v="NO PROGRAMADO"/>
    <m/>
    <m/>
    <m/>
    <m/>
    <m/>
    <s v="NO PROGRAMADO"/>
    <x v="7"/>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000000000"/>
    <n v="1000000000"/>
    <m/>
    <b v="0"/>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s v="NO PROGRAMADO"/>
    <s v="NO PROGRAMADO"/>
    <m/>
    <m/>
    <m/>
    <m/>
    <m/>
    <s v="NO PROGRAMADO"/>
    <x v="7"/>
    <m/>
    <m/>
    <m/>
    <m/>
    <m/>
    <m/>
    <m/>
    <s v="SIN RECURSO EJECUTADO"/>
    <m/>
    <n v="152"/>
    <n v="-1"/>
    <n v="153"/>
    <n v="1.006578947368421"/>
    <s v="Atendiendo a lo identificado por la Oficina de Tecnologías, corresponde al rubro A-2-0-4 ADQUISICION DE BIENES Y SERVICIOS."/>
    <m/>
    <m/>
    <b v="1"/>
    <m/>
    <m/>
    <s v="corte agosto"/>
    <m/>
    <m/>
    <m/>
    <m/>
    <m/>
    <m/>
    <b v="1"/>
    <n v="6500000000"/>
    <n v="6500000000"/>
    <m/>
    <b v="0"/>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s v="NO PROGRAMADO"/>
    <s v="NO PROGRAMADO"/>
    <m/>
    <m/>
    <m/>
    <m/>
    <m/>
    <s v="NO PROGRAMADO"/>
    <x v="7"/>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600000000"/>
    <n v="1600000000"/>
    <m/>
    <b v="0"/>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n v="33"/>
    <s v="NO PERIODICIDAD"/>
    <s v="NO PERIODICIDAD"/>
    <m/>
    <s v="NO PERIODICIDAD"/>
    <s v="NO PERIODICIDAD"/>
    <m/>
    <n v="33"/>
    <x v="26"/>
    <m/>
    <m/>
    <m/>
    <m/>
    <m/>
    <m/>
    <m/>
    <s v="SIN RECURSO EJECUTADO"/>
    <s v="Documentos: _x000a_1,Plan IPv6 ANH v3_x000a_2, Plan Seguridad en IPv6_x000a_3, Presentación proyecto IPV6"/>
    <n v="274"/>
    <n v="121"/>
    <n v="153"/>
    <n v="0.55839416058394165"/>
    <m/>
    <m/>
    <m/>
    <b v="1"/>
    <s v="Corte junio"/>
    <m/>
    <m/>
    <m/>
    <m/>
    <m/>
    <m/>
    <m/>
    <m/>
    <b v="1"/>
    <n v="20000000"/>
    <n v="20000000"/>
    <b v="0"/>
    <b v="0"/>
  </r>
  <r>
    <x v="6"/>
    <s v="No Aplica"/>
    <s v="Eficiencia Administrativa "/>
    <s v="Contar con una entidad innovadora, flexible y con capacidad de adaptarse al cambio."/>
    <s v="C-2199-1900-1 GESTION DE TECNOLOGIAS DE INFORMACION Y COMUNICACIONES"/>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s v="NO PROGRAMADO"/>
    <s v="NO PROGRAMADO"/>
    <s v="NO PROGRAMADO"/>
    <m/>
    <m/>
    <m/>
    <m/>
    <s v="NO PROGRAMADO"/>
    <x v="7"/>
    <m/>
    <m/>
    <m/>
    <m/>
    <m/>
    <m/>
    <m/>
    <s v="SIN RECURSO EJECUTADO"/>
    <m/>
    <n v="213"/>
    <n v="60"/>
    <n v="153"/>
    <n v="0.71830985915492962"/>
    <m/>
    <m/>
    <m/>
    <b v="1"/>
    <m/>
    <m/>
    <m/>
    <m/>
    <m/>
    <m/>
    <m/>
    <m/>
    <m/>
    <b v="1"/>
    <n v="1455000000"/>
    <n v="1455000000"/>
    <m/>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s v="NO PROGRAMADO"/>
    <s v="NO PROGRAMADO"/>
    <s v="NO PROGRAMADO"/>
    <s v="NO PROGRAMADO"/>
    <m/>
    <m/>
    <m/>
    <s v="NO PROGRAMADO"/>
    <x v="7"/>
    <m/>
    <m/>
    <m/>
    <m/>
    <m/>
    <m/>
    <m/>
    <s v="SIN RECURSO EJECUTADO"/>
    <m/>
    <n v="213"/>
    <n v="60"/>
    <n v="153"/>
    <n v="0.71830985915492962"/>
    <m/>
    <s v="Se cumple en octubre  y se reporta una vez en el semestre."/>
    <m/>
    <b v="1"/>
    <m/>
    <m/>
    <m/>
    <m/>
    <m/>
    <m/>
    <m/>
    <m/>
    <m/>
    <b v="1"/>
    <n v="1424140748"/>
    <n v="1424140748"/>
    <m/>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s v="NO PROGRAMADO"/>
    <s v="NO PROGRAMADO"/>
    <s v="NO PROGRAMADO"/>
    <s v="NO PROGRAMADO"/>
    <m/>
    <m/>
    <m/>
    <s v="NO PROGRAMADO"/>
    <x v="7"/>
    <m/>
    <m/>
    <m/>
    <m/>
    <m/>
    <m/>
    <m/>
    <s v="SIN RECURSO EJECUTADO"/>
    <m/>
    <n v="213"/>
    <n v="60"/>
    <n v="153"/>
    <n v="0.71830985915492962"/>
    <m/>
    <s v="Se cumple en octubre y se reporta una vez en el semestre."/>
    <m/>
    <b v="1"/>
    <m/>
    <m/>
    <m/>
    <m/>
    <m/>
    <m/>
    <m/>
    <m/>
    <m/>
    <b v="1"/>
    <n v="403557726"/>
    <n v="403557726"/>
    <m/>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n v="3886"/>
    <n v="3886"/>
    <n v="3886"/>
    <n v="3886"/>
    <n v="3886"/>
    <n v="3886"/>
    <n v="3886"/>
    <n v="3886"/>
    <x v="13"/>
    <n v="1844356995.53"/>
    <n v="1844356995.53"/>
    <n v="1844356995.53"/>
    <n v="1844356995.53"/>
    <n v="1844356995.53"/>
    <n v="1844356995.53"/>
    <n v="1844356995.53"/>
    <n v="1.000000000287363"/>
    <s v="Orden de compra No. 24936 de 2018 "/>
    <n v="31"/>
    <n v="197"/>
    <n v="-166"/>
    <n v="4.935483870967742"/>
    <m/>
    <s v="Meta cumplida en febrero."/>
    <s v="Contratado en enero."/>
    <b v="1"/>
    <s v="Corte junio"/>
    <m/>
    <m/>
    <m/>
    <m/>
    <m/>
    <m/>
    <m/>
    <s v="Meta cumplida reporte Junio"/>
    <b v="1"/>
    <n v="-0.52999997138977051"/>
    <n v="-0.52999997138977051"/>
    <b v="0"/>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s v="NO PROGRAMADO"/>
    <s v="NO PROGRAMADO"/>
    <s v="NO PROGRAMADO"/>
    <s v="NO PROGRAMADO"/>
    <m/>
    <m/>
    <m/>
    <s v="NO PROGRAMADO"/>
    <x v="7"/>
    <m/>
    <m/>
    <m/>
    <m/>
    <m/>
    <m/>
    <m/>
    <s v="SIN RECURSO EJECUTADO"/>
    <m/>
    <n v="183"/>
    <n v="30"/>
    <n v="153"/>
    <n v="0.83606557377049184"/>
    <m/>
    <s v="Se cumple en octubre y se reporta una vez en el semestre."/>
    <m/>
    <b v="1"/>
    <m/>
    <m/>
    <m/>
    <m/>
    <m/>
    <m/>
    <m/>
    <m/>
    <m/>
    <b v="1"/>
    <n v="498669500"/>
    <n v="498669500"/>
    <m/>
    <b v="0"/>
  </r>
  <r>
    <x v="6"/>
    <s v="No Aplica"/>
    <s v="Eficiencia Administrativa "/>
    <s v="Contar con una entidad innovadora, flexible y con capacidad de adaptarse al cambio."/>
    <s v="FUNCIONAMIENTO"/>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n v="25"/>
    <s v="NO PERIODICIDAD"/>
    <s v="NO PERIODICIDAD"/>
    <s v="NO PERIODICIDAD"/>
    <s v="NO PERIODICIDAD"/>
    <s v="NO PERIODICIDAD"/>
    <m/>
    <n v="25"/>
    <x v="27"/>
    <m/>
    <m/>
    <m/>
    <m/>
    <m/>
    <m/>
    <m/>
    <e v="#DIV/0!"/>
    <s v="Documento versión borrador."/>
    <n v="213"/>
    <n v="60"/>
    <n v="153"/>
    <n v="0.71830985915492962"/>
    <m/>
    <m/>
    <m/>
    <b v="1"/>
    <s v="Corte junio"/>
    <m/>
    <m/>
    <m/>
    <m/>
    <m/>
    <m/>
    <m/>
    <m/>
    <b v="1"/>
    <n v="0"/>
    <n v="0"/>
    <b v="0"/>
    <b v="0"/>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n v="42"/>
    <s v="NO PERIODICIDAD"/>
    <m/>
    <s v="NO PERIODICIDAD"/>
    <s v="NO PERIODICIDAD"/>
    <s v="NO PERIODICIDAD"/>
    <m/>
    <n v="42"/>
    <x v="28"/>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214"/>
    <n v="62"/>
    <n v="152"/>
    <n v="0.71495327102803741"/>
    <m/>
    <m/>
    <m/>
    <b v="1"/>
    <s v="Corte junio"/>
    <m/>
    <s v="corte agosto"/>
    <m/>
    <m/>
    <m/>
    <m/>
    <m/>
    <m/>
    <b v="1"/>
    <n v="0"/>
    <n v="0"/>
    <b v="0"/>
    <b v="0"/>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n v="55"/>
    <s v="NO PERIODICIDAD"/>
    <m/>
    <s v="NO PERIODICIDAD"/>
    <s v="NO PERIODICIDAD"/>
    <s v="NO PERIODICIDAD"/>
    <m/>
    <n v="55"/>
    <x v="29"/>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4"/>
    <n v="211"/>
    <n v="153"/>
    <n v="0.42032967032967034"/>
    <s v="Se de acuerdo a lo revisado con Javier Morales se extiende el plazo a diciembre, estaba en abril."/>
    <m/>
    <m/>
    <b v="1"/>
    <s v="Corte junio"/>
    <m/>
    <s v="corte agosto"/>
    <m/>
    <m/>
    <m/>
    <m/>
    <m/>
    <m/>
    <b v="1"/>
    <n v="0"/>
    <n v="0"/>
    <b v="0"/>
    <b v="0"/>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n v="48"/>
    <s v="NO PERIODICIDAD"/>
    <m/>
    <s v="NO PERIODICIDAD"/>
    <s v="NO PERIODICIDAD"/>
    <s v="NO PERIODICIDAD"/>
    <m/>
    <n v="48"/>
    <x v="30"/>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4"/>
    <n v="181"/>
    <n v="153"/>
    <n v="0.45808383233532934"/>
    <m/>
    <m/>
    <m/>
    <b v="1"/>
    <s v="Corte junio"/>
    <m/>
    <s v="corte agosto"/>
    <m/>
    <m/>
    <m/>
    <m/>
    <m/>
    <m/>
    <b v="1"/>
    <n v="0"/>
    <n v="0"/>
    <b v="0"/>
    <b v="0"/>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n v="66"/>
    <s v="NO PERIODICIDAD"/>
    <m/>
    <s v="NO PERIODICIDAD"/>
    <s v="NO PERIODICIDAD"/>
    <s v="NO PERIODICIDAD"/>
    <m/>
    <n v="66"/>
    <x v="3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3"/>
    <n v="210"/>
    <n v="153"/>
    <n v="0.42148760330578511"/>
    <m/>
    <m/>
    <m/>
    <b v="1"/>
    <s v="Corte junio"/>
    <m/>
    <s v="corte agosto"/>
    <m/>
    <m/>
    <m/>
    <m/>
    <m/>
    <m/>
    <b v="1"/>
    <n v="0"/>
    <n v="0"/>
    <b v="0"/>
    <b v="0"/>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n v="18"/>
    <s v="NO PERIODICIDAD"/>
    <m/>
    <s v="NO PERIODICIDAD"/>
    <s v="NO PERIODICIDAD"/>
    <s v="NO PERIODICIDAD"/>
    <m/>
    <n v="18"/>
    <x v="32"/>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2"/>
    <n v="179"/>
    <n v="153"/>
    <n v="0.46084337349397592"/>
    <m/>
    <m/>
    <m/>
    <b v="1"/>
    <s v="Corte junio"/>
    <m/>
    <s v="corte agosto"/>
    <m/>
    <m/>
    <m/>
    <m/>
    <m/>
    <m/>
    <b v="1"/>
    <n v="0"/>
    <n v="0"/>
    <b v="0"/>
    <b v="0"/>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s v="NO PROGRAMADO"/>
    <s v="NO PROGRAMADO"/>
    <s v="NO PROGRAMADO"/>
    <m/>
    <m/>
    <m/>
    <m/>
    <s v="NO PROGRAMADO"/>
    <x v="7"/>
    <m/>
    <m/>
    <m/>
    <m/>
    <m/>
    <m/>
    <m/>
    <s v="SIN RECURSO EJECUTADO"/>
    <m/>
    <n v="364"/>
    <n v="211"/>
    <n v="153"/>
    <n v="0.42032967032967034"/>
    <s v="Se realizan ajustes de redacción (en rojo)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 (texto en rojo). No cuenta con la programación acumulada de la meta, tener en cuenta que si va a incrementar gradualmente la programación es acumulada (suma lo programado en el mes previo) hasta completar el 100% a diciembre."/>
    <m/>
    <s v="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
    <b v="1"/>
    <m/>
    <m/>
    <m/>
    <m/>
    <m/>
    <m/>
    <m/>
    <m/>
    <m/>
    <b v="1"/>
    <n v="100000000"/>
    <n v="100000000"/>
    <m/>
    <b v="0"/>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s v="NO PROGRAMADO"/>
    <s v="NO PROGRAMADO"/>
    <s v="NO PROGRAMADO"/>
    <s v="NO PROGRAMADO"/>
    <m/>
    <m/>
    <m/>
    <s v="NO PROGRAMADO"/>
    <x v="7"/>
    <m/>
    <m/>
    <m/>
    <m/>
    <m/>
    <m/>
    <m/>
    <e v="#DIV/0!"/>
    <m/>
    <n v="303"/>
    <n v="211"/>
    <n v="92"/>
    <n v="0.50495049504950495"/>
    <s v="Validado con Edwin Ruiz, ya se presentó al Ministerio y se encuentra en ajustes por parte del Grupo de Regalías de la ANH, y será remitido en el mes de octubre nuevamente al Ministerio. Se cumplirá en el último trimestre del año."/>
    <s v="Se cumple en octubre  y se reporta una vez en el semestre."/>
    <s v="Este proyecto se viene trabajando desde el año 2017 y continúa en esta vigencia."/>
    <b v="1"/>
    <m/>
    <m/>
    <m/>
    <m/>
    <m/>
    <m/>
    <m/>
    <m/>
    <m/>
    <b v="1"/>
    <n v="0"/>
    <n v="0"/>
    <m/>
    <b v="0"/>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s v="NO PROGRAMADO"/>
    <s v="NO PROGRAMADO"/>
    <s v="NO PROGRAMADO"/>
    <s v="NO PROGRAMADO"/>
    <s v="NO PROGRAMADO"/>
    <s v="NO PROGRAMADO"/>
    <m/>
    <s v="NO PROGRAMADO"/>
    <x v="7"/>
    <m/>
    <m/>
    <m/>
    <m/>
    <m/>
    <m/>
    <m/>
    <e v="#DIV/0!"/>
    <m/>
    <n v="364"/>
    <n v="211"/>
    <n v="153"/>
    <n v="0.42032967032967034"/>
    <s v="Validado con Edwin Ruiz, hay una propuesta de estructura para revisión de la VAF."/>
    <m/>
    <m/>
    <b v="1"/>
    <m/>
    <m/>
    <m/>
    <m/>
    <m/>
    <m/>
    <m/>
    <m/>
    <m/>
    <b v="1"/>
    <n v="0"/>
    <n v="0"/>
    <m/>
    <b v="0"/>
  </r>
  <r>
    <x v="5"/>
    <s v="Talento Humano"/>
    <s v="Gestión del Talento Humano"/>
    <s v="Asegurar y mejorar las condiciones de seguridad y salud de los servidores públicos y la protección del ambiente."/>
    <s v="FUNCIONAMIENTO"/>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n v="6"/>
    <s v="NO PERIODICIDAD"/>
    <s v="NO PERIODICIDAD"/>
    <m/>
    <s v="NO PERIODICIDAD"/>
    <s v="NO PERIODICIDAD"/>
    <m/>
    <n v="6"/>
    <x v="9"/>
    <m/>
    <m/>
    <m/>
    <m/>
    <m/>
    <m/>
    <m/>
    <e v="#DIV/0!"/>
    <s v="Planillas de asistencia, invitaciones a las actividades por medios electronicos y regsitros fotograficos del desarrollo de las actividades."/>
    <n v="364"/>
    <n v="211"/>
    <n v="153"/>
    <n v="0.42032967032967034"/>
    <s v="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
    <m/>
    <m/>
    <b v="1"/>
    <s v="Corte junio"/>
    <m/>
    <m/>
    <m/>
    <m/>
    <m/>
    <m/>
    <m/>
    <m/>
    <b v="1"/>
    <n v="0"/>
    <n v="0"/>
    <b v="0"/>
    <b v="0"/>
  </r>
  <r>
    <x v="5"/>
    <s v="Talento Humano"/>
    <s v="Gestión del Talento Humano"/>
    <s v="Contar con una entidad innovadora, flexible y con capacidad de adaptarse al cambio."/>
    <s v="FUNCIONAMIENTO"/>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n v="93"/>
    <s v="NO PERIODICIDAD"/>
    <s v="NO PERIODICIDAD"/>
    <m/>
    <s v="NO PERIODICIDAD"/>
    <s v="NO PERIODICIDAD"/>
    <m/>
    <n v="93"/>
    <x v="33"/>
    <n v="22199688"/>
    <n v="22199688"/>
    <m/>
    <m/>
    <m/>
    <m/>
    <m/>
    <n v="6.3198108717066687E-2"/>
    <s v="Correos enviados de invitación a las diversas actividades de capacitaciòn.  Mensajes enviadas a travès de Comunicaciones enviadas ( correo electronico y proyectadas en las pantallas y computadores de los servidores)  y listas de asistencias a las actividades."/>
    <n v="364"/>
    <n v="211"/>
    <n v="153"/>
    <n v="0.42032967032967034"/>
    <m/>
    <s v="Meta constante."/>
    <m/>
    <b v="1"/>
    <s v="Corte junio"/>
    <m/>
    <m/>
    <m/>
    <m/>
    <m/>
    <m/>
    <s v="Constante"/>
    <m/>
    <b v="1"/>
    <n v="329071710"/>
    <n v="329071710"/>
    <b v="0"/>
    <b v="1"/>
  </r>
  <r>
    <x v="5"/>
    <s v="Talento Humano"/>
    <s v="Gestión del Talento Humano"/>
    <s v="Contar con una entidad innovadora, flexible y con capacidad de adaptarse al cambio."/>
    <s v="FUNCIONAMIENTO"/>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n v="91"/>
    <s v="NO PERIODICIDAD"/>
    <s v="NO PERIODICIDAD"/>
    <m/>
    <s v="NO PERIODICIDAD"/>
    <s v="NO PERIODICIDAD"/>
    <m/>
    <n v="91"/>
    <x v="34"/>
    <n v="188671282"/>
    <n v="188671282"/>
    <m/>
    <m/>
    <m/>
    <m/>
    <m/>
    <n v="0.43060256061560553"/>
    <s v="Correos de invitación a las diversas actividades de bienestar,  las listas de asistencias y mensajes enviados a través de comunicaciones internas (correo electrónicos y pantallas). "/>
    <n v="364"/>
    <n v="211"/>
    <n v="153"/>
    <n v="0.42032967032967034"/>
    <m/>
    <s v="Meta constante."/>
    <m/>
    <b v="1"/>
    <s v="Corte junio"/>
    <m/>
    <m/>
    <m/>
    <m/>
    <m/>
    <m/>
    <s v="Constante"/>
    <m/>
    <b v="1"/>
    <n v="249485151"/>
    <n v="249485151"/>
    <b v="0"/>
    <b v="1"/>
  </r>
  <r>
    <x v="5"/>
    <s v="Talento Humano"/>
    <s v="Gestión del Talento Humano"/>
    <s v="Contar con una entidad innovadora, flexible y con capacidad de adaptarse al cambio."/>
    <s v="FUNCIONAMIENTO"/>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n v="89"/>
    <s v="NO PERIODICIDAD"/>
    <s v="NO PERIODICIDAD"/>
    <m/>
    <s v="NO PERIODICIDAD"/>
    <s v="NO PERIODICIDAD"/>
    <m/>
    <n v="89"/>
    <x v="35"/>
    <m/>
    <m/>
    <m/>
    <m/>
    <m/>
    <m/>
    <m/>
    <e v="#DIV/0!"/>
    <s v="Actos de posesión y base de datos de seguimiento"/>
    <n v="364"/>
    <n v="211"/>
    <n v="153"/>
    <n v="0.42032967032967034"/>
    <m/>
    <s v="Meta constante."/>
    <s v="El indicador no se tiene al 100% debido a que los cargos de libre nombramiento y remoción son potestativo de la alta gerencia."/>
    <b v="1"/>
    <s v="Corte junio"/>
    <m/>
    <m/>
    <m/>
    <m/>
    <m/>
    <m/>
    <s v="Constante"/>
    <m/>
    <b v="1"/>
    <n v="0"/>
    <n v="0"/>
    <b v="0"/>
    <b v="1"/>
  </r>
</pivotCacheRecords>
</file>

<file path=xl/pivotCache/pivotCacheRecords2.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s v="FUNCIONAMIENTO"/>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n v="68"/>
    <n v="77"/>
    <m/>
    <m/>
    <m/>
    <m/>
    <m/>
    <n v="77"/>
    <n v="0.96250000000000002"/>
    <n v="3660712211"/>
    <n v="3047893584"/>
    <m/>
    <m/>
    <m/>
    <m/>
    <m/>
    <n v="0.91999999975873548"/>
    <s v="W:\SIG\VCH\2018\2_GSCE\2_Indicadores\1_Tramites\2_Indicador_Solicitudes_2018"/>
    <n v="364"/>
    <n v="211"/>
    <n v="153"/>
    <n v="0.42032967032967034"/>
    <m/>
    <m/>
    <m/>
    <b v="1"/>
    <s v="Corte junio"/>
    <s v="corte julio"/>
    <s v="corte agosto"/>
    <m/>
    <m/>
    <m/>
    <m/>
    <m/>
    <m/>
    <b v="0"/>
    <n v="318322802"/>
    <n v="931141429"/>
    <b v="0"/>
    <b v="1"/>
    <b v="0"/>
    <x v="0"/>
  </r>
  <r>
    <x v="0"/>
    <s v="Seguimiento a Contratos en Producción"/>
    <s v="Gestión Misional y de Gobierno"/>
    <s v="Dinamizar la actividad de exploración y producción de hidrocarburos."/>
    <s v="FUNCIONAMIENTO"/>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n v="65"/>
    <s v="NO PERIODICIDAD"/>
    <s v="NO PERIODICIDAD"/>
    <m/>
    <s v="NO PERIODICIDAD"/>
    <s v="NO PERIODICIDAD"/>
    <m/>
    <n v="65"/>
    <n v="1.0833333333333333"/>
    <n v="3047893584"/>
    <n v="3047893584"/>
    <m/>
    <m/>
    <m/>
    <m/>
    <m/>
    <n v="0.93999999999383177"/>
    <s v="W:\SIG\VCH\2018\3_GSCP\2_Indicadores\2_Seguimiento_Informes\2_Seguimiento_Informes_Segundo_Trimestre"/>
    <n v="364"/>
    <n v="211"/>
    <n v="153"/>
    <n v="0.42032967032967034"/>
    <m/>
    <m/>
    <m/>
    <b v="1"/>
    <s v="Corte junio"/>
    <m/>
    <m/>
    <m/>
    <m/>
    <m/>
    <m/>
    <m/>
    <m/>
    <b v="1"/>
    <n v="194546399"/>
    <n v="194546399"/>
    <b v="1"/>
    <b v="0"/>
    <b v="0"/>
    <x v="1"/>
  </r>
  <r>
    <x v="0"/>
    <s v="Seguridad, Comunidades y Medio Ambiente"/>
    <s v="Gestión Misional y de Gobierno"/>
    <s v="Dinamizar la actividad de exploración y producción de hidrocarburos."/>
    <s v="FUNCIONAMIENTO"/>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n v="69"/>
    <n v="73"/>
    <m/>
    <m/>
    <m/>
    <m/>
    <m/>
    <n v="73"/>
    <n v="0.97333333333333338"/>
    <n v="3050900798"/>
    <n v="3050900798"/>
    <m/>
    <m/>
    <m/>
    <m/>
    <m/>
    <n v="0.87000000010836143"/>
    <s v="W:\SIG\VCH\2018\4_GSCYMA\2_Indicadores\5_Tramites\Indicador_Tramites_2018"/>
    <n v="364"/>
    <n v="211"/>
    <n v="153"/>
    <n v="0.42032967032967034"/>
    <m/>
    <m/>
    <m/>
    <b v="1"/>
    <s v="Corte junio"/>
    <s v="corte julio"/>
    <s v="corte agosto"/>
    <m/>
    <m/>
    <m/>
    <m/>
    <m/>
    <m/>
    <b v="1"/>
    <n v="455881728"/>
    <n v="455881728"/>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n v="4"/>
    <s v="NO PERIODICIDAD"/>
    <s v="NO PERIODICIDAD"/>
    <m/>
    <s v="NO PERIODICIDAD"/>
    <s v="NO PERIODICIDAD"/>
    <m/>
    <n v="4"/>
    <n v="6.6666666666666666E-2"/>
    <n v="2000000000"/>
    <n v="2000000000"/>
    <n v="2000000000"/>
    <n v="2000000000"/>
    <n v="2000000000"/>
    <n v="2000000000"/>
    <n v="20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n v="40"/>
    <s v="NO PERIODICIDAD"/>
    <s v="NO PERIODICIDAD"/>
    <m/>
    <s v="NO PERIODICIDAD"/>
    <s v="NO PERIODICIDAD"/>
    <m/>
    <n v="40"/>
    <n v="4"/>
    <n v="7700000000"/>
    <n v="7700000000"/>
    <n v="7700000000"/>
    <n v="7700000000"/>
    <n v="7700000000"/>
    <n v="7700000000"/>
    <n v="7700000000"/>
    <n v="1"/>
    <s v="Informe de gestión repote de actividades _x000a_Contrato FUPAD ID. 303401"/>
    <n v="327"/>
    <n v="174"/>
    <n v="153"/>
    <n v="0.46788990825688076"/>
    <m/>
    <m/>
    <s v="(Proyecto ejecutado a través de Convenio 001-2018 FUPAD)"/>
    <b v="1"/>
    <s v="Corte junio"/>
    <m/>
    <m/>
    <m/>
    <m/>
    <m/>
    <m/>
    <m/>
    <m/>
    <b v="1"/>
    <n v="0"/>
    <n v="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n v="2"/>
    <n v="4"/>
    <m/>
    <m/>
    <m/>
    <m/>
    <m/>
    <n v="4"/>
    <n v="0.8"/>
    <n v="15000000000"/>
    <n v="15000000000"/>
    <n v="15000000000"/>
    <n v="15000000000"/>
    <n v="15000000000"/>
    <n v="15000000000"/>
    <n v="15000000000"/>
    <n v="1"/>
    <s v="Informe de gestión repote de actividades _x000a_Contrato FUPAD ID. 303401"/>
    <n v="327"/>
    <n v="174"/>
    <n v="153"/>
    <n v="0.46788990825688076"/>
    <m/>
    <m/>
    <s v="(Proyecto ejecutado a través de Convenio 001-2018 FUPAD)"/>
    <b v="1"/>
    <s v="Corte junio"/>
    <s v="corte julio"/>
    <s v="corte agosto"/>
    <m/>
    <m/>
    <m/>
    <m/>
    <m/>
    <m/>
    <b v="1"/>
    <n v="0"/>
    <n v="0"/>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n v="1"/>
    <s v="NO PERIODICIDAD"/>
    <s v="NO PERIODICIDAD"/>
    <m/>
    <s v="NO PERIODICIDAD"/>
    <s v="NO PERIODICIDAD"/>
    <m/>
    <n v="1"/>
    <n v="0.5"/>
    <n v="6400000000"/>
    <n v="6400000000"/>
    <n v="6400000000"/>
    <n v="6400000000"/>
    <n v="6400000000"/>
    <n v="6400000000"/>
    <n v="64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s v="NO PROGRAMADO"/>
    <s v="NO PERIODICIDAD"/>
    <s v="NO PERIODICIDAD"/>
    <m/>
    <s v="NO PERIODICIDAD"/>
    <s v="NO PERIODICIDAD"/>
    <m/>
    <s v="NO PROGRAMADO"/>
    <s v="NO PROGRAMADO"/>
    <m/>
    <m/>
    <m/>
    <m/>
    <m/>
    <m/>
    <m/>
    <s v="SIN RECURSO EJECUTADO"/>
    <m/>
    <n v="244"/>
    <n v="91"/>
    <n v="153"/>
    <n v="0.62704918032786883"/>
    <m/>
    <m/>
    <s v="(Proyecto ejecutado a través de Convenio 001-2018 FUPAD)"/>
    <b v="1"/>
    <m/>
    <m/>
    <m/>
    <m/>
    <m/>
    <m/>
    <m/>
    <m/>
    <m/>
    <b v="1"/>
    <n v="540000000"/>
    <n v="540000000"/>
    <m/>
    <b v="0"/>
    <b v="1"/>
    <x v="3"/>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n v="0"/>
    <s v="NO PERIODICIDAD"/>
    <s v="NO PERIODICIDAD"/>
    <m/>
    <s v="NO PERIODICIDAD"/>
    <s v="NO PERIODICIDAD"/>
    <m/>
    <n v="0"/>
    <n v="0"/>
    <m/>
    <m/>
    <m/>
    <m/>
    <m/>
    <m/>
    <m/>
    <s v="SIN RECURSO EJECUTADO"/>
    <m/>
    <n v="244"/>
    <n v="91"/>
    <n v="153"/>
    <n v="0.62704918032786883"/>
    <m/>
    <s v="Mediante correo electrónico de Libardo Andres Huertas Cuevas &lt;Libardo.Huertas@anh.gov.co&gt;, el mié 15/08/2018 03:35 p.m., se remitió el reporte que no incluye lo avanzado en esta actividad."/>
    <m/>
    <b v="1"/>
    <s v="Corte junio"/>
    <m/>
    <m/>
    <m/>
    <m/>
    <m/>
    <m/>
    <m/>
    <m/>
    <b v="1"/>
    <n v="840000000"/>
    <n v="840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n v="60"/>
    <s v="NO PERIODICIDAD"/>
    <s v="NO PERIODICIDAD"/>
    <m/>
    <s v="NO PERIODICIDAD"/>
    <s v="NO PERIODICIDAD"/>
    <m/>
    <n v="60"/>
    <n v="2"/>
    <m/>
    <m/>
    <m/>
    <m/>
    <m/>
    <m/>
    <m/>
    <s v="SIN RECURSO EJECUTADO"/>
    <s v="Informe Ejecutivo de actividades remitido por INVEMAR a la supervisión 30-jul-2018 V:\1 - Convenios\14- Convenios 2018\Convenio No. 340-2018 INVEMAR Línea Base Ambiental Preliminar COL-10\Productos_x000a_Informe de Gestión entregado por INVEMAR a la supervisión ID. 281498"/>
    <n v="316"/>
    <n v="180"/>
    <n v="136"/>
    <n v="0.48417721518987344"/>
    <m/>
    <m/>
    <s v="Ejecutado a través de convenio con INVEMAR"/>
    <b v="1"/>
    <s v="Corte junio"/>
    <m/>
    <m/>
    <m/>
    <m/>
    <m/>
    <m/>
    <m/>
    <m/>
    <b v="1"/>
    <n v="3100000000"/>
    <n v="3100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n v="6"/>
    <n v="9"/>
    <m/>
    <m/>
    <m/>
    <m/>
    <m/>
    <n v="9"/>
    <n v="1"/>
    <m/>
    <m/>
    <m/>
    <m/>
    <m/>
    <m/>
    <m/>
    <s v="SIN RECURSO EJECUTADO"/>
    <m/>
    <n v="168"/>
    <n v="137"/>
    <n v="31"/>
    <n v="0.9107142857142857"/>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200000000"/>
    <n v="2200000000"/>
    <b v="0"/>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s v="NO PROGRAMADO"/>
    <n v="28"/>
    <m/>
    <m/>
    <m/>
    <m/>
    <m/>
    <n v="28"/>
    <n v="1.4"/>
    <m/>
    <m/>
    <m/>
    <m/>
    <m/>
    <m/>
    <m/>
    <s v="SIN RECURSO EJECUTADO"/>
    <m/>
    <n v="183"/>
    <n v="30"/>
    <n v="153"/>
    <n v="0.83606557377049184"/>
    <m/>
    <m/>
    <s v="(Proyecto ejecutado a través de Convenio 001-2018 FUPAD)"/>
    <b v="1"/>
    <m/>
    <s v="corte julio"/>
    <s v="corte agosto"/>
    <m/>
    <m/>
    <m/>
    <m/>
    <m/>
    <m/>
    <b v="1"/>
    <n v="2615000000"/>
    <n v="2615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n v="6"/>
    <n v="6"/>
    <m/>
    <m/>
    <m/>
    <m/>
    <m/>
    <n v="6"/>
    <n v="0.19354838709677419"/>
    <m/>
    <m/>
    <m/>
    <m/>
    <m/>
    <m/>
    <m/>
    <s v="SIN RECURSO EJECUTADO"/>
    <m/>
    <n v="339"/>
    <n v="186"/>
    <n v="153"/>
    <n v="0.45132743362831856"/>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938000000"/>
    <n v="2938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s v="NO PROGRAMADO"/>
    <n v="11"/>
    <m/>
    <m/>
    <m/>
    <m/>
    <m/>
    <n v="11"/>
    <n v="2.2000000000000002"/>
    <m/>
    <m/>
    <m/>
    <m/>
    <m/>
    <m/>
    <m/>
    <s v="SIN RECURSO EJECUTADO"/>
    <m/>
    <n v="183"/>
    <n v="30"/>
    <n v="153"/>
    <n v="0.83606557377049184"/>
    <m/>
    <m/>
    <s v="(Proyecto ejecutado a través de Convenio 001-2018 FUPAD)"/>
    <b v="1"/>
    <m/>
    <s v="corte julio"/>
    <s v="corte agosto"/>
    <m/>
    <m/>
    <m/>
    <m/>
    <m/>
    <m/>
    <b v="1"/>
    <n v="2970000000"/>
    <n v="297000000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n v="1"/>
    <s v="NO PERIODICIDAD"/>
    <m/>
    <m/>
    <m/>
    <m/>
    <m/>
    <n v="1"/>
    <n v="1"/>
    <m/>
    <m/>
    <m/>
    <m/>
    <m/>
    <m/>
    <m/>
    <e v="#DIV/0!"/>
    <s v="ID 245959"/>
    <n v="19"/>
    <n v="211"/>
    <n v="-192"/>
    <n v="8.0526315789473681"/>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n v="1"/>
    <s v="NO PERIODICIDAD"/>
    <m/>
    <m/>
    <m/>
    <m/>
    <m/>
    <n v="1"/>
    <n v="1"/>
    <m/>
    <m/>
    <m/>
    <m/>
    <m/>
    <m/>
    <m/>
    <e v="#DIV/0!"/>
    <s v="Contrato 245 de 2018"/>
    <n v="5"/>
    <n v="192"/>
    <n v="-187"/>
    <n v="30.6"/>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n v="77947"/>
    <n v="77947"/>
    <m/>
    <m/>
    <m/>
    <m/>
    <m/>
    <n v="77947"/>
    <n v="1.2991166666666667"/>
    <n v="27057227000"/>
    <n v="27057227000"/>
    <n v="27057227000"/>
    <n v="27057227000"/>
    <n v="27057227000"/>
    <n v="27057227000"/>
    <n v="27057227000"/>
    <n v="1"/>
    <s v="Informe de supervisión junio ID 292120"/>
    <n v="340"/>
    <n v="187"/>
    <n v="153"/>
    <n v="0.45"/>
    <m/>
    <s v="Se asocian los recursos comprometidos que figuraban ejecutados al mes de junio, según correo electrónico de Juan Esteban Prieto Hernandez &lt;juan.prieto@anh.gov.co&gt;, jue 09/08/2018 04:19 p.m."/>
    <s v="Valor ($29.746.470.000) corresponde al presupuesto total del proyecto, del cual $27.057.227.000 fueron financiados por VT y el resto por VCH-SCYMA"/>
    <b v="1"/>
    <s v="Corte junio"/>
    <s v="corte julio"/>
    <s v="corte agosto"/>
    <m/>
    <m/>
    <m/>
    <m/>
    <m/>
    <m/>
    <b v="1"/>
    <n v="0"/>
    <n v="0"/>
    <b v="1"/>
    <b v="0"/>
    <b v="0"/>
    <x v="1"/>
  </r>
  <r>
    <x v="1"/>
    <s v="Gestión del Conocimiento"/>
    <s v="Gestión Misional y de Gobierno"/>
    <s v="Dinamizar la actividad de exploración y producción de hidrocarburos."/>
    <s v="C-2103-1900-2 FORTALECIMIENTO DE LA GESTIÓN ARTICULADA PARA LA SOSTENIBILIDAD DEL SECTOR DE HIDROCARBUROS"/>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n v="77947"/>
    <n v="77947"/>
    <m/>
    <m/>
    <m/>
    <m/>
    <m/>
    <n v="77947"/>
    <n v="1.2991166666666667"/>
    <n v="2689243000"/>
    <n v="2689243000"/>
    <n v="2689243000"/>
    <n v="2689243000"/>
    <n v="2689243000"/>
    <n v="2689243000"/>
    <n v="2689243000"/>
    <n v="1"/>
    <s v="Informe de supervisión junio ID 292120"/>
    <n v="340"/>
    <n v="187"/>
    <n v="153"/>
    <n v="0.45"/>
    <s v="Corresponde a la misma actividad y meta anterior, pero se separa porque está financiada una parte con recursos a cargo de  VCH-SCYMA, atendiendo a la observación de la VT: Valor ($29.746.470.000) corresponde al presupuesto total del proyecto, del cual $27.057.227.000 fueron financiados por VT y el resto por VCH-SCYMA"/>
    <s v="Se asocian los recursos comprometidos que figuraban ejecutados al mes de junio, según correo electrónico de Juan Esteban Prieto Hernandez &lt;juan.prieto@anh.gov.co&gt;, jue 09/08/2018 04:19 p.m."/>
    <m/>
    <b v="1"/>
    <s v="Corte junio"/>
    <s v="corte julio"/>
    <s v="corte agosto"/>
    <m/>
    <m/>
    <m/>
    <m/>
    <m/>
    <m/>
    <b v="1"/>
    <n v="0"/>
    <n v="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n v="3"/>
    <n v="3"/>
    <n v="3"/>
    <n v="3"/>
    <n v="3"/>
    <n v="3"/>
    <n v="3"/>
    <n v="3"/>
    <n v="1"/>
    <m/>
    <m/>
    <m/>
    <m/>
    <m/>
    <m/>
    <m/>
    <e v="#DIV/0!"/>
    <s v="ID 285193, 270150"/>
    <n v="104"/>
    <n v="211"/>
    <n v="-107"/>
    <n v="1.4711538461538463"/>
    <m/>
    <s v="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n v="1"/>
    <n v="1"/>
    <m/>
    <m/>
    <m/>
    <m/>
    <m/>
    <n v="1"/>
    <n v="1"/>
    <m/>
    <m/>
    <m/>
    <m/>
    <m/>
    <m/>
    <m/>
    <e v="#DIV/0!"/>
    <s v="Contrato 402 de 2018"/>
    <n v="122"/>
    <n v="107"/>
    <n v="15"/>
    <n v="1.2540983606557377"/>
    <m/>
    <m/>
    <m/>
    <b v="1"/>
    <s v="Corte junio"/>
    <s v="corte julio"/>
    <s v="corte agosto"/>
    <m/>
    <m/>
    <m/>
    <m/>
    <m/>
    <m/>
    <b v="1"/>
    <n v="0"/>
    <n v="0"/>
    <b v="0"/>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n v="1"/>
    <n v="1"/>
    <n v="1"/>
    <n v="1"/>
    <n v="1"/>
    <n v="1"/>
    <n v="1"/>
    <n v="1"/>
    <n v="1"/>
    <n v="348988920"/>
    <n v="348988920"/>
    <n v="348988920"/>
    <n v="348988920"/>
    <n v="348988920"/>
    <n v="348988920"/>
    <n v="348988920"/>
    <n v="1"/>
    <s v="ID 301065"/>
    <n v="90"/>
    <n v="187"/>
    <n v="-97"/>
    <n v="1.7"/>
    <m/>
    <s v="Actividad con fecha final abril."/>
    <s v="Valor en Plan Anual de Adquisiciones $375.000.000"/>
    <b v="1"/>
    <s v="Corte junio"/>
    <m/>
    <m/>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s v="NO PROGRAMADO"/>
    <s v="NO PROGRAMADO"/>
    <s v="NO PROGRAMADO"/>
    <s v="NO PROGRAMADO"/>
    <s v="NO PROGRAMADO"/>
    <s v="NO PROGRAMADO"/>
    <m/>
    <s v="NO PROGRAMADO"/>
    <s v="NO PROGRAMADO"/>
    <m/>
    <m/>
    <m/>
    <m/>
    <m/>
    <m/>
    <m/>
    <s v="SIN RECURSO EJECUTADO"/>
    <m/>
    <n v="138"/>
    <n v="-15"/>
    <n v="153"/>
    <n v="1.1086956521739131"/>
    <m/>
    <m/>
    <s v="Incluye valor de adquisición sísmica ($23.663.227.461) + interventoría ($1.893.058.196). Nótese que el valor en Plan Anual de Adquisiciones para interventoría es de ($2.620.458.959)._x000a__x000a_La programación de la meta se definirá una vez se reciba programa de trabajo del contratista ejecutor"/>
    <b v="1"/>
    <m/>
    <m/>
    <m/>
    <m/>
    <m/>
    <m/>
    <m/>
    <m/>
    <m/>
    <b v="1"/>
    <n v="25556285657"/>
    <n v="25556285657"/>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n v="2"/>
    <n v="2"/>
    <n v="2"/>
    <n v="2"/>
    <n v="2"/>
    <n v="2"/>
    <n v="2"/>
    <n v="2"/>
    <n v="1"/>
    <m/>
    <m/>
    <m/>
    <m/>
    <m/>
    <m/>
    <m/>
    <e v="#DIV/0!"/>
    <s v="ID 285997 , 288641"/>
    <n v="104"/>
    <n v="211"/>
    <n v="-107"/>
    <n v="1.4711538461538463"/>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122"/>
    <n v="107"/>
    <n v="15"/>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s v="NO PROGRAMADO"/>
    <s v="NO PROGRAMADO"/>
    <s v="NO PROGRAMADO"/>
    <s v="NO PROGRAMADO"/>
    <s v="NO PROGRAMADO"/>
    <s v="NO PROGRAMADO"/>
    <m/>
    <s v="NO PROGRAMADO"/>
    <s v="NO PROGRAMADO"/>
    <m/>
    <m/>
    <m/>
    <m/>
    <m/>
    <m/>
    <m/>
    <s v="SIN RECURSO EJECUTADO"/>
    <m/>
    <n v="138"/>
    <n v="-15"/>
    <n v="153"/>
    <n v="1.1086956521739131"/>
    <m/>
    <m/>
    <s v="Incluye valor de adquisición sísmica ($41.520.808.724) + interventoría ($3.493.959.915). Nótese que el valor de la interventoría aún es preliminar y debe ser aprobado_x000a__x000a_La programación de la meta se definirá una vez se reciba programa de trabajo del contratista ejecutor"/>
    <b v="1"/>
    <m/>
    <m/>
    <m/>
    <m/>
    <m/>
    <m/>
    <m/>
    <m/>
    <m/>
    <b v="1"/>
    <n v="26592472351"/>
    <n v="26592472351"/>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n v="1"/>
    <n v="1"/>
    <n v="1"/>
    <n v="1"/>
    <n v="1"/>
    <n v="1"/>
    <n v="1"/>
    <n v="1"/>
    <n v="1"/>
    <m/>
    <m/>
    <m/>
    <m/>
    <m/>
    <m/>
    <m/>
    <e v="#DIV/0!"/>
    <s v="ID 289396"/>
    <n v="109"/>
    <n v="211"/>
    <n v="-102"/>
    <n v="1.4036697247706422"/>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122"/>
    <n v="102"/>
    <n v="20"/>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s v="NO PROGRAMADO"/>
    <s v="NO PROGRAMADO"/>
    <s v="NO PROGRAMADO"/>
    <s v="NO PROGRAMADO"/>
    <s v="NO PROGRAMADO"/>
    <s v="NO PROGRAMADO"/>
    <m/>
    <s v="NO PROGRAMADO"/>
    <s v="NO PROGRAMADO"/>
    <m/>
    <m/>
    <m/>
    <m/>
    <m/>
    <m/>
    <m/>
    <s v="SIN RECURSO EJECUTADO"/>
    <m/>
    <n v="133"/>
    <n v="-20"/>
    <n v="153"/>
    <n v="1.1503759398496241"/>
    <m/>
    <m/>
    <s v="La programación de la meta se definirá una vez se reciba programa de trabajo del contratista ejecutor"/>
    <b v="1"/>
    <m/>
    <m/>
    <m/>
    <m/>
    <m/>
    <m/>
    <m/>
    <m/>
    <m/>
    <b v="1"/>
    <n v="1051971885"/>
    <n v="1051971885"/>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n v="1"/>
    <n v="1"/>
    <n v="1"/>
    <n v="1"/>
    <n v="1"/>
    <n v="1"/>
    <n v="1"/>
    <n v="1"/>
    <n v="1"/>
    <m/>
    <m/>
    <m/>
    <m/>
    <m/>
    <m/>
    <m/>
    <e v="#DIV/0!"/>
    <s v="ID 274904"/>
    <n v="114"/>
    <n v="211"/>
    <n v="-97"/>
    <n v="1.3421052631578947"/>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61"/>
    <n v="97"/>
    <n v="-36"/>
    <n v="2.5081967213114753"/>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s v="NO PROGRAMADO"/>
    <s v="NO PROGRAMADO"/>
    <s v="NO PROGRAMADO"/>
    <s v="NO PROGRAMADO"/>
    <s v="NO PROGRAMADO"/>
    <s v="NO PROGRAMADO"/>
    <m/>
    <s v="NO PROGRAMADO"/>
    <s v="NO PROGRAMADO"/>
    <m/>
    <m/>
    <m/>
    <m/>
    <m/>
    <m/>
    <m/>
    <s v="SIN RECURSO EJECUTADO"/>
    <m/>
    <n v="189"/>
    <n v="36"/>
    <n v="153"/>
    <n v="0.80952380952380953"/>
    <m/>
    <m/>
    <m/>
    <b v="1"/>
    <m/>
    <m/>
    <m/>
    <m/>
    <m/>
    <m/>
    <m/>
    <m/>
    <m/>
    <b v="1"/>
    <n v="3789201784"/>
    <n v="3789201784"/>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n v="1"/>
    <n v="1"/>
    <n v="1"/>
    <n v="1"/>
    <n v="1"/>
    <n v="1"/>
    <n v="1"/>
    <n v="1"/>
    <n v="1"/>
    <m/>
    <m/>
    <m/>
    <m/>
    <m/>
    <m/>
    <m/>
    <e v="#DIV/0!"/>
    <s v="ID 290500"/>
    <n v="149"/>
    <n v="211"/>
    <n v="-62"/>
    <n v="1.0268456375838926"/>
    <m/>
    <s v="Actividad con fecha final mayo."/>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72"/>
    <n v="62"/>
    <n v="10"/>
    <n v="2.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s v="NO PROGRAMADO"/>
    <s v="NO PROGRAMADO"/>
    <s v="NO PROGRAMADO"/>
    <s v="NO PROGRAMADO"/>
    <s v="NO PROGRAMADO"/>
    <s v="NO PROGRAMADO"/>
    <m/>
    <s v="NO PROGRAMADO"/>
    <s v="NO PROGRAMADO"/>
    <m/>
    <m/>
    <m/>
    <m/>
    <m/>
    <m/>
    <m/>
    <s v="SIN RECURSO EJECUTADO"/>
    <m/>
    <n v="143"/>
    <n v="-10"/>
    <n v="153"/>
    <n v="1.06993006993007"/>
    <m/>
    <m/>
    <m/>
    <b v="1"/>
    <m/>
    <m/>
    <m/>
    <m/>
    <m/>
    <m/>
    <m/>
    <m/>
    <m/>
    <b v="1"/>
    <n v="16667304688"/>
    <n v="16667304688"/>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s v="NO PROGRAMADO"/>
    <n v="1"/>
    <n v="1"/>
    <n v="1"/>
    <n v="1"/>
    <n v="1"/>
    <n v="1"/>
    <n v="1"/>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15"/>
    <n v="31"/>
    <n v="-16"/>
    <n v="10.199999999999999"/>
    <m/>
    <m/>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s v="NO PROGRAMADO"/>
    <s v="NO PROGRAMADO"/>
    <s v="NO PROGRAMADO"/>
    <s v="NO PROGRAMADO"/>
    <s v="NO PROGRAMADO"/>
    <s v="NO PROGRAMADO"/>
    <m/>
    <s v="NO PROGRAMADO"/>
    <s v="NO PROGRAMADO"/>
    <m/>
    <m/>
    <m/>
    <m/>
    <m/>
    <m/>
    <m/>
    <s v="SIN RECURSO EJECUTADO"/>
    <m/>
    <n v="169"/>
    <n v="16"/>
    <n v="153"/>
    <n v="0.90532544378698221"/>
    <m/>
    <m/>
    <m/>
    <b v="1"/>
    <m/>
    <m/>
    <m/>
    <m/>
    <m/>
    <m/>
    <m/>
    <m/>
    <m/>
    <b v="1"/>
    <n v="13593574566"/>
    <n v="13593574566"/>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s v="NO PROGRAMADO"/>
    <n v="2"/>
    <n v="2"/>
    <n v="2"/>
    <n v="2"/>
    <n v="2"/>
    <n v="2"/>
    <n v="2"/>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32"/>
    <n v="31"/>
    <n v="1"/>
    <n v="4.78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s v="NO PROGRAMADO"/>
    <s v="NO PROGRAMADO"/>
    <s v="NO PROGRAMADO"/>
    <s v="NO PROGRAMADO"/>
    <s v="NO PROGRAMADO"/>
    <s v="NO PROGRAMADO"/>
    <m/>
    <s v="NO PROGRAMADO"/>
    <s v="NO PROGRAMADO"/>
    <m/>
    <m/>
    <m/>
    <m/>
    <m/>
    <m/>
    <m/>
    <s v="SIN RECURSO EJECUTADO"/>
    <m/>
    <n v="199"/>
    <n v="46"/>
    <n v="153"/>
    <n v="0.76884422110552764"/>
    <m/>
    <m/>
    <m/>
    <b v="1"/>
    <m/>
    <m/>
    <m/>
    <m/>
    <m/>
    <m/>
    <m/>
    <m/>
    <m/>
    <b v="1"/>
    <n v="7890562980"/>
    <n v="789056298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s v="NO PROGRAMADO"/>
    <s v="NO PROGRAMADO"/>
    <s v="NO PROGRAMADO"/>
    <s v="NO PROGRAMADO"/>
    <s v="NO PROGRAMADO"/>
    <s v="NO PROGRAMADO"/>
    <m/>
    <s v="NO PROGRAMADO"/>
    <s v="NO PROGRAMADO"/>
    <m/>
    <m/>
    <m/>
    <m/>
    <m/>
    <m/>
    <m/>
    <s v="SIN RECURSO EJECUTADO"/>
    <m/>
    <n v="317"/>
    <n v="180"/>
    <n v="137"/>
    <n v="0.48264984227129337"/>
    <m/>
    <m/>
    <s v="A 30 de abril se encuentra el valor total de la actividad en el PAA. Es decir $1.533.000.000. El indicador no se encuentra incluido en el Sistema de Gestión Integrado."/>
    <b v="1"/>
    <m/>
    <m/>
    <m/>
    <m/>
    <m/>
    <m/>
    <m/>
    <m/>
    <m/>
    <b v="1"/>
    <n v="1533000000"/>
    <n v="153300000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n v="15"/>
    <s v="NO PERIODICIDAD"/>
    <s v="NO PERIODICIDAD"/>
    <m/>
    <s v="NO PERIODICIDAD"/>
    <s v="NO PERIODICIDAD"/>
    <m/>
    <n v="15"/>
    <n v="1.3636363636363635"/>
    <n v="1043000000"/>
    <n v="1043000000"/>
    <m/>
    <m/>
    <m/>
    <m/>
    <m/>
    <n v="0.58742361521781983"/>
    <s v="Las evidencias se encuentran en el sistema de gestión documental, asociados a los contratos 400, 401, 410, 411, 425, 431 y 440 de 2018, así como asociadas a los trámites de autorización de pago de las cuentas de cobro de cada uno de ellos."/>
    <n v="333"/>
    <n v="180"/>
    <n v="153"/>
    <n v="0.45945945945945948"/>
    <m/>
    <s v="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
    <s v="A 30 de abril se encuentra el valor total de la actividad en el PAA. Es decir $1.775..000.000"/>
    <b v="1"/>
    <s v="Corte junio"/>
    <m/>
    <m/>
    <m/>
    <m/>
    <m/>
    <m/>
    <m/>
    <m/>
    <b v="1"/>
    <n v="732550000"/>
    <n v="732550000"/>
    <b v="1"/>
    <b v="0"/>
    <b v="0"/>
    <x v="1"/>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n v="7"/>
    <s v="NO PERIODICIDAD"/>
    <s v="NO PERIODICIDAD"/>
    <m/>
    <s v="NO PERIODICIDAD"/>
    <s v="NO PERIODICIDAD"/>
    <m/>
    <n v="7"/>
    <n v="2.3333333333333335"/>
    <n v="2058220667"/>
    <n v="2058220667"/>
    <m/>
    <m/>
    <m/>
    <m/>
    <m/>
    <n v="0.3997981152452823"/>
    <s v="Las evidencias se encuentran en el sistema de gestión documental, asociados a los contratos 312 de 2018, 315 de 2018, así como asociadas a los trámites de autorización y legalizaciòn de los gastos de viaje relacionados con cada uno de ellos."/>
    <n v="281"/>
    <n v="144"/>
    <n v="137"/>
    <n v="0.54448398576512458"/>
    <m/>
    <m/>
    <s v="A 30 de abril de los 5.148,1 millones de pesos presupuestados para esta actividad, sólo se han incluido en el PAA 4.311,5 millones."/>
    <b v="1"/>
    <s v="Corte junio"/>
    <m/>
    <m/>
    <m/>
    <m/>
    <m/>
    <m/>
    <m/>
    <m/>
    <b v="1"/>
    <n v="3089929333"/>
    <n v="3089929333"/>
    <b v="1"/>
    <b v="0"/>
    <b v="0"/>
    <x v="1"/>
  </r>
  <r>
    <x v="2"/>
    <s v="No Aplica"/>
    <s v="Gestión Misional y de Gobierno"/>
    <s v="Dinamizar la actividad de exploración y producción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n v="20"/>
    <s v="NO PERIODICIDAD"/>
    <s v="NO PERIODICIDAD"/>
    <m/>
    <s v="NO PERIODICIDAD"/>
    <s v="NO PERIODICIDAD"/>
    <m/>
    <n v="20"/>
    <n v="0.44444444444444442"/>
    <n v="895181685"/>
    <n v="895181685"/>
    <m/>
    <m/>
    <m/>
    <m/>
    <m/>
    <n v="0.55077935458069283"/>
    <s v="Las evidencias se encuentran en el sistema de gestión documental, asociados al tipo documental de cesiones de los contratos.."/>
    <n v="333"/>
    <n v="180"/>
    <n v="153"/>
    <n v="0.45945945945945948"/>
    <m/>
    <m/>
    <s v="A 30 de abril se encuentra el valor total de la actividad en el PAA. Es decir $1.625.300.000"/>
    <b v="1"/>
    <s v="Corte junio"/>
    <m/>
    <m/>
    <m/>
    <m/>
    <m/>
    <m/>
    <m/>
    <m/>
    <b v="1"/>
    <n v="730118315"/>
    <n v="730118315"/>
    <b v="0"/>
    <b v="1"/>
    <b v="0"/>
    <x v="2"/>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s v="NO PROGRAMADO"/>
    <s v="NO PROGRAMADO"/>
    <s v="NO PROGRAMADO"/>
    <s v="NO PROGRAMADO"/>
    <s v="NO PERIODICIDAD"/>
    <s v="NO PERIODICIDAD"/>
    <m/>
    <s v="NO PROGRAMADO"/>
    <s v="NO PROGRAMADO"/>
    <m/>
    <m/>
    <m/>
    <m/>
    <m/>
    <m/>
    <m/>
    <s v="SIN RECURSO EJECUTADO"/>
    <m/>
    <n v="213"/>
    <n v="60"/>
    <n v="153"/>
    <n v="0.71830985915492962"/>
    <m/>
    <m/>
    <s v="La convocatoria se apertura en junio, tiene restricción por Ley de Garantías."/>
    <b v="1"/>
    <m/>
    <m/>
    <m/>
    <m/>
    <m/>
    <m/>
    <m/>
    <m/>
    <m/>
    <b v="1"/>
    <n v="9400000000"/>
    <n v="9400000000"/>
    <m/>
    <b v="0"/>
    <b v="1"/>
    <x v="3"/>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s v="NO PROGRAMADO"/>
    <s v="NO PROGRAMADO"/>
    <s v="NO PROGRAMADO"/>
    <s v="NO PROGRAMADO"/>
    <s v="NO PERIODICIDAD"/>
    <s v="NO PERIODICIDAD"/>
    <m/>
    <s v="NO PROGRAMADO"/>
    <s v="NO PROGRAMADO"/>
    <m/>
    <m/>
    <m/>
    <m/>
    <m/>
    <m/>
    <m/>
    <s v="SIN RECURSO EJECUTADO"/>
    <m/>
    <n v="213"/>
    <n v="60"/>
    <n v="153"/>
    <n v="0.71830985915492962"/>
    <m/>
    <m/>
    <s v="La contratación se apertura en junio, tiene restricción por Ley de Garantías._x000a_"/>
    <b v="1"/>
    <m/>
    <m/>
    <m/>
    <m/>
    <m/>
    <m/>
    <m/>
    <m/>
    <m/>
    <b v="1"/>
    <n v="600000000"/>
    <n v="600000000"/>
    <m/>
    <b v="0"/>
    <b v="1"/>
    <x v="3"/>
  </r>
  <r>
    <x v="3"/>
    <s v="Reservas y Operaciones"/>
    <s v="Gestión Misional y de Gobierno"/>
    <s v="Generar recursos fiscales que contribuyan a la prosperidad económica y social del país y a la sostenibilidad financiera de la ANH."/>
    <s v="FUNCIONAMIENTO"/>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n v="1"/>
    <n v="1"/>
    <n v="1"/>
    <n v="1"/>
    <n v="1"/>
    <n v="1"/>
    <n v="1"/>
    <n v="1"/>
    <n v="1"/>
    <m/>
    <m/>
    <m/>
    <m/>
    <m/>
    <m/>
    <m/>
    <e v="#DIV/0!"/>
    <s v="_x000a_Documentos:_x000a_Remisión IRR_id278076_MME_2018035015_09-05-2018_x000a_INF. Reservas crudo Pronóstico &amp; Regalías_MME_ Ver 11 mayo 2018_x000a_Inf. Reservas Gas Pronóstico &amp; Regalías _MME_Ver 9 mayo 2018_x000a__x000a_Ruta de acceso: Z:\2018\INFORMACION MME\Informe mayo_2018_x000a_"/>
    <n v="29"/>
    <n v="121"/>
    <n v="-92"/>
    <n v="5.2758620689655169"/>
    <m/>
    <s v="Actividad con fecha final abril."/>
    <s v="Se elabora una sola vez en el año en abril, se costea con gasto de funcionamiento."/>
    <b v="1"/>
    <s v="Corte junio"/>
    <m/>
    <m/>
    <m/>
    <m/>
    <m/>
    <m/>
    <m/>
    <s v="Meta cumplida reporte Junio"/>
    <b v="1"/>
    <n v="0"/>
    <n v="0"/>
    <b v="0"/>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n v="95"/>
    <s v="NO PERIODICIDAD"/>
    <s v="NO PERIODICIDAD"/>
    <m/>
    <s v="NO PERIODICIDAD"/>
    <s v="NO PERIODICIDAD"/>
    <m/>
    <n v="95"/>
    <n v="1.043956043956044"/>
    <m/>
    <m/>
    <m/>
    <m/>
    <m/>
    <m/>
    <m/>
    <e v="#DIV/0!"/>
    <s v="VORP/ GRDE - Servidor: Y:\INFORMES\INDICADOR D.E y SIGECO"/>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n v="441"/>
    <s v="NO PERIODICIDAD"/>
    <s v="NO PERIODICIDAD"/>
    <m/>
    <s v="NO PERIODICIDAD"/>
    <s v="NO PERIODICIDAD"/>
    <m/>
    <n v="441"/>
    <n v="4.41"/>
    <m/>
    <m/>
    <m/>
    <m/>
    <m/>
    <m/>
    <m/>
    <e v="#DIV/0!"/>
    <s v="VORP/ GRDE - Servidor: Y:\INFORMES\INDICADOR D.E"/>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SISTEMA GENERAL DE REGALÍAS"/>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n v="117"/>
    <s v="NO PERIODICIDAD"/>
    <s v="NO PERIODICIDAD"/>
    <m/>
    <s v="NO PERIODICIDAD"/>
    <s v="NO PERIODICIDAD"/>
    <m/>
    <n v="117"/>
    <n v="1.2446808510638299"/>
    <m/>
    <m/>
    <m/>
    <m/>
    <m/>
    <m/>
    <m/>
    <e v="#DIV/0!"/>
    <s v="SIGECO"/>
    <n v="364"/>
    <n v="211"/>
    <n v="153"/>
    <n v="0.42032967032967034"/>
    <m/>
    <s v="Meta constante."/>
    <m/>
    <b v="1"/>
    <s v="Corte junio"/>
    <m/>
    <m/>
    <m/>
    <m/>
    <m/>
    <m/>
    <s v="Constante"/>
    <m/>
    <b v="1"/>
    <n v="0"/>
    <n v="0"/>
    <b v="1"/>
    <b v="0"/>
    <b v="1"/>
    <x v="1"/>
  </r>
  <r>
    <x v="4"/>
    <s v="No Aplica"/>
    <s v="Eficiencia Administrativa "/>
    <s v="Armonizar los intereses de la sociedad, el estado y las empresas del sector en el desarrollo de la industria de hidrocarburos."/>
    <s v="FUNCIONAMIENTO"/>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n v="100"/>
    <s v="NO PERIODICIDAD"/>
    <s v="NO PERIODICIDAD"/>
    <s v="NO PERIODICIDAD"/>
    <s v="NO PERIODICIDAD"/>
    <s v="NO PERIODICIDAD"/>
    <m/>
    <n v="100"/>
    <n v="1"/>
    <m/>
    <m/>
    <m/>
    <m/>
    <m/>
    <m/>
    <m/>
    <e v="#DIV/0!"/>
    <s v="Base datos de la contratacion Administrativa de la OAJ y en Plataforma SECO I y SECOP II"/>
    <n v="364"/>
    <n v="211"/>
    <n v="153"/>
    <n v="0.42032967032967034"/>
    <m/>
    <s v="Meta constante."/>
    <m/>
    <b v="1"/>
    <s v="Corte junio"/>
    <m/>
    <m/>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n v="90"/>
    <n v="90"/>
    <m/>
    <m/>
    <m/>
    <m/>
    <m/>
    <n v="90"/>
    <n v="1"/>
    <m/>
    <m/>
    <m/>
    <m/>
    <m/>
    <m/>
    <m/>
    <e v="#DIV/0!"/>
    <s v="Aplicativo EKOGUI Y Base de datos Estado de procesos judiciales de la OAJ"/>
    <n v="364"/>
    <n v="211"/>
    <n v="153"/>
    <n v="0.42032967032967034"/>
    <m/>
    <s v="Meta constante."/>
    <m/>
    <b v="1"/>
    <s v="Corte junio"/>
    <s v="corte julio"/>
    <s v="corte agosto"/>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n v="97"/>
    <s v="NO PERIODICIDAD"/>
    <s v="NO PERIODICIDAD"/>
    <m/>
    <s v="NO PERIODICIDAD"/>
    <s v="NO PERIODICIDAD"/>
    <m/>
    <n v="97"/>
    <n v="1.2124999999999999"/>
    <m/>
    <m/>
    <m/>
    <m/>
    <m/>
    <m/>
    <m/>
    <e v="#DIV/0!"/>
    <s v="Base datos conceptos de OAJ"/>
    <n v="364"/>
    <n v="211"/>
    <n v="153"/>
    <n v="0.42032967032967034"/>
    <m/>
    <s v="Meta constante."/>
    <m/>
    <b v="1"/>
    <s v="Corte junio"/>
    <m/>
    <m/>
    <m/>
    <m/>
    <m/>
    <m/>
    <s v="Constante"/>
    <m/>
    <b v="1"/>
    <n v="0"/>
    <n v="0"/>
    <b v="1"/>
    <b v="0"/>
    <b v="1"/>
    <x v="1"/>
  </r>
  <r>
    <x v="5"/>
    <s v="Administrativo y Financiero"/>
    <s v="Gestión Financiera "/>
    <s v="Garantizar la administración eficiente y oportuna de los recursos financieros."/>
    <s v="FUNCIONAMIENTO"/>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s v="NO PROGRAMADO"/>
    <s v="NO PROGRAMADO"/>
    <s v="NO PROGRAMADO"/>
    <s v="NO PROGRAMADO"/>
    <s v="NO PROGRAMADO"/>
    <s v="NO PROGRAMADO"/>
    <m/>
    <s v="NO PROGRAMADO"/>
    <s v="NO PROGRAMADO"/>
    <m/>
    <m/>
    <m/>
    <m/>
    <m/>
    <m/>
    <m/>
    <e v="#DIV/0!"/>
    <m/>
    <n v="364"/>
    <n v="211"/>
    <n v="153"/>
    <n v="0.42032967032967034"/>
    <m/>
    <m/>
    <m/>
    <b v="1"/>
    <m/>
    <m/>
    <m/>
    <m/>
    <m/>
    <m/>
    <m/>
    <m/>
    <m/>
    <b v="1"/>
    <n v="0"/>
    <n v="0"/>
    <m/>
    <b v="0"/>
    <b v="1"/>
    <x v="3"/>
  </r>
  <r>
    <x v="5"/>
    <s v="Administrativo y Financiero"/>
    <s v="Eficiencia Administrativa "/>
    <s v="Asegurar y mejorar las condiciones de seguridad y salud de los servidores públicos y la protección del ambiente."/>
    <s v="FUNCIONAMIENTO"/>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s v="NO PROGRAMADO"/>
    <s v="NO PROGRAMADO"/>
    <m/>
    <m/>
    <m/>
    <m/>
    <m/>
    <s v="NO PROGRAMADO"/>
    <s v="NO PROGRAMADO"/>
    <m/>
    <m/>
    <m/>
    <m/>
    <m/>
    <m/>
    <m/>
    <e v="#DIV/0!"/>
    <m/>
    <n v="213"/>
    <n v="60"/>
    <n v="153"/>
    <n v="0.71830985915492962"/>
    <s v="Se asocia el objetivo estratégico sobre SST que fue incluido en la Resolución 316 del 26 de julio de 2018."/>
    <s v="Se cumple en agosto la meta pero se reporta una sola vez en el semestre."/>
    <m/>
    <b v="1"/>
    <m/>
    <m/>
    <s v="corte agosto"/>
    <m/>
    <m/>
    <m/>
    <m/>
    <m/>
    <m/>
    <b v="1"/>
    <n v="0"/>
    <n v="0"/>
    <m/>
    <b v="0"/>
    <b v="1"/>
    <x v="3"/>
  </r>
  <r>
    <x v="5"/>
    <s v="Administrativo y Financiero"/>
    <s v="Eficiencia Administrativa "/>
    <s v="Contar con una entidad innovadora, flexible y con capacidad de adaptarse al cambio."/>
    <s v="FUNCIONAMIENTO"/>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s v="NO PROGRAMADO"/>
    <s v="NO PROGRAMADO"/>
    <s v="NO PROGRAMADO"/>
    <m/>
    <m/>
    <m/>
    <m/>
    <s v="NO PROGRAMADO"/>
    <s v="NO PROGRAMADO"/>
    <m/>
    <m/>
    <m/>
    <m/>
    <m/>
    <m/>
    <m/>
    <s v="SIN RECURSO EJECUTADO"/>
    <m/>
    <n v="203"/>
    <n v="60"/>
    <n v="143"/>
    <n v="0.75369458128078815"/>
    <m/>
    <s v="Se cumple la meta en septiembre la meta pero se reporta una sola vez en el semestre."/>
    <m/>
    <b v="1"/>
    <m/>
    <m/>
    <m/>
    <m/>
    <m/>
    <m/>
    <m/>
    <m/>
    <m/>
    <b v="1"/>
    <n v="317729576"/>
    <n v="317729576"/>
    <m/>
    <b v="0"/>
    <b v="1"/>
    <x v="3"/>
  </r>
  <r>
    <x v="5"/>
    <s v="Administrativo y Financiero"/>
    <s v="Eficiencia Administrativa "/>
    <s v="Contar con una entidad innovadora, flexible y con capacidad de adaptarse al cambio."/>
    <s v="FUNCIONAMIENTO"/>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s v="NO PROGRAMADO"/>
    <s v="NO PROGRAMADO"/>
    <s v="NO PROGRAMADO"/>
    <s v="NO PROGRAMADO"/>
    <s v="NO PROGRAMADO"/>
    <s v="NO PROGRAMADO"/>
    <m/>
    <s v="NO PROGRAMADO"/>
    <s v="NO PROGRAMADO"/>
    <m/>
    <m/>
    <m/>
    <m/>
    <m/>
    <m/>
    <m/>
    <s v="SIN RECURSO EJECUTADO"/>
    <m/>
    <n v="213"/>
    <n v="60"/>
    <n v="153"/>
    <n v="0.71830985915492962"/>
    <m/>
    <m/>
    <m/>
    <b v="1"/>
    <m/>
    <m/>
    <m/>
    <m/>
    <m/>
    <m/>
    <m/>
    <m/>
    <m/>
    <b v="1"/>
    <n v="55200000"/>
    <n v="55200000"/>
    <m/>
    <b v="0"/>
    <b v="1"/>
    <x v="3"/>
  </r>
  <r>
    <x v="5"/>
    <s v="Administrativo y Financiero"/>
    <s v="Eficiencia Administrativa "/>
    <s v="Contar con una entidad innovadora, flexible y con capacidad de adaptarse al cambio."/>
    <s v="FUNCIONAMIENTO"/>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n v="51"/>
    <s v="NO PERIODICIDAD"/>
    <s v="NO PERIODICIDAD"/>
    <m/>
    <s v="NO PERIODICIDAD"/>
    <s v="NO PERIODICIDAD"/>
    <m/>
    <n v="51"/>
    <n v="1.02"/>
    <m/>
    <m/>
    <m/>
    <m/>
    <m/>
    <m/>
    <m/>
    <e v="#DIV/0!"/>
    <m/>
    <n v="363"/>
    <n v="210"/>
    <n v="153"/>
    <n v="0.42148760330578511"/>
    <s v="Según información validada con Alexandra Galvis Lizarazo el 31/07/2018, el plan al que corresponde la actividad es el PINAR."/>
    <s v="Al 17 de agosto de 2018 se reporta avance, mediante correo electrónico de Alexandra Galvis Lizarazo &lt;alexandra.galvis@anh.gov.co&gt;, el cual se inlcuiye en el consolidado."/>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s v="NO PROGRAMADO"/>
    <s v="NO PROGRAMADO"/>
    <s v="NO PROGRAMADO"/>
    <m/>
    <m/>
    <m/>
    <m/>
    <s v="NO PROGRAMADO"/>
    <s v="NO PROGRAMADO"/>
    <m/>
    <m/>
    <m/>
    <m/>
    <m/>
    <m/>
    <m/>
    <e v="#DIV/0!"/>
    <m/>
    <n v="182"/>
    <n v="121"/>
    <n v="61"/>
    <n v="0.84065934065934067"/>
    <s v="Deben estar formulados a septiembre."/>
    <s v="Se cumple la meta en septiembre y se reporta una sola vez."/>
    <m/>
    <b v="1"/>
    <m/>
    <m/>
    <m/>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s v="NO PROGRAMADO"/>
    <n v="12"/>
    <n v="12"/>
    <n v="12"/>
    <n v="12"/>
    <n v="12"/>
    <n v="12"/>
    <n v="12"/>
    <n v="1"/>
    <m/>
    <m/>
    <m/>
    <m/>
    <m/>
    <m/>
    <m/>
    <e v="#DIV/0!"/>
    <m/>
    <n v="152"/>
    <n v="152"/>
    <n v="0"/>
    <n v="1.006578947368421"/>
    <s v="Los 12 planes son: 1. Plan Institucional de Archivos –PINAR, _x000a_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_x000a_"/>
    <s v="La meta se cumplió en julio."/>
    <m/>
    <b v="1"/>
    <m/>
    <s v="corte julio"/>
    <m/>
    <m/>
    <m/>
    <m/>
    <m/>
    <m/>
    <s v="Meta cumplida reporte Jun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n v="7"/>
    <s v="NO PERIODICIDAD"/>
    <s v="NO PERIODICIDAD"/>
    <m/>
    <s v="NO PERIODICIDAD"/>
    <s v="NO PERIODICIDAD"/>
    <m/>
    <n v="7"/>
    <n v="1.4"/>
    <m/>
    <m/>
    <m/>
    <m/>
    <m/>
    <m/>
    <m/>
    <e v="#DIV/0!"/>
    <s v="Se cuenta con los listados de Asistencia a cada una de las reuniones, las cuales se encuetran digitalizadas y disponibles en la siguiente dirección: Z:PlaneaciónPublica\MiPG\2018\Memorias"/>
    <n v="305"/>
    <n v="152"/>
    <n v="153"/>
    <n v="0.50163934426229506"/>
    <m/>
    <m/>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n v="1"/>
    <n v="2"/>
    <n v="2"/>
    <n v="2"/>
    <n v="2"/>
    <n v="2"/>
    <n v="2"/>
    <n v="2"/>
    <n v="1"/>
    <m/>
    <m/>
    <m/>
    <m/>
    <m/>
    <m/>
    <m/>
    <e v="#DIV/0!"/>
    <s v="Documento publicado en el SIGECO bajo el codico ANH-GES-MA-02. Disponible en el Listado Maestro de Documentos del proceso de Gestión Estratégica"/>
    <n v="166"/>
    <n v="166"/>
    <n v="0"/>
    <n v="0.92168674698795183"/>
    <m/>
    <s v="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
    <m/>
    <b v="1"/>
    <s v="Corte junio"/>
    <s v="corte julio"/>
    <s v="corte agosto"/>
    <m/>
    <m/>
    <m/>
    <m/>
    <m/>
    <s v="Meta cumplida reporte Jul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s v="NO PROGRAMADO"/>
    <s v="NO PROGRAMADO"/>
    <m/>
    <m/>
    <m/>
    <m/>
    <m/>
    <s v="NO PROGRAMADO"/>
    <s v="NO PROGRAMADO"/>
    <m/>
    <m/>
    <m/>
    <m/>
    <m/>
    <m/>
    <m/>
    <e v="#DIV/0!"/>
    <m/>
    <n v="123"/>
    <n v="-30"/>
    <n v="153"/>
    <n v="1.2439024390243902"/>
    <s v="Se reportará a partir del segundo semestre."/>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s v="NO PROGRAMADO"/>
    <s v="NO PROGRAMADO"/>
    <m/>
    <m/>
    <m/>
    <m/>
    <m/>
    <s v="NO PROGRAMADO"/>
    <s v="NO PROGRAMADO"/>
    <m/>
    <m/>
    <m/>
    <m/>
    <m/>
    <m/>
    <m/>
    <e v="#DIV/0!"/>
    <m/>
    <n v="123"/>
    <n v="-30"/>
    <n v="153"/>
    <n v="1.2439024390243902"/>
    <m/>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s v="NO PROGRAMADO"/>
    <s v="NO PROGRAMADO"/>
    <s v="NO PROGRAMADO"/>
    <s v="NO PROGRAMADO"/>
    <s v="NO PROGRAMADO"/>
    <m/>
    <m/>
    <s v="NO PROGRAMADO"/>
    <s v="NO PROGRAMADO"/>
    <m/>
    <m/>
    <m/>
    <m/>
    <m/>
    <m/>
    <m/>
    <e v="#DIV/0!"/>
    <m/>
    <n v="91"/>
    <n v="-62"/>
    <n v="153"/>
    <n v="1.6813186813186813"/>
    <m/>
    <s v="Se cumple en noviembre y se reporta x 1 única vez en el semestre."/>
    <m/>
    <b v="1"/>
    <m/>
    <m/>
    <m/>
    <m/>
    <m/>
    <m/>
    <m/>
    <m/>
    <m/>
    <b v="1"/>
    <n v="0"/>
    <n v="0"/>
    <m/>
    <b v="0"/>
    <b v="1"/>
    <x v="3"/>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n v="5"/>
    <s v="NO PERIODICIDAD"/>
    <s v="NO PERIODICIDAD"/>
    <s v="NO PERIODICIDAD"/>
    <s v="NO PERIODICIDAD"/>
    <s v="NO PERIODICIDAD"/>
    <m/>
    <n v="5"/>
    <n v="1"/>
    <m/>
    <m/>
    <m/>
    <m/>
    <m/>
    <m/>
    <m/>
    <e v="#DIV/0!"/>
    <s v="Sistema de inversión y Finanzas públicas SUIFP , https://suifp.dnp.gov.co; módulo  BPIN » FILTROS DE CALIDAD - Ver observaciones"/>
    <n v="364"/>
    <n v="211"/>
    <n v="153"/>
    <n v="0.42032967032967034"/>
    <m/>
    <s v="Se cumple en junio y se reporta x 1 única vez en el primer semestre. Se ajusta redacción en el nombre del proyecto quitando la palabrá &quot;de&quot;, así: Gestión de estratégica de Proyectos. Se ajusta redacción en la fórmula incluyendo &quot;que&quot;, aspecto  con texto en rojo: Sumatoria de proyectos de inversión que se gestionan para  el registro en el Sistema Unificado de Inversiones y Finanzas Públicas – SUIFP"/>
    <m/>
    <b v="1"/>
    <s v="Corte junio"/>
    <m/>
    <m/>
    <m/>
    <m/>
    <m/>
    <m/>
    <m/>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n v="5"/>
    <n v="5"/>
    <m/>
    <m/>
    <m/>
    <m/>
    <m/>
    <n v="5"/>
    <n v="1"/>
    <m/>
    <m/>
    <m/>
    <m/>
    <m/>
    <m/>
    <m/>
    <e v="#DIV/0!"/>
    <s v="Sistema de Seguimiento a Proyectos de Inversión - SPI, https://spi.dnp.gov.co/, módulo consultas - Entidad"/>
    <n v="334"/>
    <n v="211"/>
    <n v="123"/>
    <n v="0.45808383233532934"/>
    <s v="El seguimiento del mes de diciembre se reporta en enero del 2019. Se programa constante ya que son los mismos proyectos cada mes."/>
    <s v="Meta constante. Se ajusta redacción en el nombre del proyecto quitando la palabrá &quot;de&quot;, así: Gestión de estratégica de Proyectos. "/>
    <m/>
    <b v="1"/>
    <s v="Corte junio"/>
    <s v="corte julio"/>
    <s v="corte agosto"/>
    <m/>
    <m/>
    <m/>
    <m/>
    <s v="Constante"/>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n v="1"/>
    <n v="1"/>
    <n v="1"/>
    <n v="1"/>
    <n v="1"/>
    <n v="1"/>
    <n v="1"/>
    <n v="1"/>
    <n v="1"/>
    <m/>
    <m/>
    <m/>
    <m/>
    <m/>
    <m/>
    <m/>
    <e v="#DIV/0!"/>
    <s v="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
    <n v="211"/>
    <n v="211"/>
    <n v="0"/>
    <n v="0.72511848341232232"/>
    <s v="El documento fue remitido al área financiera en el mes de marzo, para su consolidación y posterior remisión al Ministerio de Hacienda y DNP; sirve de insumo para la elaboración del Marco de Gasto de Mediano Plazo - MGMP."/>
    <s v="Se cumplió en marzo. Se ajusta redacción en el nombre del proyecto quitando la palabrá &quot;de&quot;, así: Gestión de estratégica de Proyectos. "/>
    <m/>
    <b v="1"/>
    <s v="Corte junio"/>
    <m/>
    <m/>
    <m/>
    <m/>
    <m/>
    <m/>
    <m/>
    <s v="Meta cumplida reporte Junio"/>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de estratégica de Proyectos "/>
    <n v="70"/>
    <s v="Realizar monitoreo a los proyectos internos, de acuerdo al Plan de Acción ajustado y aprobado."/>
    <d v="2018-08-01T00:00:00"/>
    <d v="2018-12-31T00:00:00"/>
    <s v="Monitoreo realizado al Plan de Acción de la ANH"/>
    <s v="Monitoreo realizado al Plan de Acción de la ANH"/>
    <n v="6"/>
    <s v="Número"/>
    <s v="Mensual"/>
    <s v="La información se obtiene mes vencido. Corresponde al monitoreo  del seguimiento reportado por las dependencias, teniendo en cuenta los proyectos internos, actividades y metas programadas en la vigencia."/>
    <n v="0"/>
    <m/>
    <m/>
    <m/>
    <m/>
    <m/>
    <m/>
    <n v="1"/>
    <n v="2"/>
    <n v="3"/>
    <n v="4"/>
    <n v="5"/>
    <n v="6"/>
    <s v="NO PROGRAMADO"/>
    <n v="1"/>
    <m/>
    <m/>
    <m/>
    <m/>
    <m/>
    <n v="1"/>
    <n v="1"/>
    <m/>
    <m/>
    <m/>
    <m/>
    <m/>
    <m/>
    <m/>
    <e v="#DIV/0!"/>
    <m/>
    <n v="152"/>
    <n v="-1"/>
    <n v="153"/>
    <n v="1.006578947368421"/>
    <s v="La estructura del Plan de Acción se encuentra en ajustes, debido a que el Decreto 612 de 2018 exige incluir 12 planes institucionales. El primer seguimiento consolidado será con corte junio de 2018."/>
    <s v="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quot;seguimiento&quot; por &quot;monitoreo&quot;."/>
    <m/>
    <b v="1"/>
    <m/>
    <s v="corte julio"/>
    <s v="corte agosto"/>
    <m/>
    <m/>
    <m/>
    <m/>
    <m/>
    <m/>
    <b v="1"/>
    <n v="0"/>
    <n v="0"/>
    <b v="0"/>
    <b v="0"/>
    <b v="0"/>
    <x v="1"/>
  </r>
  <r>
    <x v="5"/>
    <s v="Planeación"/>
    <s v="Eficiencia Administrativa "/>
    <s v="Contar con una entidad innovadora, flexible y con capacidad de adaptarse al cambio."/>
    <s v="C-2106-1900-1 DESARROLLO DE LA EVALUACIÓN DEL POTENCIAL DE HIDROCARBUROS DEL PAÍS"/>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s v="NO PROGRAMADO"/>
    <s v="NO PROGRAMADO"/>
    <m/>
    <m/>
    <m/>
    <m/>
    <m/>
    <s v="NO PROGRAMADO"/>
    <s v="NO PROGRAMADO"/>
    <m/>
    <m/>
    <m/>
    <m/>
    <m/>
    <m/>
    <m/>
    <e v="#DIV/0!"/>
    <m/>
    <n v="152"/>
    <n v="-1"/>
    <n v="153"/>
    <n v="1.006578947368421"/>
    <s v="Los procesos de capacitación se desarrollarán en el marco del convenio con Colciencias, y constará de 2 módulos, uno en cada semestre."/>
    <s v="La meta se cumple en agosto y  se reporta solo 1 vez. "/>
    <m/>
    <b v="1"/>
    <m/>
    <m/>
    <s v="corte agosto"/>
    <m/>
    <m/>
    <m/>
    <m/>
    <m/>
    <m/>
    <b v="1"/>
    <n v="0"/>
    <n v="0"/>
    <m/>
    <b v="0"/>
    <b v="1"/>
    <x v="3"/>
  </r>
  <r>
    <x v="5"/>
    <s v="Planeación"/>
    <s v="Eficiencia Administrativa "/>
    <s v="Contar con una entidad innovadora, flexible y con capacidad de adaptarse al cambio."/>
    <s v="FUNCIONAMIENTO"/>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s v="NO PROGRAMADO"/>
    <s v="NO PROGRAMADO"/>
    <s v="NO PROGRAMADO"/>
    <m/>
    <m/>
    <m/>
    <m/>
    <s v="NO PROGRAMADO"/>
    <s v="NO PROGRAMADO"/>
    <m/>
    <m/>
    <m/>
    <m/>
    <m/>
    <m/>
    <m/>
    <s v="SIN RECURSO EJECUTADO"/>
    <m/>
    <n v="52"/>
    <n v="4"/>
    <n v="48"/>
    <n v="2.9423076923076925"/>
    <m/>
    <s v="Se cumple en septiembre y se reporta 1 sola vez."/>
    <m/>
    <b v="1"/>
    <m/>
    <m/>
    <m/>
    <m/>
    <m/>
    <m/>
    <m/>
    <m/>
    <m/>
    <b v="1"/>
    <n v="20635552"/>
    <n v="20635552"/>
    <m/>
    <b v="0"/>
    <b v="1"/>
    <x v="3"/>
  </r>
  <r>
    <x v="5"/>
    <s v="Planeación"/>
    <s v="Eficiencia Administrativa "/>
    <s v="Contar con una entidad innovadora, flexible y con capacidad de adaptarse al cambio."/>
    <s v="FUNCIONAMIENTO"/>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n v="6"/>
    <n v="7"/>
    <m/>
    <m/>
    <m/>
    <m/>
    <m/>
    <n v="7"/>
    <n v="1"/>
    <m/>
    <m/>
    <m/>
    <m/>
    <m/>
    <m/>
    <m/>
    <e v="#DIV/0!"/>
    <s v="Vínculo publicación: _x000a_http://intranet/administrativa/planeacion/Seguimiento%20a%20la%20Gestin/Plan-Anual-de-Adquisiciones-2018.pdf_x000a__x000a_Carpeta conmpartida del grupo de Planeación: -&gt; PLANES DE ACCIÓN -&gt; PLAN DE ACCIÓN 2018 -&gt; SEGUIMIENTOS PLANEACIÓN -&gt; Seguimiento Plan Anual de Adquisiciones"/>
    <n v="333"/>
    <n v="180"/>
    <n v="153"/>
    <n v="0.45945945945945948"/>
    <s v="Se realizará reunión con Jurídica para determinar el alcance de la actividad a cargo del Grupo de Planeación. El seguimiento al mes de diciembre se reportará en enero de 2019."/>
    <m/>
    <m/>
    <b v="1"/>
    <s v="Corte junio"/>
    <s v="corte julio"/>
    <s v="corte agosto"/>
    <m/>
    <m/>
    <m/>
    <m/>
    <m/>
    <m/>
    <b v="1"/>
    <n v="0"/>
    <n v="0"/>
    <b v="0"/>
    <b v="0"/>
    <b v="0"/>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s v="NO PROGRAMADO"/>
    <s v="NO PROGRAMADO"/>
    <s v="NO PROGRAMADO"/>
    <m/>
    <m/>
    <m/>
    <m/>
    <s v="NO PROGRAMADO"/>
    <s v="NO PROGRAMADO"/>
    <m/>
    <m/>
    <m/>
    <m/>
    <m/>
    <m/>
    <m/>
    <s v="SIN RECURSO EJECUTADO"/>
    <m/>
    <n v="183"/>
    <n v="30"/>
    <n v="153"/>
    <n v="0.83606557377049184"/>
    <m/>
    <m/>
    <m/>
    <b v="1"/>
    <m/>
    <m/>
    <m/>
    <m/>
    <m/>
    <m/>
    <m/>
    <m/>
    <m/>
    <b v="1"/>
    <n v="3551785526"/>
    <n v="35517855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s v="NO PROGRAMADO"/>
    <s v="NO PROGRAMADO"/>
    <s v="NO PROGRAMADO"/>
    <m/>
    <s v="NO PERIODICIDAD"/>
    <s v="NO PERIODICIDAD"/>
    <m/>
    <s v="NO PROGRAMADO"/>
    <s v="NO PROGRAMADO"/>
    <m/>
    <m/>
    <m/>
    <m/>
    <m/>
    <m/>
    <m/>
    <s v="SIN RECURSO EJECUTADO"/>
    <m/>
    <n v="121"/>
    <n v="-32"/>
    <n v="153"/>
    <n v="1.2644628099173554"/>
    <m/>
    <m/>
    <m/>
    <b v="1"/>
    <m/>
    <m/>
    <m/>
    <m/>
    <m/>
    <m/>
    <m/>
    <m/>
    <m/>
    <b v="1"/>
    <n v="2621846500"/>
    <n v="26218465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n v="1"/>
    <m/>
    <n v="1"/>
    <n v="1"/>
    <n v="1"/>
    <n v="1"/>
    <n v="0"/>
    <s v="NO PERIODICIDAD"/>
    <s v="NO PROGRAMADO"/>
    <m/>
    <m/>
    <m/>
    <m/>
    <n v="0"/>
    <n v="0"/>
    <m/>
    <m/>
    <m/>
    <m/>
    <m/>
    <m/>
    <m/>
    <e v="#DIV/0!"/>
    <m/>
    <n v="272"/>
    <n v="211"/>
    <n v="61"/>
    <n v="0.5625"/>
    <m/>
    <s v="Se debió cumplir en junio, se solicitó  mediante correo electónico a Jose Hector Martinez Mina &lt;jose.martinez@anh.gov.co&gt;, el mié 15/08/2018 04:37 p.m. , que la OTI valide el cambio en la porgramación según la descripción reportada donde se afirma que se pasa a septiembre."/>
    <s v="Este proyecto es una iniciativa hecha en casa por lo cual no se requiere fuente de recursos financieros, únicamente la capacidad del talento humano."/>
    <b v="1"/>
    <s v="Corte junio"/>
    <m/>
    <m/>
    <m/>
    <m/>
    <m/>
    <m/>
    <m/>
    <m/>
    <b v="1"/>
    <n v="0"/>
    <n v="0"/>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s v="NO PROGRAMADO"/>
    <n v="0"/>
    <m/>
    <m/>
    <m/>
    <m/>
    <m/>
    <n v="0"/>
    <n v="0"/>
    <m/>
    <m/>
    <m/>
    <m/>
    <m/>
    <m/>
    <m/>
    <s v="SIN RECURSO EJECUTADO"/>
    <m/>
    <n v="213"/>
    <n v="60"/>
    <n v="153"/>
    <n v="0.71830985915492962"/>
    <m/>
    <s v="Se cumple en julio y se reporta 1 sola vez."/>
    <m/>
    <b v="1"/>
    <m/>
    <s v="corte julio"/>
    <s v="corte agosto"/>
    <m/>
    <m/>
    <m/>
    <m/>
    <m/>
    <s v="Meta rezagada corte julio"/>
    <b v="1"/>
    <n v="1102816638"/>
    <n v="1102816638"/>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s v="NO PROGRAMADO"/>
    <s v="NO PROGRAMADO"/>
    <s v="NO PROGRAMADO"/>
    <s v="NO PROGRAMADO"/>
    <m/>
    <m/>
    <m/>
    <s v="NO PROGRAMADO"/>
    <s v="NO PROGRAMADO"/>
    <m/>
    <m/>
    <m/>
    <m/>
    <m/>
    <m/>
    <m/>
    <s v="SIN RECURSO EJECUTADO"/>
    <m/>
    <n v="183"/>
    <n v="30"/>
    <n v="153"/>
    <n v="0.83606557377049184"/>
    <m/>
    <s v="Se cumple en octubre y se reporta 1 sola vez en el semestre."/>
    <m/>
    <b v="1"/>
    <m/>
    <m/>
    <m/>
    <m/>
    <m/>
    <m/>
    <m/>
    <m/>
    <m/>
    <b v="1"/>
    <n v="1216000000"/>
    <n v="1216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000000000"/>
    <n v="10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s v="NO PROGRAMADO"/>
    <s v="NO PROGRAMADO"/>
    <m/>
    <m/>
    <m/>
    <m/>
    <m/>
    <s v="NO PROGRAMADO"/>
    <s v="NO PROGRAMADO"/>
    <m/>
    <m/>
    <m/>
    <m/>
    <m/>
    <m/>
    <m/>
    <s v="SIN RECURSO EJECUTADO"/>
    <m/>
    <n v="152"/>
    <n v="-1"/>
    <n v="153"/>
    <n v="1.006578947368421"/>
    <s v="Atendiendo a lo identificado por la Oficina de Tecnologías, corresponde al rubro A-2-0-4 ADQUISICION DE BIENES Y SERVICIOS."/>
    <m/>
    <m/>
    <b v="1"/>
    <m/>
    <m/>
    <s v="corte agosto"/>
    <m/>
    <m/>
    <m/>
    <m/>
    <m/>
    <m/>
    <b v="1"/>
    <n v="6500000000"/>
    <n v="65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600000000"/>
    <n v="16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n v="33"/>
    <s v="NO PERIODICIDAD"/>
    <s v="NO PERIODICIDAD"/>
    <m/>
    <s v="NO PERIODICIDAD"/>
    <s v="NO PERIODICIDAD"/>
    <m/>
    <n v="33"/>
    <n v="1"/>
    <m/>
    <m/>
    <m/>
    <m/>
    <m/>
    <m/>
    <m/>
    <s v="SIN RECURSO EJECUTADO"/>
    <s v="Documentos: _x000a_1,Plan IPv6 ANH v3_x000a_2, Plan Seguridad en IPv6_x000a_3, Presentación proyecto IPV6"/>
    <n v="274"/>
    <n v="121"/>
    <n v="153"/>
    <n v="0.55839416058394165"/>
    <m/>
    <m/>
    <m/>
    <b v="1"/>
    <s v="Corte junio"/>
    <m/>
    <m/>
    <m/>
    <m/>
    <m/>
    <m/>
    <m/>
    <m/>
    <b v="1"/>
    <n v="20000000"/>
    <n v="20000000"/>
    <b v="0"/>
    <b v="0"/>
    <b v="0"/>
    <x v="1"/>
  </r>
  <r>
    <x v="6"/>
    <s v="No Aplica"/>
    <s v="Eficiencia Administrativa "/>
    <s v="Contar con una entidad innovadora, flexible y con capacidad de adaptarse al cambio."/>
    <s v="C-2199-1900-1 GESTION DE TECNOLOGIAS DE INFORMACION Y COMUNICACIONES"/>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s v="NO PROGRAMADO"/>
    <s v="NO PROGRAMADO"/>
    <s v="NO PROGRAMADO"/>
    <m/>
    <m/>
    <m/>
    <m/>
    <s v="NO PROGRAMADO"/>
    <s v="NO PROGRAMADO"/>
    <m/>
    <m/>
    <m/>
    <m/>
    <m/>
    <m/>
    <m/>
    <s v="SIN RECURSO EJECUTADO"/>
    <m/>
    <n v="213"/>
    <n v="60"/>
    <n v="153"/>
    <n v="0.71830985915492962"/>
    <m/>
    <m/>
    <m/>
    <b v="1"/>
    <m/>
    <m/>
    <m/>
    <m/>
    <m/>
    <m/>
    <m/>
    <m/>
    <m/>
    <b v="1"/>
    <n v="1455000000"/>
    <n v="1455000000"/>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1424140748"/>
    <n v="1424140748"/>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403557726"/>
    <n v="4035577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n v="3886"/>
    <n v="3886"/>
    <n v="3886"/>
    <n v="3886"/>
    <n v="3886"/>
    <n v="3886"/>
    <n v="3886"/>
    <n v="3886"/>
    <n v="1"/>
    <n v="1844356995.53"/>
    <n v="1844356995.53"/>
    <n v="1844356995.53"/>
    <n v="1844356995.53"/>
    <n v="1844356995.53"/>
    <n v="1844356995.53"/>
    <n v="1844356995.53"/>
    <n v="1.000000000287363"/>
    <s v="Orden de compra No. 24936 de 2018 "/>
    <n v="31"/>
    <n v="197"/>
    <n v="-166"/>
    <n v="4.935483870967742"/>
    <m/>
    <s v="Meta cumplida en febrero."/>
    <s v="Contratado en enero."/>
    <b v="1"/>
    <s v="Corte junio"/>
    <m/>
    <m/>
    <m/>
    <m/>
    <m/>
    <m/>
    <m/>
    <s v="Meta cumplida reporte Junio"/>
    <b v="1"/>
    <n v="-0.52999997138977051"/>
    <n v="-0.52999997138977051"/>
    <b v="0"/>
    <b v="0"/>
    <b v="1"/>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s v="NO PROGRAMADO"/>
    <s v="NO PROGRAMADO"/>
    <s v="NO PROGRAMADO"/>
    <s v="NO PROGRAMADO"/>
    <m/>
    <m/>
    <m/>
    <s v="NO PROGRAMADO"/>
    <s v="NO PROGRAMADO"/>
    <m/>
    <m/>
    <m/>
    <m/>
    <m/>
    <m/>
    <m/>
    <s v="SIN RECURSO EJECUTADO"/>
    <m/>
    <n v="183"/>
    <n v="30"/>
    <n v="153"/>
    <n v="0.83606557377049184"/>
    <m/>
    <s v="Se cumple en octubre y se reporta una vez en el semestre."/>
    <m/>
    <b v="1"/>
    <m/>
    <m/>
    <m/>
    <m/>
    <m/>
    <m/>
    <m/>
    <m/>
    <m/>
    <b v="1"/>
    <n v="498669500"/>
    <n v="498669500"/>
    <m/>
    <b v="0"/>
    <b v="1"/>
    <x v="3"/>
  </r>
  <r>
    <x v="6"/>
    <s v="No Aplica"/>
    <s v="Eficiencia Administrativa "/>
    <s v="Contar con una entidad innovadora, flexible y con capacidad de adaptarse al cambio."/>
    <s v="FUNCIONAMIENTO"/>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n v="25"/>
    <s v="NO PERIODICIDAD"/>
    <s v="NO PERIODICIDAD"/>
    <s v="NO PERIODICIDAD"/>
    <s v="NO PERIODICIDAD"/>
    <s v="NO PERIODICIDAD"/>
    <m/>
    <n v="25"/>
    <n v="1"/>
    <m/>
    <m/>
    <m/>
    <m/>
    <m/>
    <m/>
    <m/>
    <e v="#DIV/0!"/>
    <s v="Documento versión borrador."/>
    <n v="213"/>
    <n v="60"/>
    <n v="153"/>
    <n v="0.71830985915492962"/>
    <m/>
    <m/>
    <m/>
    <b v="1"/>
    <s v="Corte junio"/>
    <m/>
    <m/>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n v="42"/>
    <s v="NO PERIODICIDAD"/>
    <m/>
    <s v="NO PERIODICIDAD"/>
    <s v="NO PERIODICIDAD"/>
    <s v="NO PERIODICIDAD"/>
    <m/>
    <n v="42"/>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214"/>
    <n v="62"/>
    <n v="152"/>
    <n v="0.7149532710280374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n v="55"/>
    <s v="NO PERIODICIDAD"/>
    <m/>
    <s v="NO PERIODICIDAD"/>
    <s v="NO PERIODICIDAD"/>
    <s v="NO PERIODICIDAD"/>
    <m/>
    <n v="55"/>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4"/>
    <n v="211"/>
    <n v="153"/>
    <n v="0.42032967032967034"/>
    <s v="Se de acuerdo a lo revisado con Javier Morales se extiende el plazo a diciembre, estaba en abril."/>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n v="48"/>
    <s v="NO PERIODICIDAD"/>
    <m/>
    <s v="NO PERIODICIDAD"/>
    <s v="NO PERIODICIDAD"/>
    <s v="NO PERIODICIDAD"/>
    <m/>
    <n v="4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4"/>
    <n v="181"/>
    <n v="153"/>
    <n v="0.45808383233532934"/>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n v="66"/>
    <s v="NO PERIODICIDAD"/>
    <m/>
    <s v="NO PERIODICIDAD"/>
    <s v="NO PERIODICIDAD"/>
    <s v="NO PERIODICIDAD"/>
    <m/>
    <n v="66"/>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3"/>
    <n v="210"/>
    <n v="153"/>
    <n v="0.4214876033057851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n v="18"/>
    <s v="NO PERIODICIDAD"/>
    <m/>
    <s v="NO PERIODICIDAD"/>
    <s v="NO PERIODICIDAD"/>
    <s v="NO PERIODICIDAD"/>
    <m/>
    <n v="1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2"/>
    <n v="179"/>
    <n v="153"/>
    <n v="0.46084337349397592"/>
    <m/>
    <m/>
    <m/>
    <b v="1"/>
    <s v="Corte junio"/>
    <m/>
    <s v="corte agosto"/>
    <m/>
    <m/>
    <m/>
    <m/>
    <m/>
    <m/>
    <b v="1"/>
    <n v="0"/>
    <n v="0"/>
    <b v="0"/>
    <b v="0"/>
    <b v="0"/>
    <x v="1"/>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s v="NO PROGRAMADO"/>
    <s v="NO PROGRAMADO"/>
    <s v="NO PROGRAMADO"/>
    <m/>
    <m/>
    <m/>
    <m/>
    <s v="NO PROGRAMADO"/>
    <s v="NO PROGRAMADO"/>
    <m/>
    <m/>
    <m/>
    <m/>
    <m/>
    <m/>
    <m/>
    <s v="SIN RECURSO EJECUTADO"/>
    <m/>
    <n v="364"/>
    <n v="211"/>
    <n v="153"/>
    <n v="0.42032967032967034"/>
    <s v="Se realizan ajustes de redacción (en rojo)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 (texto en rojo). No cuenta con la programación acumulada de la meta, tener en cuenta que si va a incrementar gradualmente la programación es acumulada (suma lo programado en el mes previo) hasta completar el 100% a diciembre."/>
    <m/>
    <s v="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
    <b v="1"/>
    <m/>
    <m/>
    <m/>
    <m/>
    <m/>
    <m/>
    <m/>
    <m/>
    <m/>
    <b v="1"/>
    <n v="100000000"/>
    <n v="10000000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s v="NO PROGRAMADO"/>
    <s v="NO PROGRAMADO"/>
    <s v="NO PROGRAMADO"/>
    <s v="NO PROGRAMADO"/>
    <m/>
    <m/>
    <m/>
    <s v="NO PROGRAMADO"/>
    <s v="NO PROGRAMADO"/>
    <m/>
    <m/>
    <m/>
    <m/>
    <m/>
    <m/>
    <m/>
    <e v="#DIV/0!"/>
    <m/>
    <n v="303"/>
    <n v="211"/>
    <n v="92"/>
    <n v="0.50495049504950495"/>
    <s v="Validado con Edwin Ruiz, ya se presentó al Ministerio y se encuentra en ajustes por parte del Grupo de Regalías de la ANH, y será remitido en el mes de octubre nuevamente al Ministerio. Se cumplirá en el último trimestre del año."/>
    <s v="Se cumple en octubre  y se reporta una vez en el semestre."/>
    <s v="Este proyecto se viene trabajando desde el año 2017 y continúa en esta vigencia."/>
    <b v="1"/>
    <m/>
    <m/>
    <m/>
    <m/>
    <m/>
    <m/>
    <m/>
    <m/>
    <m/>
    <b v="1"/>
    <n v="0"/>
    <n v="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s v="NO PROGRAMADO"/>
    <s v="NO PROGRAMADO"/>
    <s v="NO PROGRAMADO"/>
    <s v="NO PROGRAMADO"/>
    <s v="NO PROGRAMADO"/>
    <s v="NO PROGRAMADO"/>
    <m/>
    <s v="NO PROGRAMADO"/>
    <s v="NO PROGRAMADO"/>
    <m/>
    <m/>
    <m/>
    <m/>
    <m/>
    <m/>
    <m/>
    <e v="#DIV/0!"/>
    <m/>
    <n v="364"/>
    <n v="211"/>
    <n v="153"/>
    <n v="0.42032967032967034"/>
    <s v="Validado con Edwin Ruiz, hay una propuesta de estructura para revisión de la VAF."/>
    <m/>
    <m/>
    <b v="1"/>
    <m/>
    <m/>
    <m/>
    <m/>
    <m/>
    <m/>
    <m/>
    <m/>
    <m/>
    <b v="1"/>
    <n v="0"/>
    <n v="0"/>
    <m/>
    <b v="0"/>
    <b v="1"/>
    <x v="3"/>
  </r>
  <r>
    <x v="5"/>
    <s v="Talento Humano"/>
    <s v="Gestión del Talento Humano"/>
    <s v="Asegurar y mejorar las condiciones de seguridad y salud de los servidores públicos y la protección del ambiente."/>
    <s v="FUNCIONAMIENTO"/>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n v="6"/>
    <s v="NO PERIODICIDAD"/>
    <s v="NO PERIODICIDAD"/>
    <m/>
    <s v="NO PERIODICIDAD"/>
    <s v="NO PERIODICIDAD"/>
    <m/>
    <n v="6"/>
    <n v="1"/>
    <m/>
    <m/>
    <m/>
    <m/>
    <m/>
    <m/>
    <m/>
    <e v="#DIV/0!"/>
    <s v="Planillas de asistencia, invitaciones a las actividades por medios electronicos y regsitros fotograficos del desarrollo de las actividades."/>
    <n v="364"/>
    <n v="211"/>
    <n v="153"/>
    <n v="0.42032967032967034"/>
    <s v="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
    <m/>
    <m/>
    <b v="1"/>
    <s v="Corte junio"/>
    <m/>
    <m/>
    <m/>
    <m/>
    <m/>
    <m/>
    <m/>
    <m/>
    <b v="1"/>
    <n v="0"/>
    <n v="0"/>
    <b v="0"/>
    <b v="0"/>
    <b v="0"/>
    <x v="1"/>
  </r>
  <r>
    <x v="5"/>
    <s v="Talento Humano"/>
    <s v="Gestión del Talento Humano"/>
    <s v="Contar con una entidad innovadora, flexible y con capacidad de adaptarse al cambio."/>
    <s v="FUNCIONAMIENTO"/>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n v="93"/>
    <s v="NO PERIODICIDAD"/>
    <s v="NO PERIODICIDAD"/>
    <m/>
    <s v="NO PERIODICIDAD"/>
    <s v="NO PERIODICIDAD"/>
    <m/>
    <n v="93"/>
    <n v="0.93"/>
    <n v="22199688"/>
    <n v="22199688"/>
    <m/>
    <m/>
    <m/>
    <m/>
    <m/>
    <n v="6.3198108717066687E-2"/>
    <s v="Correos enviados de invitación a las diversas actividades de capacitaciòn.  Mensajes enviadas a travès de Comunicaciones enviadas ( correo electronico y proyectadas en las pantallas y computadores de los servidores)  y listas de asistencias a las actividades."/>
    <n v="364"/>
    <n v="211"/>
    <n v="153"/>
    <n v="0.42032967032967034"/>
    <m/>
    <s v="Meta constante."/>
    <m/>
    <b v="1"/>
    <s v="Corte junio"/>
    <m/>
    <m/>
    <m/>
    <m/>
    <m/>
    <m/>
    <s v="Constante"/>
    <m/>
    <b v="1"/>
    <n v="329071710"/>
    <n v="329071710"/>
    <b v="0"/>
    <b v="1"/>
    <b v="0"/>
    <x v="0"/>
  </r>
  <r>
    <x v="5"/>
    <s v="Talento Humano"/>
    <s v="Gestión del Talento Humano"/>
    <s v="Contar con una entidad innovadora, flexible y con capacidad de adaptarse al cambio."/>
    <s v="FUNCIONAMIENTO"/>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n v="91"/>
    <s v="NO PERIODICIDAD"/>
    <s v="NO PERIODICIDAD"/>
    <m/>
    <s v="NO PERIODICIDAD"/>
    <s v="NO PERIODICIDAD"/>
    <m/>
    <n v="91"/>
    <n v="0.91"/>
    <n v="188671282"/>
    <n v="188671282"/>
    <m/>
    <m/>
    <m/>
    <m/>
    <m/>
    <n v="0.43060256061560553"/>
    <s v="Correos de invitación a las diversas actividades de bienestar,  las listas de asistencias y mensajes enviados a través de comunicaciones internas (correo electrónicos y pantallas). "/>
    <n v="364"/>
    <n v="211"/>
    <n v="153"/>
    <n v="0.42032967032967034"/>
    <m/>
    <s v="Meta constante."/>
    <m/>
    <b v="1"/>
    <s v="Corte junio"/>
    <m/>
    <m/>
    <m/>
    <m/>
    <m/>
    <m/>
    <s v="Constante"/>
    <m/>
    <b v="1"/>
    <n v="249485151"/>
    <n v="249485151"/>
    <b v="0"/>
    <b v="1"/>
    <b v="0"/>
    <x v="0"/>
  </r>
  <r>
    <x v="5"/>
    <s v="Talento Humano"/>
    <s v="Gestión del Talento Humano"/>
    <s v="Contar con una entidad innovadora, flexible y con capacidad de adaptarse al cambio."/>
    <s v="FUNCIONAMIENTO"/>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n v="89"/>
    <s v="NO PERIODICIDAD"/>
    <s v="NO PERIODICIDAD"/>
    <m/>
    <s v="NO PERIODICIDAD"/>
    <s v="NO PERIODICIDAD"/>
    <m/>
    <n v="89"/>
    <n v="0.98888888888888893"/>
    <m/>
    <m/>
    <m/>
    <m/>
    <m/>
    <m/>
    <m/>
    <e v="#DIV/0!"/>
    <s v="Actos de posesión y base de datos de seguimiento"/>
    <n v="364"/>
    <n v="211"/>
    <n v="153"/>
    <n v="0.42032967032967034"/>
    <m/>
    <s v="Meta constante."/>
    <s v="El indicador no se tiene al 100% debido a que los cargos de libre nombramiento y remoción son potestativo de la alta gerencia."/>
    <b v="1"/>
    <s v="Corte junio"/>
    <m/>
    <m/>
    <m/>
    <m/>
    <m/>
    <m/>
    <s v="Constante"/>
    <m/>
    <b v="1"/>
    <n v="0"/>
    <n v="0"/>
    <b v="0"/>
    <b v="1"/>
    <b v="0"/>
    <x v="0"/>
  </r>
</pivotCacheRecords>
</file>

<file path=xl/pivotCache/pivotCacheRecords3.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x v="0"/>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n v="68"/>
    <n v="77"/>
    <m/>
    <m/>
    <m/>
    <m/>
    <m/>
    <n v="77"/>
    <n v="0.96250000000000002"/>
    <n v="3660712211"/>
    <n v="3660712211"/>
    <m/>
    <m/>
    <m/>
    <m/>
    <m/>
    <n v="0.91999999975873548"/>
    <s v="W:\SIG\VCH\2018\2_GSCE\2_Indicadores\1_Tramites\2_Indicador_Solicitudes_2018"/>
    <n v="364"/>
    <n v="211"/>
    <n v="153"/>
    <n v="0.42032967032967034"/>
    <m/>
    <m/>
    <m/>
    <b v="1"/>
    <s v="Corte junio"/>
    <s v="corte julio"/>
    <s v="corte agosto"/>
    <m/>
    <m/>
    <m/>
    <m/>
    <m/>
    <m/>
    <b v="1"/>
    <n v="318322802"/>
    <n v="318322802"/>
    <b v="0"/>
    <b v="1"/>
    <b v="0"/>
  </r>
  <r>
    <x v="0"/>
    <s v="Seguimiento a Contratos en Producción"/>
    <s v="Gestión Misional y de Gobierno"/>
    <s v="Dinamizar la actividad de exploración y producción de hidrocarburos."/>
    <x v="0"/>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n v="65"/>
    <s v="NO PERIODICIDAD"/>
    <s v="NO PERIODICIDAD"/>
    <m/>
    <s v="NO PERIODICIDAD"/>
    <s v="NO PERIODICIDAD"/>
    <m/>
    <n v="65"/>
    <n v="1.0833333333333333"/>
    <n v="3047893584"/>
    <n v="3047893584"/>
    <m/>
    <m/>
    <m/>
    <m/>
    <m/>
    <n v="0.93999999999383177"/>
    <s v="W:\SIG\VCH\2018\3_GSCP\2_Indicadores\2_Seguimiento_Informes\2_Seguimiento_Informes_Segundo_Trimestre"/>
    <n v="364"/>
    <n v="211"/>
    <n v="153"/>
    <n v="0.42032967032967034"/>
    <m/>
    <m/>
    <m/>
    <b v="1"/>
    <s v="Corte junio"/>
    <m/>
    <m/>
    <m/>
    <m/>
    <m/>
    <m/>
    <m/>
    <m/>
    <b v="1"/>
    <n v="194546399"/>
    <n v="194546399"/>
    <b v="1"/>
    <b v="0"/>
    <b v="0"/>
  </r>
  <r>
    <x v="0"/>
    <s v="Seguridad, Comunidades y Medio Ambiente"/>
    <s v="Gestión Misional y de Gobierno"/>
    <s v="Dinamizar la actividad de exploración y producción de hidrocarburos."/>
    <x v="0"/>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n v="69"/>
    <n v="73"/>
    <m/>
    <m/>
    <m/>
    <m/>
    <m/>
    <n v="73"/>
    <n v="0.97333333333333338"/>
    <n v="3050900798"/>
    <n v="3050900798"/>
    <m/>
    <m/>
    <m/>
    <m/>
    <m/>
    <n v="0.87000000010836143"/>
    <s v="W:\SIG\VCH\2018\4_GSCYMA\2_Indicadores\5_Tramites\Indicador_Tramites_2018"/>
    <n v="364"/>
    <n v="211"/>
    <n v="153"/>
    <n v="0.42032967032967034"/>
    <m/>
    <m/>
    <m/>
    <b v="1"/>
    <s v="Corte junio"/>
    <s v="corte julio"/>
    <s v="corte agosto"/>
    <m/>
    <m/>
    <m/>
    <m/>
    <m/>
    <m/>
    <b v="1"/>
    <n v="455881728"/>
    <n v="455881728"/>
    <b v="0"/>
    <b v="1"/>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n v="4"/>
    <s v="NO PERIODICIDAD"/>
    <s v="NO PERIODICIDAD"/>
    <m/>
    <s v="NO PERIODICIDAD"/>
    <s v="NO PERIODICIDAD"/>
    <m/>
    <n v="4"/>
    <n v="6.6666666666666666E-2"/>
    <n v="2000000000"/>
    <n v="2000000000"/>
    <n v="2000000000"/>
    <n v="2000000000"/>
    <n v="2000000000"/>
    <n v="2000000000"/>
    <n v="2000000000"/>
    <n v="1"/>
    <s v="Informe de gestión repote de actividades _x000a_Contrato FUPAD ID. 303401"/>
    <n v="327"/>
    <n v="174"/>
    <n v="153"/>
    <n v="0.46788990825688076"/>
    <m/>
    <m/>
    <s v="(Proyecto ejecutado a través de Convenio 001-2018 FUPAD)"/>
    <b v="1"/>
    <s v="Corte junio"/>
    <m/>
    <m/>
    <m/>
    <m/>
    <m/>
    <m/>
    <m/>
    <m/>
    <b v="1"/>
    <n v="0"/>
    <n v="0"/>
    <b v="0"/>
    <b v="1"/>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n v="40"/>
    <s v="NO PERIODICIDAD"/>
    <s v="NO PERIODICIDAD"/>
    <m/>
    <s v="NO PERIODICIDAD"/>
    <s v="NO PERIODICIDAD"/>
    <m/>
    <n v="40"/>
    <n v="4"/>
    <n v="7700000000"/>
    <n v="7700000000"/>
    <n v="7700000000"/>
    <n v="7700000000"/>
    <n v="7700000000"/>
    <n v="7700000000"/>
    <n v="7700000000"/>
    <n v="1"/>
    <s v="Informe de gestión repote de actividades _x000a_Contrato FUPAD ID. 303401"/>
    <n v="327"/>
    <n v="174"/>
    <n v="153"/>
    <n v="0.46788990825688076"/>
    <m/>
    <m/>
    <s v="(Proyecto ejecutado a través de Convenio 001-2018 FUPAD)"/>
    <b v="1"/>
    <s v="Corte junio"/>
    <m/>
    <m/>
    <m/>
    <m/>
    <m/>
    <m/>
    <m/>
    <m/>
    <b v="1"/>
    <n v="0"/>
    <n v="0"/>
    <b v="1"/>
    <b v="0"/>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n v="2"/>
    <n v="4"/>
    <m/>
    <m/>
    <m/>
    <m/>
    <m/>
    <n v="4"/>
    <n v="0.8"/>
    <n v="15000000000"/>
    <n v="15000000000"/>
    <n v="15000000000"/>
    <n v="15000000000"/>
    <n v="15000000000"/>
    <n v="15000000000"/>
    <n v="15000000000"/>
    <n v="1"/>
    <s v="Informe de gestión repote de actividades _x000a_Contrato FUPAD ID. 303401"/>
    <n v="327"/>
    <n v="174"/>
    <n v="153"/>
    <n v="0.46788990825688076"/>
    <m/>
    <m/>
    <s v="(Proyecto ejecutado a través de Convenio 001-2018 FUPAD)"/>
    <b v="1"/>
    <s v="Corte junio"/>
    <s v="corte julio"/>
    <s v="corte agosto"/>
    <m/>
    <m/>
    <m/>
    <m/>
    <m/>
    <m/>
    <b v="1"/>
    <n v="0"/>
    <n v="0"/>
    <b v="0"/>
    <b v="1"/>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n v="1"/>
    <s v="NO PERIODICIDAD"/>
    <s v="NO PERIODICIDAD"/>
    <m/>
    <s v="NO PERIODICIDAD"/>
    <s v="NO PERIODICIDAD"/>
    <m/>
    <n v="1"/>
    <n v="0.5"/>
    <n v="6400000000"/>
    <n v="6400000000"/>
    <n v="6400000000"/>
    <n v="6400000000"/>
    <n v="6400000000"/>
    <n v="6400000000"/>
    <n v="6400000000"/>
    <n v="1"/>
    <s v="Informe de gestión repote de actividades _x000a_Contrato FUPAD ID. 303401"/>
    <n v="327"/>
    <n v="174"/>
    <n v="153"/>
    <n v="0.46788990825688076"/>
    <m/>
    <m/>
    <s v="(Proyecto ejecutado a través de Convenio 001-2018 FUPAD)"/>
    <b v="1"/>
    <s v="Corte junio"/>
    <m/>
    <m/>
    <m/>
    <m/>
    <m/>
    <m/>
    <m/>
    <m/>
    <b v="1"/>
    <n v="0"/>
    <n v="0"/>
    <b v="0"/>
    <b v="1"/>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s v="NO PROGRAMADO"/>
    <s v="NO PERIODICIDAD"/>
    <s v="NO PERIODICIDAD"/>
    <m/>
    <s v="NO PERIODICIDAD"/>
    <s v="NO PERIODICIDAD"/>
    <m/>
    <s v="NO PROGRAMADO"/>
    <s v="NO PROGRAMADO"/>
    <m/>
    <m/>
    <m/>
    <m/>
    <m/>
    <m/>
    <m/>
    <s v="SIN RECURSO EJECUTADO"/>
    <m/>
    <n v="244"/>
    <n v="91"/>
    <n v="153"/>
    <n v="0.62704918032786883"/>
    <m/>
    <m/>
    <s v="(Proyecto ejecutado a través de Convenio 001-2018 FUPAD)"/>
    <b v="1"/>
    <m/>
    <m/>
    <m/>
    <m/>
    <m/>
    <m/>
    <m/>
    <m/>
    <m/>
    <b v="1"/>
    <n v="540000000"/>
    <n v="540000000"/>
    <m/>
    <b v="0"/>
    <b v="1"/>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n v="0"/>
    <s v="NO PERIODICIDAD"/>
    <s v="NO PERIODICIDAD"/>
    <m/>
    <s v="NO PERIODICIDAD"/>
    <s v="NO PERIODICIDAD"/>
    <m/>
    <n v="0"/>
    <n v="0"/>
    <m/>
    <m/>
    <m/>
    <m/>
    <m/>
    <m/>
    <m/>
    <s v="SIN RECURSO EJECUTADO"/>
    <m/>
    <n v="244"/>
    <n v="91"/>
    <n v="153"/>
    <n v="0.62704918032786883"/>
    <m/>
    <s v="Mediante correo electrónico de Libardo Andres Huertas Cuevas &lt;Libardo.Huertas@anh.gov.co&gt;, el mié 15/08/2018 03:35 p.m., se remitió el reporte que no incluye lo avanzado en esta actividad."/>
    <m/>
    <b v="1"/>
    <s v="Corte junio"/>
    <m/>
    <m/>
    <m/>
    <m/>
    <m/>
    <m/>
    <m/>
    <m/>
    <b v="1"/>
    <n v="840000000"/>
    <n v="840000000"/>
    <b v="0"/>
    <b v="1"/>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n v="60"/>
    <s v="NO PERIODICIDAD"/>
    <s v="NO PERIODICIDAD"/>
    <m/>
    <s v="NO PERIODICIDAD"/>
    <s v="NO PERIODICIDAD"/>
    <m/>
    <n v="60"/>
    <n v="2"/>
    <m/>
    <m/>
    <m/>
    <m/>
    <m/>
    <m/>
    <m/>
    <s v="SIN RECURSO EJECUTADO"/>
    <s v="Informe Ejecutivo de actividades remitido por INVEMAR a la supervisión 30-jul-2018 V:\1 - Convenios\14- Convenios 2018\Convenio No. 340-2018 INVEMAR Línea Base Ambiental Preliminar COL-10\Productos_x000a_Informe de Gestión entregado por INVEMAR a la supervisión ID. 281498"/>
    <n v="316"/>
    <n v="180"/>
    <n v="136"/>
    <n v="0.48417721518987344"/>
    <m/>
    <m/>
    <s v="Ejecutado a través de convenio con INVEMAR"/>
    <b v="1"/>
    <s v="Corte junio"/>
    <m/>
    <m/>
    <m/>
    <m/>
    <m/>
    <m/>
    <m/>
    <m/>
    <b v="1"/>
    <n v="3100000000"/>
    <n v="3100000000"/>
    <b v="1"/>
    <b v="0"/>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n v="6"/>
    <n v="9"/>
    <m/>
    <m/>
    <m/>
    <m/>
    <m/>
    <n v="9"/>
    <n v="1"/>
    <m/>
    <m/>
    <m/>
    <m/>
    <m/>
    <m/>
    <m/>
    <s v="SIN RECURSO EJECUTADO"/>
    <m/>
    <n v="168"/>
    <n v="137"/>
    <n v="31"/>
    <n v="0.9107142857142857"/>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200000000"/>
    <n v="2200000000"/>
    <b v="0"/>
    <b v="0"/>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s v="NO PROGRAMADO"/>
    <n v="28"/>
    <m/>
    <m/>
    <m/>
    <m/>
    <m/>
    <n v="28"/>
    <n v="1.4"/>
    <m/>
    <m/>
    <m/>
    <m/>
    <m/>
    <m/>
    <m/>
    <s v="SIN RECURSO EJECUTADO"/>
    <m/>
    <n v="183"/>
    <n v="30"/>
    <n v="153"/>
    <n v="0.83606557377049184"/>
    <m/>
    <m/>
    <s v="(Proyecto ejecutado a través de Convenio 001-2018 FUPAD)"/>
    <b v="1"/>
    <m/>
    <s v="corte julio"/>
    <s v="corte agosto"/>
    <m/>
    <m/>
    <m/>
    <m/>
    <m/>
    <m/>
    <b v="1"/>
    <n v="2615000000"/>
    <n v="2615000000"/>
    <b v="1"/>
    <b v="0"/>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n v="6"/>
    <n v="6"/>
    <m/>
    <m/>
    <m/>
    <m/>
    <m/>
    <n v="6"/>
    <n v="0.19354838709677419"/>
    <m/>
    <m/>
    <m/>
    <m/>
    <m/>
    <m/>
    <m/>
    <s v="SIN RECURSO EJECUTADO"/>
    <m/>
    <n v="339"/>
    <n v="186"/>
    <n v="153"/>
    <n v="0.45132743362831856"/>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938000000"/>
    <n v="2938000000"/>
    <b v="0"/>
    <b v="1"/>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s v="NO PROGRAMADO"/>
    <n v="11"/>
    <m/>
    <m/>
    <m/>
    <m/>
    <m/>
    <n v="11"/>
    <n v="2.2000000000000002"/>
    <m/>
    <m/>
    <m/>
    <m/>
    <m/>
    <m/>
    <m/>
    <s v="SIN RECURSO EJECUTADO"/>
    <m/>
    <n v="183"/>
    <n v="30"/>
    <n v="153"/>
    <n v="0.83606557377049184"/>
    <m/>
    <m/>
    <s v="(Proyecto ejecutado a través de Convenio 001-2018 FUPAD)"/>
    <b v="1"/>
    <m/>
    <s v="corte julio"/>
    <s v="corte agosto"/>
    <m/>
    <m/>
    <m/>
    <m/>
    <m/>
    <m/>
    <b v="1"/>
    <n v="2970000000"/>
    <n v="2970000000"/>
    <b v="1"/>
    <b v="0"/>
    <b v="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n v="1"/>
    <s v="NO PERIODICIDAD"/>
    <m/>
    <m/>
    <m/>
    <m/>
    <m/>
    <n v="1"/>
    <n v="1"/>
    <m/>
    <m/>
    <m/>
    <m/>
    <m/>
    <m/>
    <m/>
    <e v="#DIV/0!"/>
    <s v="ID 245959"/>
    <n v="19"/>
    <n v="211"/>
    <n v="-192"/>
    <n v="8.0526315789473681"/>
    <m/>
    <s v="Actividad con fecha final enero."/>
    <m/>
    <b v="1"/>
    <s v="Corte junio"/>
    <m/>
    <s v="corte agosto"/>
    <m/>
    <m/>
    <m/>
    <m/>
    <m/>
    <m/>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n v="1"/>
    <s v="NO PERIODICIDAD"/>
    <m/>
    <m/>
    <m/>
    <m/>
    <m/>
    <n v="1"/>
    <n v="1"/>
    <m/>
    <m/>
    <m/>
    <m/>
    <m/>
    <m/>
    <m/>
    <e v="#DIV/0!"/>
    <s v="Contrato 245 de 2018"/>
    <n v="5"/>
    <n v="192"/>
    <n v="-187"/>
    <n v="30.6"/>
    <m/>
    <s v="Actividad con fecha final enero."/>
    <m/>
    <b v="1"/>
    <s v="Corte junio"/>
    <m/>
    <s v="corte agosto"/>
    <m/>
    <m/>
    <m/>
    <m/>
    <m/>
    <m/>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n v="77947"/>
    <n v="77947"/>
    <m/>
    <m/>
    <m/>
    <m/>
    <m/>
    <n v="77947"/>
    <n v="1.2991166666666667"/>
    <n v="27057227000"/>
    <n v="27057227000"/>
    <n v="27057227000"/>
    <n v="27057227000"/>
    <n v="27057227000"/>
    <n v="27057227000"/>
    <n v="27057227000"/>
    <n v="1"/>
    <s v="Informe de supervisión junio ID 292120"/>
    <n v="340"/>
    <n v="187"/>
    <n v="153"/>
    <n v="0.45"/>
    <m/>
    <s v="Se asocian los recursos comprometidos que figuraban ejecutados al mes de junio, según correo electrónico de Juan Esteban Prieto Hernandez &lt;juan.prieto@anh.gov.co&gt;, jue 09/08/2018 04:19 p.m."/>
    <s v="Valor ($29.746.470.000) corresponde al presupuesto total del proyecto, del cual $27.057.227.000 fueron financiados por VT y el resto por VCH-SCYMA"/>
    <b v="1"/>
    <s v="Corte junio"/>
    <s v="corte julio"/>
    <s v="corte agosto"/>
    <m/>
    <m/>
    <m/>
    <m/>
    <m/>
    <m/>
    <b v="1"/>
    <n v="0"/>
    <n v="0"/>
    <b v="1"/>
    <b v="0"/>
    <b v="0"/>
  </r>
  <r>
    <x v="1"/>
    <s v="Gestión del Conocimiento"/>
    <s v="Gestión Misional y de Gobierno"/>
    <s v="Dinamizar la actividad de exploración y producción de hidrocarburos."/>
    <x v="1"/>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n v="77947"/>
    <n v="77947"/>
    <m/>
    <m/>
    <m/>
    <m/>
    <m/>
    <n v="77947"/>
    <n v="1.2991166666666667"/>
    <n v="2689243000"/>
    <n v="2689243000"/>
    <n v="2689243000"/>
    <n v="2689243000"/>
    <n v="2689243000"/>
    <n v="2689243000"/>
    <n v="2689243000"/>
    <n v="1"/>
    <s v="Informe de supervisión junio ID 292120"/>
    <n v="340"/>
    <n v="187"/>
    <n v="153"/>
    <n v="0.45"/>
    <s v="Corresponde a la misma actividad y meta anterior, pero se separa porque está financiada una parte con recursos a cargo de  VCH-SCYMA, atendiendo a la observación de la VT: Valor ($29.746.470.000) corresponde al presupuesto total del proyecto, del cual $27.057.227.000 fueron financiados por VT y el resto por VCH-SCYMA"/>
    <s v="Se asocian los recursos comprometidos que figuraban ejecutados al mes de junio, según correo electrónico de Juan Esteban Prieto Hernandez &lt;juan.prieto@anh.gov.co&gt;, jue 09/08/2018 04:19 p.m."/>
    <m/>
    <b v="1"/>
    <s v="Corte junio"/>
    <s v="corte julio"/>
    <s v="corte agosto"/>
    <m/>
    <m/>
    <m/>
    <m/>
    <m/>
    <m/>
    <b v="1"/>
    <n v="0"/>
    <n v="0"/>
    <b v="1"/>
    <b v="0"/>
    <b v="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n v="3"/>
    <n v="3"/>
    <n v="3"/>
    <n v="3"/>
    <n v="3"/>
    <n v="3"/>
    <n v="3"/>
    <n v="3"/>
    <n v="1"/>
    <m/>
    <m/>
    <m/>
    <m/>
    <m/>
    <m/>
    <m/>
    <e v="#DIV/0!"/>
    <s v="ID 285193, 270150"/>
    <n v="104"/>
    <n v="211"/>
    <n v="-107"/>
    <n v="1.4711538461538463"/>
    <m/>
    <s v="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
    <m/>
    <b v="1"/>
    <s v="Corte junio"/>
    <m/>
    <s v="corte agosto"/>
    <m/>
    <m/>
    <m/>
    <m/>
    <m/>
    <s v="Meta cumplida reporte Jun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n v="1"/>
    <n v="1"/>
    <m/>
    <m/>
    <m/>
    <m/>
    <m/>
    <n v="1"/>
    <n v="1"/>
    <m/>
    <m/>
    <m/>
    <m/>
    <m/>
    <m/>
    <m/>
    <e v="#DIV/0!"/>
    <s v="Contrato 402 de 2018"/>
    <n v="122"/>
    <n v="107"/>
    <n v="15"/>
    <n v="1.2540983606557377"/>
    <m/>
    <m/>
    <m/>
    <b v="1"/>
    <s v="Corte junio"/>
    <s v="corte julio"/>
    <s v="corte agosto"/>
    <m/>
    <m/>
    <m/>
    <m/>
    <m/>
    <m/>
    <b v="1"/>
    <n v="0"/>
    <n v="0"/>
    <b v="0"/>
    <b v="0"/>
    <b v="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n v="1"/>
    <n v="1"/>
    <n v="1"/>
    <n v="1"/>
    <n v="1"/>
    <n v="1"/>
    <n v="1"/>
    <n v="1"/>
    <n v="1"/>
    <n v="348988920"/>
    <n v="348988920"/>
    <n v="348988920"/>
    <n v="348988920"/>
    <n v="348988920"/>
    <n v="348988920"/>
    <n v="348988920"/>
    <n v="1"/>
    <s v="ID 301065"/>
    <n v="90"/>
    <n v="187"/>
    <n v="-97"/>
    <n v="1.7"/>
    <m/>
    <s v="Actividad con fecha final abril."/>
    <s v="Valor en Plan Anual de Adquisiciones $375.000.000"/>
    <b v="1"/>
    <s v="Corte junio"/>
    <m/>
    <m/>
    <m/>
    <m/>
    <m/>
    <m/>
    <m/>
    <s v="Meta cumplida reporte Jun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s v="NO PROGRAMADO"/>
    <s v="NO PROGRAMADO"/>
    <s v="NO PROGRAMADO"/>
    <s v="NO PROGRAMADO"/>
    <s v="NO PROGRAMADO"/>
    <s v="NO PROGRAMADO"/>
    <m/>
    <s v="NO PROGRAMADO"/>
    <s v="NO PROGRAMADO"/>
    <m/>
    <m/>
    <m/>
    <m/>
    <m/>
    <m/>
    <m/>
    <s v="SIN RECURSO EJECUTADO"/>
    <m/>
    <n v="138"/>
    <n v="-15"/>
    <n v="153"/>
    <n v="1.1086956521739131"/>
    <m/>
    <m/>
    <s v="Incluye valor de adquisición sísmica ($23.663.227.461) + interventoría ($1.893.058.196). Nótese que el valor en Plan Anual de Adquisiciones para interventoría es de ($2.620.458.959)._x000a__x000a_La programación de la meta se definirá una vez se reciba programa de trabajo del contratista ejecutor"/>
    <b v="1"/>
    <m/>
    <m/>
    <m/>
    <m/>
    <m/>
    <m/>
    <m/>
    <m/>
    <m/>
    <b v="1"/>
    <n v="25556285657"/>
    <n v="25556285657"/>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n v="2"/>
    <n v="2"/>
    <n v="2"/>
    <n v="2"/>
    <n v="2"/>
    <n v="2"/>
    <n v="2"/>
    <n v="2"/>
    <n v="1"/>
    <m/>
    <m/>
    <m/>
    <m/>
    <m/>
    <m/>
    <m/>
    <e v="#DIV/0!"/>
    <s v="ID 285997 , 288641"/>
    <n v="104"/>
    <n v="211"/>
    <n v="-107"/>
    <n v="1.4711538461538463"/>
    <m/>
    <s v="Actividad con fecha final abril."/>
    <m/>
    <b v="1"/>
    <s v="Corte junio"/>
    <m/>
    <s v="corte agosto"/>
    <m/>
    <m/>
    <m/>
    <m/>
    <m/>
    <s v="Meta cumplida reporte Jun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122"/>
    <n v="107"/>
    <n v="15"/>
    <n v="1.2540983606557377"/>
    <m/>
    <m/>
    <m/>
    <b v="1"/>
    <m/>
    <m/>
    <s v="corte agosto"/>
    <m/>
    <m/>
    <m/>
    <m/>
    <m/>
    <m/>
    <b v="1"/>
    <n v="0"/>
    <n v="0"/>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s v="NO PROGRAMADO"/>
    <s v="NO PROGRAMADO"/>
    <s v="NO PROGRAMADO"/>
    <s v="NO PROGRAMADO"/>
    <s v="NO PROGRAMADO"/>
    <s v="NO PROGRAMADO"/>
    <m/>
    <s v="NO PROGRAMADO"/>
    <s v="NO PROGRAMADO"/>
    <m/>
    <m/>
    <m/>
    <m/>
    <m/>
    <m/>
    <m/>
    <s v="SIN RECURSO EJECUTADO"/>
    <m/>
    <n v="138"/>
    <n v="-15"/>
    <n v="153"/>
    <n v="1.1086956521739131"/>
    <m/>
    <m/>
    <s v="Incluye valor de adquisición sísmica ($41.520.808.724) + interventoría ($3.493.959.915). Nótese que el valor de la interventoría aún es preliminar y debe ser aprobado_x000a__x000a_La programación de la meta se definirá una vez se reciba programa de trabajo del contratista ejecutor"/>
    <b v="1"/>
    <m/>
    <m/>
    <m/>
    <m/>
    <m/>
    <m/>
    <m/>
    <m/>
    <m/>
    <b v="1"/>
    <n v="26592472351"/>
    <n v="26592472351"/>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n v="1"/>
    <n v="1"/>
    <n v="1"/>
    <n v="1"/>
    <n v="1"/>
    <n v="1"/>
    <n v="1"/>
    <n v="1"/>
    <n v="1"/>
    <m/>
    <m/>
    <m/>
    <m/>
    <m/>
    <m/>
    <m/>
    <e v="#DIV/0!"/>
    <s v="ID 289396"/>
    <n v="109"/>
    <n v="211"/>
    <n v="-102"/>
    <n v="1.4036697247706422"/>
    <m/>
    <s v="Actividad con fecha final abril."/>
    <m/>
    <b v="1"/>
    <s v="Corte junio"/>
    <m/>
    <s v="corte agosto"/>
    <m/>
    <m/>
    <m/>
    <m/>
    <m/>
    <s v="Meta cumplida reporte Jun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122"/>
    <n v="102"/>
    <n v="20"/>
    <n v="1.2540983606557377"/>
    <m/>
    <m/>
    <m/>
    <b v="1"/>
    <m/>
    <m/>
    <s v="corte agosto"/>
    <m/>
    <m/>
    <m/>
    <m/>
    <m/>
    <m/>
    <b v="1"/>
    <n v="0"/>
    <n v="0"/>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s v="NO PROGRAMADO"/>
    <s v="NO PROGRAMADO"/>
    <s v="NO PROGRAMADO"/>
    <s v="NO PROGRAMADO"/>
    <s v="NO PROGRAMADO"/>
    <s v="NO PROGRAMADO"/>
    <m/>
    <s v="NO PROGRAMADO"/>
    <s v="NO PROGRAMADO"/>
    <m/>
    <m/>
    <m/>
    <m/>
    <m/>
    <m/>
    <m/>
    <s v="SIN RECURSO EJECUTADO"/>
    <m/>
    <n v="133"/>
    <n v="-20"/>
    <n v="153"/>
    <n v="1.1503759398496241"/>
    <m/>
    <m/>
    <s v="La programación de la meta se definirá una vez se reciba programa de trabajo del contratista ejecutor"/>
    <b v="1"/>
    <m/>
    <m/>
    <m/>
    <m/>
    <m/>
    <m/>
    <m/>
    <m/>
    <m/>
    <b v="1"/>
    <n v="1051971885"/>
    <n v="1051971885"/>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n v="1"/>
    <n v="1"/>
    <n v="1"/>
    <n v="1"/>
    <n v="1"/>
    <n v="1"/>
    <n v="1"/>
    <n v="1"/>
    <n v="1"/>
    <m/>
    <m/>
    <m/>
    <m/>
    <m/>
    <m/>
    <m/>
    <e v="#DIV/0!"/>
    <s v="ID 274904"/>
    <n v="114"/>
    <n v="211"/>
    <n v="-97"/>
    <n v="1.3421052631578947"/>
    <m/>
    <s v="Actividad con fecha final abril."/>
    <m/>
    <b v="1"/>
    <s v="Corte junio"/>
    <m/>
    <s v="corte agosto"/>
    <m/>
    <m/>
    <m/>
    <m/>
    <m/>
    <s v="Meta cumplida reporte Jun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61"/>
    <n v="97"/>
    <n v="-36"/>
    <n v="2.5081967213114753"/>
    <m/>
    <s v="Actividad con fecha final junio."/>
    <m/>
    <b v="1"/>
    <m/>
    <s v="corte julio"/>
    <s v="corte agosto"/>
    <m/>
    <m/>
    <m/>
    <m/>
    <m/>
    <s v="Meta cumplida reporte Jul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s v="NO PROGRAMADO"/>
    <s v="NO PROGRAMADO"/>
    <s v="NO PROGRAMADO"/>
    <s v="NO PROGRAMADO"/>
    <s v="NO PROGRAMADO"/>
    <s v="NO PROGRAMADO"/>
    <m/>
    <s v="NO PROGRAMADO"/>
    <s v="NO PROGRAMADO"/>
    <m/>
    <m/>
    <m/>
    <m/>
    <m/>
    <m/>
    <m/>
    <s v="SIN RECURSO EJECUTADO"/>
    <m/>
    <n v="189"/>
    <n v="36"/>
    <n v="153"/>
    <n v="0.80952380952380953"/>
    <m/>
    <m/>
    <m/>
    <b v="1"/>
    <m/>
    <m/>
    <m/>
    <m/>
    <m/>
    <m/>
    <m/>
    <m/>
    <m/>
    <b v="1"/>
    <n v="3789201784"/>
    <n v="3789201784"/>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n v="1"/>
    <n v="1"/>
    <n v="1"/>
    <n v="1"/>
    <n v="1"/>
    <n v="1"/>
    <n v="1"/>
    <n v="1"/>
    <n v="1"/>
    <m/>
    <m/>
    <m/>
    <m/>
    <m/>
    <m/>
    <m/>
    <e v="#DIV/0!"/>
    <s v="ID 290500"/>
    <n v="149"/>
    <n v="211"/>
    <n v="-62"/>
    <n v="1.0268456375838926"/>
    <m/>
    <s v="Actividad con fecha final mayo."/>
    <m/>
    <b v="1"/>
    <s v="Corte junio"/>
    <m/>
    <s v="corte agosto"/>
    <m/>
    <m/>
    <m/>
    <m/>
    <m/>
    <s v="Meta cumplida reporte Jun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72"/>
    <n v="62"/>
    <n v="10"/>
    <n v="2.125"/>
    <m/>
    <m/>
    <m/>
    <b v="1"/>
    <m/>
    <m/>
    <s v="corte agosto"/>
    <m/>
    <m/>
    <m/>
    <m/>
    <m/>
    <m/>
    <b v="1"/>
    <n v="0"/>
    <n v="0"/>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s v="NO PROGRAMADO"/>
    <s v="NO PROGRAMADO"/>
    <s v="NO PROGRAMADO"/>
    <s v="NO PROGRAMADO"/>
    <s v="NO PROGRAMADO"/>
    <s v="NO PROGRAMADO"/>
    <m/>
    <s v="NO PROGRAMADO"/>
    <s v="NO PROGRAMADO"/>
    <m/>
    <m/>
    <m/>
    <m/>
    <m/>
    <m/>
    <m/>
    <s v="SIN RECURSO EJECUTADO"/>
    <m/>
    <n v="143"/>
    <n v="-10"/>
    <n v="153"/>
    <n v="1.06993006993007"/>
    <m/>
    <m/>
    <m/>
    <b v="1"/>
    <m/>
    <m/>
    <m/>
    <m/>
    <m/>
    <m/>
    <m/>
    <m/>
    <m/>
    <b v="1"/>
    <n v="16667304688"/>
    <n v="16667304688"/>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s v="NO PROGRAMADO"/>
    <n v="1"/>
    <n v="1"/>
    <n v="1"/>
    <n v="1"/>
    <n v="1"/>
    <n v="1"/>
    <n v="1"/>
    <n v="1"/>
    <m/>
    <m/>
    <m/>
    <m/>
    <m/>
    <m/>
    <m/>
    <e v="#DIV/0!"/>
    <m/>
    <n v="180"/>
    <n v="211"/>
    <n v="-31"/>
    <n v="0.85"/>
    <m/>
    <s v="Actividad con fecha final junio."/>
    <m/>
    <b v="1"/>
    <m/>
    <s v="corte julio"/>
    <s v="corte agosto"/>
    <m/>
    <m/>
    <m/>
    <m/>
    <m/>
    <s v="Meta cumplida reporte Jul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15"/>
    <n v="31"/>
    <n v="-16"/>
    <n v="10.199999999999999"/>
    <m/>
    <m/>
    <m/>
    <b v="1"/>
    <m/>
    <s v="corte julio"/>
    <s v="corte agosto"/>
    <m/>
    <m/>
    <m/>
    <m/>
    <m/>
    <s v="Meta cumplida reporte Jul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s v="NO PROGRAMADO"/>
    <s v="NO PROGRAMADO"/>
    <s v="NO PROGRAMADO"/>
    <s v="NO PROGRAMADO"/>
    <s v="NO PROGRAMADO"/>
    <s v="NO PROGRAMADO"/>
    <m/>
    <s v="NO PROGRAMADO"/>
    <s v="NO PROGRAMADO"/>
    <m/>
    <m/>
    <m/>
    <m/>
    <m/>
    <m/>
    <m/>
    <s v="SIN RECURSO EJECUTADO"/>
    <m/>
    <n v="169"/>
    <n v="16"/>
    <n v="153"/>
    <n v="0.90532544378698221"/>
    <m/>
    <m/>
    <m/>
    <b v="1"/>
    <m/>
    <m/>
    <m/>
    <m/>
    <m/>
    <m/>
    <m/>
    <m/>
    <m/>
    <b v="1"/>
    <n v="13593574566"/>
    <n v="13593574566"/>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s v="NO PROGRAMADO"/>
    <n v="2"/>
    <n v="2"/>
    <n v="2"/>
    <n v="2"/>
    <n v="2"/>
    <n v="2"/>
    <n v="2"/>
    <n v="1"/>
    <m/>
    <m/>
    <m/>
    <m/>
    <m/>
    <m/>
    <m/>
    <e v="#DIV/0!"/>
    <m/>
    <n v="180"/>
    <n v="211"/>
    <n v="-31"/>
    <n v="0.85"/>
    <m/>
    <s v="Actividad con fecha final junio."/>
    <m/>
    <b v="1"/>
    <m/>
    <s v="corte julio"/>
    <s v="corte agosto"/>
    <m/>
    <m/>
    <m/>
    <m/>
    <m/>
    <s v="Meta cumplida reporte Jul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32"/>
    <n v="31"/>
    <n v="1"/>
    <n v="4.78125"/>
    <m/>
    <m/>
    <m/>
    <b v="1"/>
    <m/>
    <m/>
    <s v="corte agosto"/>
    <m/>
    <m/>
    <m/>
    <m/>
    <m/>
    <m/>
    <b v="1"/>
    <n v="0"/>
    <n v="0"/>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s v="NO PROGRAMADO"/>
    <s v="NO PROGRAMADO"/>
    <s v="NO PROGRAMADO"/>
    <s v="NO PROGRAMADO"/>
    <s v="NO PROGRAMADO"/>
    <s v="NO PROGRAMADO"/>
    <m/>
    <s v="NO PROGRAMADO"/>
    <s v="NO PROGRAMADO"/>
    <m/>
    <m/>
    <m/>
    <m/>
    <m/>
    <m/>
    <m/>
    <s v="SIN RECURSO EJECUTADO"/>
    <m/>
    <n v="199"/>
    <n v="46"/>
    <n v="153"/>
    <n v="0.76884422110552764"/>
    <m/>
    <m/>
    <m/>
    <b v="1"/>
    <m/>
    <m/>
    <m/>
    <m/>
    <m/>
    <m/>
    <m/>
    <m/>
    <m/>
    <b v="1"/>
    <n v="7890562980"/>
    <n v="7890562980"/>
    <m/>
    <b v="0"/>
    <b v="1"/>
  </r>
  <r>
    <x v="2"/>
    <s v="No Aplica"/>
    <s v="Gestión Misional y de Gobierno"/>
    <s v="Atraer mayor inversión para el desarrollo del sector de hidrocarburos."/>
    <x v="3"/>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s v="NO PROGRAMADO"/>
    <s v="NO PROGRAMADO"/>
    <s v="NO PROGRAMADO"/>
    <s v="NO PROGRAMADO"/>
    <s v="NO PROGRAMADO"/>
    <s v="NO PROGRAMADO"/>
    <m/>
    <s v="NO PROGRAMADO"/>
    <s v="NO PROGRAMADO"/>
    <m/>
    <m/>
    <m/>
    <m/>
    <m/>
    <m/>
    <m/>
    <s v="SIN RECURSO EJECUTADO"/>
    <m/>
    <n v="317"/>
    <n v="180"/>
    <n v="137"/>
    <n v="0.48264984227129337"/>
    <m/>
    <m/>
    <s v="A 30 de abril se encuentra el valor total de la actividad en el PAA. Es decir $1.533.000.000. El indicador no se encuentra incluido en el Sistema de Gestión Integrado."/>
    <b v="1"/>
    <m/>
    <m/>
    <m/>
    <m/>
    <m/>
    <m/>
    <m/>
    <m/>
    <m/>
    <b v="1"/>
    <n v="1533000000"/>
    <n v="1533000000"/>
    <m/>
    <b v="0"/>
    <b v="1"/>
  </r>
  <r>
    <x v="2"/>
    <s v="No Aplica"/>
    <s v="Gestión Misional y de Gobierno"/>
    <s v="Atraer mayor inversión para el desarrollo del sector de hidrocarburos."/>
    <x v="3"/>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n v="15"/>
    <s v="NO PERIODICIDAD"/>
    <s v="NO PERIODICIDAD"/>
    <m/>
    <s v="NO PERIODICIDAD"/>
    <s v="NO PERIODICIDAD"/>
    <m/>
    <n v="15"/>
    <n v="1.3636363636363635"/>
    <n v="1043000000"/>
    <n v="1043000000"/>
    <m/>
    <m/>
    <m/>
    <m/>
    <m/>
    <n v="0.58742361521781983"/>
    <s v="Las evidencias se encuentran en el sistema de gestión documental, asociados a los contratos 400, 401, 410, 411, 425, 431 y 440 de 2018, así como asociadas a los trámites de autorización de pago de las cuentas de cobro de cada uno de ellos."/>
    <n v="333"/>
    <n v="180"/>
    <n v="153"/>
    <n v="0.45945945945945948"/>
    <m/>
    <s v="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
    <s v="A 30 de abril se encuentra el valor total de la actividad en el PAA. Es decir $1.775..000.000"/>
    <b v="1"/>
    <s v="Corte junio"/>
    <m/>
    <m/>
    <m/>
    <m/>
    <m/>
    <m/>
    <m/>
    <m/>
    <b v="1"/>
    <n v="732550000"/>
    <n v="732550000"/>
    <b v="1"/>
    <b v="0"/>
    <b v="0"/>
  </r>
  <r>
    <x v="2"/>
    <s v="No Aplica"/>
    <s v="Gestión Misional y de Gobierno"/>
    <s v="Atraer mayor inversión para el desarrollo del sector de hidrocarburos."/>
    <x v="3"/>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n v="7"/>
    <s v="NO PERIODICIDAD"/>
    <s v="NO PERIODICIDAD"/>
    <m/>
    <s v="NO PERIODICIDAD"/>
    <s v="NO PERIODICIDAD"/>
    <m/>
    <n v="7"/>
    <n v="2.3333333333333335"/>
    <n v="2058220667"/>
    <n v="2058220667"/>
    <m/>
    <m/>
    <m/>
    <m/>
    <m/>
    <n v="0.3997981152452823"/>
    <s v="Las evidencias se encuentran en el sistema de gestión documental, asociados a los contratos 312 de 2018, 315 de 2018, así como asociadas a los trámites de autorización y legalizaciòn de los gastos de viaje relacionados con cada uno de ellos."/>
    <n v="281"/>
    <n v="144"/>
    <n v="137"/>
    <n v="0.54448398576512458"/>
    <m/>
    <m/>
    <s v="A 30 de abril de los 5.148,1 millones de pesos presupuestados para esta actividad, sólo se han incluido en el PAA 4.311,5 millones."/>
    <b v="1"/>
    <s v="Corte junio"/>
    <m/>
    <m/>
    <m/>
    <m/>
    <m/>
    <m/>
    <m/>
    <m/>
    <b v="1"/>
    <n v="3089929333"/>
    <n v="3089929333"/>
    <b v="1"/>
    <b v="0"/>
    <b v="0"/>
  </r>
  <r>
    <x v="2"/>
    <s v="No Aplica"/>
    <s v="Gestión Misional y de Gobierno"/>
    <s v="Dinamizar la actividad de exploración y producción de hidrocarburos."/>
    <x v="3"/>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n v="20"/>
    <s v="NO PERIODICIDAD"/>
    <s v="NO PERIODICIDAD"/>
    <m/>
    <s v="NO PERIODICIDAD"/>
    <s v="NO PERIODICIDAD"/>
    <m/>
    <n v="20"/>
    <n v="0.44444444444444442"/>
    <n v="895181685"/>
    <n v="895181685"/>
    <m/>
    <m/>
    <m/>
    <m/>
    <m/>
    <n v="0.55077935458069283"/>
    <s v="Las evidencias se encuentran en el sistema de gestión documental, asociados al tipo documental de cesiones de los contratos.."/>
    <n v="333"/>
    <n v="180"/>
    <n v="153"/>
    <n v="0.45945945945945948"/>
    <m/>
    <m/>
    <s v="A 30 de abril se encuentra el valor total de la actividad en el PAA. Es decir $1.625.300.000"/>
    <b v="1"/>
    <s v="Corte junio"/>
    <m/>
    <m/>
    <m/>
    <m/>
    <m/>
    <m/>
    <m/>
    <m/>
    <b v="1"/>
    <n v="730118315"/>
    <n v="730118315"/>
    <b v="0"/>
    <b v="1"/>
    <b v="0"/>
  </r>
  <r>
    <x v="3"/>
    <s v="Reservas y Operaciones"/>
    <s v="Gestión Misional y de Gobierno"/>
    <s v="Dinamizar la actividad de exploración y producción de hidrocarburos."/>
    <x v="4"/>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s v="NO PROGRAMADO"/>
    <s v="NO PROGRAMADO"/>
    <s v="NO PROGRAMADO"/>
    <s v="NO PROGRAMADO"/>
    <s v="NO PERIODICIDAD"/>
    <s v="NO PERIODICIDAD"/>
    <m/>
    <s v="NO PROGRAMADO"/>
    <s v="NO PROGRAMADO"/>
    <m/>
    <m/>
    <m/>
    <m/>
    <m/>
    <m/>
    <m/>
    <s v="SIN RECURSO EJECUTADO"/>
    <m/>
    <n v="213"/>
    <n v="60"/>
    <n v="153"/>
    <n v="0.71830985915492962"/>
    <m/>
    <m/>
    <s v="La convocatoria se apertura en junio, tiene restricción por Ley de Garantías."/>
    <b v="1"/>
    <m/>
    <m/>
    <m/>
    <m/>
    <m/>
    <m/>
    <m/>
    <m/>
    <m/>
    <b v="1"/>
    <n v="9400000000"/>
    <n v="9400000000"/>
    <m/>
    <b v="0"/>
    <b v="1"/>
  </r>
  <r>
    <x v="3"/>
    <s v="Reservas y Operaciones"/>
    <s v="Gestión Misional y de Gobierno"/>
    <s v="Dinamizar la actividad de exploración y producción de hidrocarburos."/>
    <x v="4"/>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s v="NO PROGRAMADO"/>
    <s v="NO PROGRAMADO"/>
    <s v="NO PROGRAMADO"/>
    <s v="NO PROGRAMADO"/>
    <s v="NO PERIODICIDAD"/>
    <s v="NO PERIODICIDAD"/>
    <m/>
    <s v="NO PROGRAMADO"/>
    <s v="NO PROGRAMADO"/>
    <m/>
    <m/>
    <m/>
    <m/>
    <m/>
    <m/>
    <m/>
    <s v="SIN RECURSO EJECUTADO"/>
    <m/>
    <n v="213"/>
    <n v="60"/>
    <n v="153"/>
    <n v="0.71830985915492962"/>
    <m/>
    <m/>
    <s v="La contratación se apertura en junio, tiene restricción por Ley de Garantías._x000a_"/>
    <b v="1"/>
    <m/>
    <m/>
    <m/>
    <m/>
    <m/>
    <m/>
    <m/>
    <m/>
    <m/>
    <b v="1"/>
    <n v="600000000"/>
    <n v="600000000"/>
    <m/>
    <b v="0"/>
    <b v="1"/>
  </r>
  <r>
    <x v="3"/>
    <s v="Reservas y Operaciones"/>
    <s v="Gestión Misional y de Gobierno"/>
    <s v="Generar recursos fiscales que contribuyan a la prosperidad económica y social del país y a la sostenibilidad financiera de la ANH."/>
    <x v="0"/>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n v="1"/>
    <n v="1"/>
    <n v="1"/>
    <n v="1"/>
    <n v="1"/>
    <n v="1"/>
    <n v="1"/>
    <n v="1"/>
    <n v="1"/>
    <m/>
    <m/>
    <m/>
    <m/>
    <m/>
    <m/>
    <m/>
    <e v="#DIV/0!"/>
    <s v="_x000a_Documentos:_x000a_Remisión IRR_id278076_MME_2018035015_09-05-2018_x000a_INF. Reservas crudo Pronóstico &amp; Regalías_MME_ Ver 11 mayo 2018_x000a_Inf. Reservas Gas Pronóstico &amp; Regalías _MME_Ver 9 mayo 2018_x000a__x000a_Ruta de acceso: Z:\2018\INFORMACION MME\Informe mayo_2018_x000a_"/>
    <n v="29"/>
    <n v="121"/>
    <n v="-92"/>
    <n v="5.2758620689655169"/>
    <m/>
    <s v="Actividad con fecha final abril."/>
    <s v="Se elabora una sola vez en el año en abril, se costea con gasto de funcionamiento."/>
    <b v="1"/>
    <s v="Corte junio"/>
    <m/>
    <m/>
    <m/>
    <m/>
    <m/>
    <m/>
    <m/>
    <s v="Meta cumplida reporte Junio"/>
    <b v="1"/>
    <n v="0"/>
    <n v="0"/>
    <b v="0"/>
    <b v="0"/>
    <b v="1"/>
  </r>
  <r>
    <x v="3"/>
    <s v="Regalías y Derechos Económicos"/>
    <s v="Gestión Misional y de Gobierno"/>
    <s v="Generar recursos fiscales que contribuyan a la prosperidad económica y social del país y a la sostenibilidad financiera de la ANH."/>
    <x v="0"/>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n v="95"/>
    <s v="NO PERIODICIDAD"/>
    <s v="NO PERIODICIDAD"/>
    <m/>
    <s v="NO PERIODICIDAD"/>
    <s v="NO PERIODICIDAD"/>
    <m/>
    <n v="95"/>
    <n v="1.043956043956044"/>
    <m/>
    <m/>
    <m/>
    <m/>
    <m/>
    <m/>
    <m/>
    <e v="#DIV/0!"/>
    <s v="VORP/ GRDE - Servidor: Y:\INFORMES\INDICADOR D.E y SIGECO"/>
    <n v="364"/>
    <n v="211"/>
    <n v="153"/>
    <n v="0.42032967032967034"/>
    <m/>
    <s v="Meta constante."/>
    <m/>
    <b v="1"/>
    <s v="Corte junio"/>
    <m/>
    <m/>
    <m/>
    <m/>
    <m/>
    <m/>
    <s v="Constante"/>
    <m/>
    <b v="1"/>
    <n v="0"/>
    <n v="0"/>
    <b v="1"/>
    <b v="0"/>
    <b v="1"/>
  </r>
  <r>
    <x v="3"/>
    <s v="Regalías y Derechos Económicos"/>
    <s v="Gestión Misional y de Gobierno"/>
    <s v="Generar recursos fiscales que contribuyan a la prosperidad económica y social del país y a la sostenibilidad financiera de la ANH."/>
    <x v="0"/>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n v="441"/>
    <s v="NO PERIODICIDAD"/>
    <s v="NO PERIODICIDAD"/>
    <m/>
    <s v="NO PERIODICIDAD"/>
    <s v="NO PERIODICIDAD"/>
    <m/>
    <n v="441"/>
    <n v="4.41"/>
    <m/>
    <m/>
    <m/>
    <m/>
    <m/>
    <m/>
    <m/>
    <e v="#DIV/0!"/>
    <s v="VORP/ GRDE - Servidor: Y:\INFORMES\INDICADOR D.E"/>
    <n v="364"/>
    <n v="211"/>
    <n v="153"/>
    <n v="0.42032967032967034"/>
    <m/>
    <s v="Meta constante."/>
    <m/>
    <b v="1"/>
    <s v="Corte junio"/>
    <m/>
    <m/>
    <m/>
    <m/>
    <m/>
    <m/>
    <s v="Constante"/>
    <m/>
    <b v="1"/>
    <n v="0"/>
    <n v="0"/>
    <b v="1"/>
    <b v="0"/>
    <b v="1"/>
  </r>
  <r>
    <x v="3"/>
    <s v="Regalías y Derechos Económicos"/>
    <s v="Gestión Misional y de Gobierno"/>
    <s v="Generar recursos fiscales que contribuyan a la prosperidad económica y social del país y a la sostenibilidad financiera de la ANH."/>
    <x v="5"/>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n v="117"/>
    <s v="NO PERIODICIDAD"/>
    <s v="NO PERIODICIDAD"/>
    <m/>
    <s v="NO PERIODICIDAD"/>
    <s v="NO PERIODICIDAD"/>
    <m/>
    <n v="117"/>
    <n v="1.2446808510638299"/>
    <m/>
    <m/>
    <m/>
    <m/>
    <m/>
    <m/>
    <m/>
    <e v="#DIV/0!"/>
    <s v="SIGECO"/>
    <n v="364"/>
    <n v="211"/>
    <n v="153"/>
    <n v="0.42032967032967034"/>
    <m/>
    <s v="Meta constante."/>
    <m/>
    <b v="1"/>
    <s v="Corte junio"/>
    <m/>
    <m/>
    <m/>
    <m/>
    <m/>
    <m/>
    <s v="Constante"/>
    <m/>
    <b v="1"/>
    <n v="0"/>
    <n v="0"/>
    <b v="1"/>
    <b v="0"/>
    <b v="1"/>
  </r>
  <r>
    <x v="4"/>
    <s v="No Aplica"/>
    <s v="Eficiencia Administrativa "/>
    <s v="Armonizar los intereses de la sociedad, el estado y las empresas del sector en el desarrollo de la industria de hidrocarburos."/>
    <x v="0"/>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n v="100"/>
    <s v="NO PERIODICIDAD"/>
    <s v="NO PERIODICIDAD"/>
    <s v="NO PERIODICIDAD"/>
    <s v="NO PERIODICIDAD"/>
    <s v="NO PERIODICIDAD"/>
    <m/>
    <n v="100"/>
    <n v="1"/>
    <m/>
    <m/>
    <m/>
    <m/>
    <m/>
    <m/>
    <m/>
    <e v="#DIV/0!"/>
    <s v="Base datos de la contratacion Administrativa de la OAJ y en Plataforma SECO I y SECOP II"/>
    <n v="364"/>
    <n v="211"/>
    <n v="153"/>
    <n v="0.42032967032967034"/>
    <m/>
    <s v="Meta constante."/>
    <m/>
    <b v="1"/>
    <s v="Corte junio"/>
    <m/>
    <m/>
    <m/>
    <m/>
    <m/>
    <m/>
    <s v="Constante"/>
    <m/>
    <b v="1"/>
    <n v="0"/>
    <n v="0"/>
    <b v="0"/>
    <b v="0"/>
    <b v="1"/>
  </r>
  <r>
    <x v="4"/>
    <s v="No Aplica"/>
    <s v="Eficiencia Administrativa "/>
    <s v="Armonizar los intereses de la sociedad, el estado y las empresas del sector en el desarrollo de la industria de hidrocarburos."/>
    <x v="0"/>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n v="90"/>
    <n v="90"/>
    <m/>
    <m/>
    <m/>
    <m/>
    <m/>
    <n v="90"/>
    <n v="1"/>
    <m/>
    <m/>
    <m/>
    <m/>
    <m/>
    <m/>
    <m/>
    <e v="#DIV/0!"/>
    <s v="Aplicativo EKOGUI Y Base de datos Estado de procesos judiciales de la OAJ"/>
    <n v="364"/>
    <n v="211"/>
    <n v="153"/>
    <n v="0.42032967032967034"/>
    <m/>
    <s v="Meta constante."/>
    <m/>
    <b v="1"/>
    <s v="Corte junio"/>
    <s v="corte julio"/>
    <s v="corte agosto"/>
    <m/>
    <m/>
    <m/>
    <m/>
    <s v="Constante"/>
    <m/>
    <b v="1"/>
    <n v="0"/>
    <n v="0"/>
    <b v="0"/>
    <b v="0"/>
    <b v="1"/>
  </r>
  <r>
    <x v="4"/>
    <s v="No Aplica"/>
    <s v="Eficiencia Administrativa "/>
    <s v="Armonizar los intereses de la sociedad, el estado y las empresas del sector en el desarrollo de la industria de hidrocarburos."/>
    <x v="0"/>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n v="97"/>
    <s v="NO PERIODICIDAD"/>
    <s v="NO PERIODICIDAD"/>
    <m/>
    <s v="NO PERIODICIDAD"/>
    <s v="NO PERIODICIDAD"/>
    <m/>
    <n v="97"/>
    <n v="1.2124999999999999"/>
    <m/>
    <m/>
    <m/>
    <m/>
    <m/>
    <m/>
    <m/>
    <e v="#DIV/0!"/>
    <s v="Base datos conceptos de OAJ"/>
    <n v="364"/>
    <n v="211"/>
    <n v="153"/>
    <n v="0.42032967032967034"/>
    <m/>
    <s v="Meta constante."/>
    <m/>
    <b v="1"/>
    <s v="Corte junio"/>
    <m/>
    <m/>
    <m/>
    <m/>
    <m/>
    <m/>
    <s v="Constante"/>
    <m/>
    <b v="1"/>
    <n v="0"/>
    <n v="0"/>
    <b v="1"/>
    <b v="0"/>
    <b v="1"/>
  </r>
  <r>
    <x v="5"/>
    <s v="Administrativo y Financiero"/>
    <s v="Gestión Financiera "/>
    <s v="Garantizar la administración eficiente y oportuna de los recursos financieros."/>
    <x v="0"/>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s v="NO PROGRAMADO"/>
    <s v="NO PROGRAMADO"/>
    <s v="NO PROGRAMADO"/>
    <s v="NO PROGRAMADO"/>
    <s v="NO PROGRAMADO"/>
    <s v="NO PROGRAMADO"/>
    <m/>
    <s v="NO PROGRAMADO"/>
    <s v="NO PROGRAMADO"/>
    <m/>
    <m/>
    <m/>
    <m/>
    <m/>
    <m/>
    <m/>
    <e v="#DIV/0!"/>
    <m/>
    <n v="364"/>
    <n v="211"/>
    <n v="153"/>
    <n v="0.42032967032967034"/>
    <m/>
    <m/>
    <m/>
    <b v="1"/>
    <m/>
    <m/>
    <m/>
    <m/>
    <m/>
    <m/>
    <m/>
    <m/>
    <m/>
    <b v="1"/>
    <n v="0"/>
    <n v="0"/>
    <m/>
    <b v="0"/>
    <b v="1"/>
  </r>
  <r>
    <x v="5"/>
    <s v="Administrativo y Financiero"/>
    <s v="Eficiencia Administrativa "/>
    <s v="Asegurar y mejorar las condiciones de seguridad y salud de los servidores públicos y la protección del ambiente."/>
    <x v="0"/>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s v="NO PROGRAMADO"/>
    <s v="NO PROGRAMADO"/>
    <m/>
    <m/>
    <m/>
    <m/>
    <m/>
    <s v="NO PROGRAMADO"/>
    <s v="NO PROGRAMADO"/>
    <m/>
    <m/>
    <m/>
    <m/>
    <m/>
    <m/>
    <m/>
    <e v="#DIV/0!"/>
    <m/>
    <n v="213"/>
    <n v="60"/>
    <n v="153"/>
    <n v="0.71830985915492962"/>
    <s v="Se asocia el objetivo estratégico sobre SST que fue incluido en la Resolución 316 del 26 de julio de 2018."/>
    <s v="Se cumple en agosto la meta pero se reporta una sola vez en el semestre."/>
    <m/>
    <b v="1"/>
    <m/>
    <m/>
    <s v="corte agosto"/>
    <m/>
    <m/>
    <m/>
    <m/>
    <m/>
    <m/>
    <b v="1"/>
    <n v="0"/>
    <n v="0"/>
    <m/>
    <b v="0"/>
    <b v="1"/>
  </r>
  <r>
    <x v="5"/>
    <s v="Administrativo y Financiero"/>
    <s v="Eficiencia Administrativa "/>
    <s v="Contar con una entidad innovadora, flexible y con capacidad de adaptarse al cambio."/>
    <x v="0"/>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s v="NO PROGRAMADO"/>
    <s v="NO PROGRAMADO"/>
    <s v="NO PROGRAMADO"/>
    <m/>
    <m/>
    <m/>
    <m/>
    <s v="NO PROGRAMADO"/>
    <s v="NO PROGRAMADO"/>
    <m/>
    <m/>
    <m/>
    <m/>
    <m/>
    <m/>
    <m/>
    <s v="SIN RECURSO EJECUTADO"/>
    <m/>
    <n v="203"/>
    <n v="60"/>
    <n v="143"/>
    <n v="0.75369458128078815"/>
    <m/>
    <s v="Se cumple la meta en septiembre la meta pero se reporta una sola vez en el semestre."/>
    <m/>
    <b v="1"/>
    <m/>
    <m/>
    <m/>
    <m/>
    <m/>
    <m/>
    <m/>
    <m/>
    <m/>
    <b v="1"/>
    <n v="317729576"/>
    <n v="317729576"/>
    <m/>
    <b v="0"/>
    <b v="1"/>
  </r>
  <r>
    <x v="5"/>
    <s v="Administrativo y Financiero"/>
    <s v="Eficiencia Administrativa "/>
    <s v="Contar con una entidad innovadora, flexible y con capacidad de adaptarse al cambio."/>
    <x v="0"/>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s v="NO PROGRAMADO"/>
    <s v="NO PROGRAMADO"/>
    <s v="NO PROGRAMADO"/>
    <s v="NO PROGRAMADO"/>
    <s v="NO PROGRAMADO"/>
    <s v="NO PROGRAMADO"/>
    <m/>
    <s v="NO PROGRAMADO"/>
    <s v="NO PROGRAMADO"/>
    <m/>
    <m/>
    <m/>
    <m/>
    <m/>
    <m/>
    <m/>
    <s v="SIN RECURSO EJECUTADO"/>
    <m/>
    <n v="213"/>
    <n v="60"/>
    <n v="153"/>
    <n v="0.71830985915492962"/>
    <m/>
    <m/>
    <m/>
    <b v="1"/>
    <m/>
    <m/>
    <m/>
    <m/>
    <m/>
    <m/>
    <m/>
    <m/>
    <m/>
    <b v="1"/>
    <n v="55200000"/>
    <n v="55200000"/>
    <m/>
    <b v="0"/>
    <b v="1"/>
  </r>
  <r>
    <x v="5"/>
    <s v="Administrativo y Financiero"/>
    <s v="Eficiencia Administrativa "/>
    <s v="Contar con una entidad innovadora, flexible y con capacidad de adaptarse al cambio."/>
    <x v="0"/>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n v="51"/>
    <s v="NO PERIODICIDAD"/>
    <s v="NO PERIODICIDAD"/>
    <m/>
    <s v="NO PERIODICIDAD"/>
    <s v="NO PERIODICIDAD"/>
    <m/>
    <n v="51"/>
    <n v="1.02"/>
    <m/>
    <m/>
    <m/>
    <m/>
    <m/>
    <m/>
    <m/>
    <e v="#DIV/0!"/>
    <m/>
    <n v="363"/>
    <n v="210"/>
    <n v="153"/>
    <n v="0.42148760330578511"/>
    <s v="Según información validada con Alexandra Galvis Lizarazo el 31/07/2018, el plan al que corresponde la actividad es el PINAR."/>
    <s v="Al 17 de agosto de 2018 se reporta avance, mediante correo electrónico de Alexandra Galvis Lizarazo &lt;alexandra.galvis@anh.gov.co&gt;, el cual se inlcuiye en el consolidado."/>
    <m/>
    <b v="1"/>
    <s v="Corte junio"/>
    <m/>
    <m/>
    <m/>
    <m/>
    <m/>
    <m/>
    <m/>
    <m/>
    <b v="1"/>
    <n v="0"/>
    <n v="0"/>
    <b v="1"/>
    <b v="0"/>
    <b v="0"/>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s v="NO PROGRAMADO"/>
    <s v="NO PROGRAMADO"/>
    <s v="NO PROGRAMADO"/>
    <m/>
    <m/>
    <m/>
    <m/>
    <s v="NO PROGRAMADO"/>
    <s v="NO PROGRAMADO"/>
    <m/>
    <m/>
    <m/>
    <m/>
    <m/>
    <m/>
    <m/>
    <e v="#DIV/0!"/>
    <m/>
    <n v="182"/>
    <n v="121"/>
    <n v="61"/>
    <n v="0.84065934065934067"/>
    <s v="Deben estar formulados a septiembre."/>
    <s v="Se cumple la meta en septiembre y se reporta una sola vez."/>
    <m/>
    <b v="1"/>
    <m/>
    <m/>
    <m/>
    <m/>
    <m/>
    <m/>
    <m/>
    <m/>
    <m/>
    <b v="1"/>
    <n v="0"/>
    <n v="0"/>
    <m/>
    <b v="0"/>
    <b v="1"/>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s v="NO PROGRAMADO"/>
    <n v="12"/>
    <n v="12"/>
    <n v="12"/>
    <n v="12"/>
    <n v="12"/>
    <n v="12"/>
    <n v="12"/>
    <n v="1"/>
    <m/>
    <m/>
    <m/>
    <m/>
    <m/>
    <m/>
    <m/>
    <e v="#DIV/0!"/>
    <m/>
    <n v="152"/>
    <n v="152"/>
    <n v="0"/>
    <n v="1.006578947368421"/>
    <s v="Los 12 planes son: 1. Plan Institucional de Archivos –PINAR, _x000a_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_x000a_"/>
    <s v="La meta se cumplió en julio."/>
    <m/>
    <b v="1"/>
    <m/>
    <s v="corte julio"/>
    <m/>
    <m/>
    <m/>
    <m/>
    <m/>
    <m/>
    <s v="Meta cumplida reporte Junio"/>
    <b v="1"/>
    <n v="0"/>
    <n v="0"/>
    <b v="0"/>
    <b v="0"/>
    <b v="1"/>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n v="7"/>
    <s v="NO PERIODICIDAD"/>
    <s v="NO PERIODICIDAD"/>
    <m/>
    <s v="NO PERIODICIDAD"/>
    <s v="NO PERIODICIDAD"/>
    <m/>
    <n v="7"/>
    <n v="1.4"/>
    <m/>
    <m/>
    <m/>
    <m/>
    <m/>
    <m/>
    <m/>
    <e v="#DIV/0!"/>
    <s v="Se cuenta con los listados de Asistencia a cada una de las reuniones, las cuales se encuetran digitalizadas y disponibles en la siguiente dirección: Z:PlaneaciónPublica\MiPG\2018\Memorias"/>
    <n v="305"/>
    <n v="152"/>
    <n v="153"/>
    <n v="0.50163934426229506"/>
    <m/>
    <m/>
    <m/>
    <b v="1"/>
    <s v="Corte junio"/>
    <m/>
    <m/>
    <m/>
    <m/>
    <m/>
    <m/>
    <m/>
    <m/>
    <b v="1"/>
    <n v="0"/>
    <n v="0"/>
    <b v="1"/>
    <b v="0"/>
    <b v="0"/>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n v="1"/>
    <n v="2"/>
    <n v="2"/>
    <n v="2"/>
    <n v="2"/>
    <n v="2"/>
    <n v="2"/>
    <n v="2"/>
    <n v="1"/>
    <m/>
    <m/>
    <m/>
    <m/>
    <m/>
    <m/>
    <m/>
    <e v="#DIV/0!"/>
    <s v="Documento publicado en el SIGECO bajo el codico ANH-GES-MA-02. Disponible en el Listado Maestro de Documentos del proceso de Gestión Estratégica"/>
    <n v="166"/>
    <n v="166"/>
    <n v="0"/>
    <n v="0.92168674698795183"/>
    <m/>
    <s v="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
    <m/>
    <b v="1"/>
    <s v="Corte junio"/>
    <s v="corte julio"/>
    <s v="corte agosto"/>
    <m/>
    <m/>
    <m/>
    <m/>
    <m/>
    <s v="Meta cumplida reporte Julio"/>
    <b v="1"/>
    <n v="0"/>
    <n v="0"/>
    <b v="0"/>
    <b v="0"/>
    <b v="1"/>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s v="NO PROGRAMADO"/>
    <s v="NO PROGRAMADO"/>
    <m/>
    <m/>
    <m/>
    <m/>
    <m/>
    <s v="NO PROGRAMADO"/>
    <s v="NO PROGRAMADO"/>
    <m/>
    <m/>
    <m/>
    <m/>
    <m/>
    <m/>
    <m/>
    <e v="#DIV/0!"/>
    <m/>
    <n v="123"/>
    <n v="-30"/>
    <n v="153"/>
    <n v="1.2439024390243902"/>
    <s v="Se reportará a partir del segundo semestre."/>
    <s v="Se cumple en agosto y solo se reporta una vez."/>
    <m/>
    <b v="1"/>
    <m/>
    <m/>
    <s v="corte agosto"/>
    <m/>
    <m/>
    <m/>
    <m/>
    <m/>
    <m/>
    <b v="1"/>
    <n v="0"/>
    <n v="0"/>
    <m/>
    <b v="0"/>
    <b v="1"/>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s v="NO PROGRAMADO"/>
    <s v="NO PROGRAMADO"/>
    <m/>
    <m/>
    <m/>
    <m/>
    <m/>
    <s v="NO PROGRAMADO"/>
    <s v="NO PROGRAMADO"/>
    <m/>
    <m/>
    <m/>
    <m/>
    <m/>
    <m/>
    <m/>
    <e v="#DIV/0!"/>
    <m/>
    <n v="123"/>
    <n v="-30"/>
    <n v="153"/>
    <n v="1.2439024390243902"/>
    <m/>
    <s v="Se cumple en agosto y solo se reporta una vez."/>
    <m/>
    <b v="1"/>
    <m/>
    <m/>
    <s v="corte agosto"/>
    <m/>
    <m/>
    <m/>
    <m/>
    <m/>
    <m/>
    <b v="1"/>
    <n v="0"/>
    <n v="0"/>
    <m/>
    <b v="0"/>
    <b v="1"/>
  </r>
  <r>
    <x v="5"/>
    <s v="Planeación"/>
    <s v="Eficiencia Administrativa "/>
    <s v="Contar con una entidad innovadora, flexible y con capacidad de adaptarse al cambio."/>
    <x v="0"/>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s v="NO PROGRAMADO"/>
    <s v="NO PROGRAMADO"/>
    <s v="NO PROGRAMADO"/>
    <s v="NO PROGRAMADO"/>
    <s v="NO PROGRAMADO"/>
    <m/>
    <m/>
    <s v="NO PROGRAMADO"/>
    <s v="NO PROGRAMADO"/>
    <m/>
    <m/>
    <m/>
    <m/>
    <m/>
    <m/>
    <m/>
    <e v="#DIV/0!"/>
    <m/>
    <n v="91"/>
    <n v="-62"/>
    <n v="153"/>
    <n v="1.6813186813186813"/>
    <m/>
    <s v="Se cumple en noviembre y se reporta x 1 única vez en el semestre."/>
    <m/>
    <b v="1"/>
    <m/>
    <m/>
    <m/>
    <m/>
    <m/>
    <m/>
    <m/>
    <m/>
    <m/>
    <b v="1"/>
    <n v="0"/>
    <n v="0"/>
    <m/>
    <b v="0"/>
    <b v="1"/>
  </r>
  <r>
    <x v="5"/>
    <s v="Planeación"/>
    <s v="Eficiencia Administrativa "/>
    <s v="Contar con una entidad innovadora, flexible y con capacidad de adaptarse al cambio."/>
    <x v="0"/>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n v="5"/>
    <s v="NO PERIODICIDAD"/>
    <s v="NO PERIODICIDAD"/>
    <s v="NO PERIODICIDAD"/>
    <s v="NO PERIODICIDAD"/>
    <s v="NO PERIODICIDAD"/>
    <m/>
    <n v="5"/>
    <n v="1"/>
    <m/>
    <m/>
    <m/>
    <m/>
    <m/>
    <m/>
    <m/>
    <e v="#DIV/0!"/>
    <s v="Sistema de inversión y Finanzas públicas SUIFP , https://suifp.dnp.gov.co; módulo  BPIN » FILTROS DE CALIDAD - Ver observaciones"/>
    <n v="364"/>
    <n v="211"/>
    <n v="153"/>
    <n v="0.42032967032967034"/>
    <m/>
    <s v="Se cumple en junio y se reporta x 1 única vez en el primer semestre. Se ajusta redacción en el nombre del proyecto quitando la palabrá &quot;de&quot;, así: Gestión de estratégica de Proyectos. Se ajusta redacción en la fórmula incluyendo &quot;que&quot;, aspecto  con texto en rojo: Sumatoria de proyectos de inversión que se gestionan para  el registro en el Sistema Unificado de Inversiones y Finanzas Públicas – SUIFP"/>
    <m/>
    <b v="1"/>
    <s v="Corte junio"/>
    <m/>
    <m/>
    <m/>
    <m/>
    <m/>
    <m/>
    <m/>
    <m/>
    <b v="1"/>
    <n v="0"/>
    <n v="0"/>
    <b v="0"/>
    <b v="0"/>
    <b v="1"/>
  </r>
  <r>
    <x v="5"/>
    <s v="Planeación"/>
    <s v="Eficiencia Administrativa "/>
    <s v="Contar con una entidad innovadora, flexible y con capacidad de adaptarse al cambio."/>
    <x v="0"/>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n v="5"/>
    <n v="5"/>
    <m/>
    <m/>
    <m/>
    <m/>
    <m/>
    <n v="5"/>
    <n v="1"/>
    <m/>
    <m/>
    <m/>
    <m/>
    <m/>
    <m/>
    <m/>
    <e v="#DIV/0!"/>
    <s v="Sistema de Seguimiento a Proyectos de Inversión - SPI, https://spi.dnp.gov.co/, módulo consultas - Entidad"/>
    <n v="334"/>
    <n v="211"/>
    <n v="123"/>
    <n v="0.45808383233532934"/>
    <s v="El seguimiento del mes de diciembre se reporta en enero del 2019. Se programa constante ya que son los mismos proyectos cada mes."/>
    <s v="Meta constante. Se ajusta redacción en el nombre del proyecto quitando la palabrá &quot;de&quot;, así: Gestión de estratégica de Proyectos. "/>
    <m/>
    <b v="1"/>
    <s v="Corte junio"/>
    <s v="corte julio"/>
    <s v="corte agosto"/>
    <m/>
    <m/>
    <m/>
    <m/>
    <s v="Constante"/>
    <m/>
    <b v="1"/>
    <n v="0"/>
    <n v="0"/>
    <b v="0"/>
    <b v="0"/>
    <b v="1"/>
  </r>
  <r>
    <x v="5"/>
    <s v="Planeación"/>
    <s v="Eficiencia Administrativa "/>
    <s v="Contar con una entidad innovadora, flexible y con capacidad de adaptarse al cambio."/>
    <x v="0"/>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n v="1"/>
    <n v="1"/>
    <n v="1"/>
    <n v="1"/>
    <n v="1"/>
    <n v="1"/>
    <n v="1"/>
    <n v="1"/>
    <n v="1"/>
    <m/>
    <m/>
    <m/>
    <m/>
    <m/>
    <m/>
    <m/>
    <e v="#DIV/0!"/>
    <s v="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
    <n v="211"/>
    <n v="211"/>
    <n v="0"/>
    <n v="0.72511848341232232"/>
    <s v="El documento fue remitido al área financiera en el mes de marzo, para su consolidación y posterior remisión al Ministerio de Hacienda y DNP; sirve de insumo para la elaboración del Marco de Gasto de Mediano Plazo - MGMP."/>
    <s v="Se cumplió en marzo. Se ajusta redacción en el nombre del proyecto quitando la palabrá &quot;de&quot;, así: Gestión de estratégica de Proyectos. "/>
    <m/>
    <b v="1"/>
    <s v="Corte junio"/>
    <m/>
    <m/>
    <m/>
    <m/>
    <m/>
    <m/>
    <m/>
    <s v="Meta cumplida reporte Junio"/>
    <b v="1"/>
    <n v="0"/>
    <n v="0"/>
    <b v="0"/>
    <b v="0"/>
    <b v="1"/>
  </r>
  <r>
    <x v="5"/>
    <s v="Planeación"/>
    <s v="Eficiencia Administrativa "/>
    <s v="Contar con una entidad innovadora, flexible y con capacidad de adaptarse al cambio."/>
    <x v="0"/>
    <s v="Gestión de Proyectos"/>
    <s v="Plan Estratégico Institucional"/>
    <s v="Funcionamiento general"/>
    <s v="Aprendizaje e innovación"/>
    <s v="Gestión de estratégica de Proyectos "/>
    <n v="70"/>
    <s v="Realizar monitoreo a los proyectos internos, de acuerdo al Plan de Acción ajustado y aprobado."/>
    <d v="2018-08-01T00:00:00"/>
    <d v="2018-12-31T00:00:00"/>
    <s v="Monitoreo realizado al Plan de Acción de la ANH"/>
    <s v="Monitoreo realizado al Plan de Acción de la ANH"/>
    <n v="6"/>
    <s v="Número"/>
    <s v="Mensual"/>
    <s v="La información se obtiene mes vencido. Corresponde al monitoreo  del seguimiento reportado por las dependencias, teniendo en cuenta los proyectos internos, actividades y metas programadas en la vigencia."/>
    <n v="0"/>
    <m/>
    <m/>
    <m/>
    <m/>
    <m/>
    <m/>
    <n v="1"/>
    <n v="2"/>
    <n v="3"/>
    <n v="4"/>
    <n v="5"/>
    <n v="6"/>
    <s v="NO PROGRAMADO"/>
    <n v="1"/>
    <m/>
    <m/>
    <m/>
    <m/>
    <m/>
    <n v="1"/>
    <n v="1"/>
    <m/>
    <m/>
    <m/>
    <m/>
    <m/>
    <m/>
    <m/>
    <e v="#DIV/0!"/>
    <m/>
    <n v="152"/>
    <n v="-1"/>
    <n v="153"/>
    <n v="1.006578947368421"/>
    <s v="La estructura del Plan de Acción se encuentra en ajustes, debido a que el Decreto 612 de 2018 exige incluir 12 planes institucionales. El primer seguimiento consolidado será con corte junio de 2018."/>
    <s v="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quot;seguimiento&quot; por &quot;monitoreo&quot;."/>
    <m/>
    <b v="1"/>
    <m/>
    <s v="corte julio"/>
    <s v="corte agosto"/>
    <m/>
    <m/>
    <m/>
    <m/>
    <m/>
    <m/>
    <b v="1"/>
    <n v="0"/>
    <n v="0"/>
    <b v="0"/>
    <b v="0"/>
    <b v="0"/>
  </r>
  <r>
    <x v="5"/>
    <s v="Planeación"/>
    <s v="Eficiencia Administrativa "/>
    <s v="Contar con una entidad innovadora, flexible y con capacidad de adaptarse al cambio."/>
    <x v="2"/>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s v="NO PROGRAMADO"/>
    <s v="NO PROGRAMADO"/>
    <m/>
    <m/>
    <m/>
    <m/>
    <m/>
    <s v="NO PROGRAMADO"/>
    <s v="NO PROGRAMADO"/>
    <m/>
    <m/>
    <m/>
    <m/>
    <m/>
    <m/>
    <m/>
    <e v="#DIV/0!"/>
    <m/>
    <n v="152"/>
    <n v="-1"/>
    <n v="153"/>
    <n v="1.006578947368421"/>
    <s v="Los procesos de capacitación se desarrollarán en el marco del convenio con Colciencias, y constará de 2 módulos, uno en cada semestre."/>
    <s v="La meta se cumple en agosto y  se reporta solo 1 vez. "/>
    <m/>
    <b v="1"/>
    <m/>
    <m/>
    <s v="corte agosto"/>
    <m/>
    <m/>
    <m/>
    <m/>
    <m/>
    <m/>
    <b v="1"/>
    <n v="0"/>
    <n v="0"/>
    <m/>
    <b v="0"/>
    <b v="1"/>
  </r>
  <r>
    <x v="5"/>
    <s v="Planeación"/>
    <s v="Eficiencia Administrativa "/>
    <s v="Contar con una entidad innovadora, flexible y con capacidad de adaptarse al cambio."/>
    <x v="0"/>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s v="NO PROGRAMADO"/>
    <s v="NO PROGRAMADO"/>
    <s v="NO PROGRAMADO"/>
    <m/>
    <m/>
    <m/>
    <m/>
    <s v="NO PROGRAMADO"/>
    <s v="NO PROGRAMADO"/>
    <m/>
    <m/>
    <m/>
    <m/>
    <m/>
    <m/>
    <m/>
    <s v="SIN RECURSO EJECUTADO"/>
    <m/>
    <n v="52"/>
    <n v="4"/>
    <n v="48"/>
    <n v="2.9423076923076925"/>
    <m/>
    <s v="Se cumple en septiembre y se reporta 1 sola vez."/>
    <m/>
    <b v="1"/>
    <m/>
    <m/>
    <m/>
    <m/>
    <m/>
    <m/>
    <m/>
    <m/>
    <m/>
    <b v="1"/>
    <n v="20635552"/>
    <n v="20635552"/>
    <m/>
    <b v="0"/>
    <b v="1"/>
  </r>
  <r>
    <x v="5"/>
    <s v="Planeación"/>
    <s v="Eficiencia Administrativa "/>
    <s v="Contar con una entidad innovadora, flexible y con capacidad de adaptarse al cambio."/>
    <x v="0"/>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n v="6"/>
    <n v="7"/>
    <m/>
    <m/>
    <m/>
    <m/>
    <m/>
    <n v="7"/>
    <n v="1"/>
    <m/>
    <m/>
    <m/>
    <m/>
    <m/>
    <m/>
    <m/>
    <e v="#DIV/0!"/>
    <s v="Vínculo publicación: _x000a_http://intranet/administrativa/planeacion/Seguimiento%20a%20la%20Gestin/Plan-Anual-de-Adquisiciones-2018.pdf_x000a__x000a_Carpeta conmpartida del grupo de Planeación: -&gt; PLANES DE ACCIÓN -&gt; PLAN DE ACCIÓN 2018 -&gt; SEGUIMIENTOS PLANEACIÓN -&gt; Seguimiento Plan Anual de Adquisiciones"/>
    <n v="333"/>
    <n v="180"/>
    <n v="153"/>
    <n v="0.45945945945945948"/>
    <s v="Se realizará reunión con Jurídica para determinar el alcance de la actividad a cargo del Grupo de Planeación. El seguimiento al mes de diciembre se reportará en enero de 2019."/>
    <m/>
    <m/>
    <b v="1"/>
    <s v="Corte junio"/>
    <s v="corte julio"/>
    <s v="corte agosto"/>
    <m/>
    <m/>
    <m/>
    <m/>
    <m/>
    <m/>
    <b v="1"/>
    <n v="0"/>
    <n v="0"/>
    <b v="0"/>
    <b v="0"/>
    <b v="0"/>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s v="NO PROGRAMADO"/>
    <s v="NO PROGRAMADO"/>
    <s v="NO PROGRAMADO"/>
    <m/>
    <m/>
    <m/>
    <m/>
    <s v="NO PROGRAMADO"/>
    <s v="NO PROGRAMADO"/>
    <m/>
    <m/>
    <m/>
    <m/>
    <m/>
    <m/>
    <m/>
    <s v="SIN RECURSO EJECUTADO"/>
    <m/>
    <n v="183"/>
    <n v="30"/>
    <n v="153"/>
    <n v="0.83606557377049184"/>
    <m/>
    <m/>
    <m/>
    <b v="1"/>
    <m/>
    <m/>
    <m/>
    <m/>
    <m/>
    <m/>
    <m/>
    <m/>
    <m/>
    <b v="1"/>
    <n v="3551785526"/>
    <n v="3551785526"/>
    <m/>
    <b v="0"/>
    <b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s v="NO PROGRAMADO"/>
    <s v="NO PROGRAMADO"/>
    <s v="NO PROGRAMADO"/>
    <m/>
    <s v="NO PERIODICIDAD"/>
    <s v="NO PERIODICIDAD"/>
    <m/>
    <s v="NO PROGRAMADO"/>
    <s v="NO PROGRAMADO"/>
    <m/>
    <m/>
    <m/>
    <m/>
    <m/>
    <m/>
    <m/>
    <s v="SIN RECURSO EJECUTADO"/>
    <m/>
    <n v="121"/>
    <n v="-32"/>
    <n v="153"/>
    <n v="1.2644628099173554"/>
    <m/>
    <m/>
    <m/>
    <b v="1"/>
    <m/>
    <m/>
    <m/>
    <m/>
    <m/>
    <m/>
    <m/>
    <m/>
    <m/>
    <b v="1"/>
    <n v="2621846500"/>
    <n v="2621846500"/>
    <m/>
    <b v="0"/>
    <b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n v="1"/>
    <m/>
    <n v="1"/>
    <n v="1"/>
    <n v="1"/>
    <n v="1"/>
    <n v="0"/>
    <s v="NO PERIODICIDAD"/>
    <s v="NO PROGRAMADO"/>
    <m/>
    <m/>
    <m/>
    <m/>
    <n v="0"/>
    <n v="0"/>
    <m/>
    <m/>
    <m/>
    <m/>
    <m/>
    <m/>
    <m/>
    <e v="#DIV/0!"/>
    <m/>
    <n v="272"/>
    <n v="211"/>
    <n v="61"/>
    <n v="0.5625"/>
    <m/>
    <s v="Se debió cumplir en junio, se solicitó  mediante correo electónico a Jose Hector Martinez Mina &lt;jose.martinez@anh.gov.co&gt;, el mié 15/08/2018 04:37 p.m. , que la OTI valide el cambio en la porgramación según la descripción reportada donde se afirma que se pasa a septiembre."/>
    <s v="Este proyecto es una iniciativa hecha en casa por lo cual no se requiere fuente de recursos financieros, únicamente la capacidad del talento humano."/>
    <b v="1"/>
    <s v="Corte junio"/>
    <m/>
    <m/>
    <m/>
    <m/>
    <m/>
    <m/>
    <m/>
    <m/>
    <b v="1"/>
    <n v="0"/>
    <n v="0"/>
    <b v="0"/>
    <b v="1"/>
    <b v="0"/>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s v="NO PROGRAMADO"/>
    <n v="0"/>
    <m/>
    <m/>
    <m/>
    <m/>
    <m/>
    <n v="0"/>
    <n v="0"/>
    <m/>
    <m/>
    <m/>
    <m/>
    <m/>
    <m/>
    <m/>
    <s v="SIN RECURSO EJECUTADO"/>
    <m/>
    <n v="213"/>
    <n v="60"/>
    <n v="153"/>
    <n v="0.71830985915492962"/>
    <m/>
    <s v="Se cumple en julio y se reporta 1 sola vez."/>
    <m/>
    <b v="1"/>
    <m/>
    <s v="corte julio"/>
    <s v="corte agosto"/>
    <m/>
    <m/>
    <m/>
    <m/>
    <m/>
    <s v="Meta rezagada corte julio"/>
    <b v="1"/>
    <n v="1102816638"/>
    <n v="1102816638"/>
    <b v="0"/>
    <b v="1"/>
    <b v="0"/>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s v="NO PROGRAMADO"/>
    <s v="NO PROGRAMADO"/>
    <s v="NO PROGRAMADO"/>
    <s v="NO PROGRAMADO"/>
    <m/>
    <m/>
    <m/>
    <s v="NO PROGRAMADO"/>
    <s v="NO PROGRAMADO"/>
    <m/>
    <m/>
    <m/>
    <m/>
    <m/>
    <m/>
    <m/>
    <s v="SIN RECURSO EJECUTADO"/>
    <m/>
    <n v="183"/>
    <n v="30"/>
    <n v="153"/>
    <n v="0.83606557377049184"/>
    <m/>
    <s v="Se cumple en octubre y se reporta 1 sola vez en el semestre."/>
    <m/>
    <b v="1"/>
    <m/>
    <m/>
    <m/>
    <m/>
    <m/>
    <m/>
    <m/>
    <m/>
    <m/>
    <b v="1"/>
    <n v="1216000000"/>
    <n v="1216000000"/>
    <m/>
    <b v="0"/>
    <b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000000000"/>
    <n v="1000000000"/>
    <m/>
    <b v="0"/>
    <b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s v="NO PROGRAMADO"/>
    <s v="NO PROGRAMADO"/>
    <m/>
    <m/>
    <m/>
    <m/>
    <m/>
    <s v="NO PROGRAMADO"/>
    <s v="NO PROGRAMADO"/>
    <m/>
    <m/>
    <m/>
    <m/>
    <m/>
    <m/>
    <m/>
    <s v="SIN RECURSO EJECUTADO"/>
    <m/>
    <n v="152"/>
    <n v="-1"/>
    <n v="153"/>
    <n v="1.006578947368421"/>
    <s v="Atendiendo a lo identificado por la Oficina de Tecnologías, corresponde al rubro A-2-0-4 ADQUISICION DE BIENES Y SERVICIOS."/>
    <m/>
    <m/>
    <b v="1"/>
    <m/>
    <m/>
    <s v="corte agosto"/>
    <m/>
    <m/>
    <m/>
    <m/>
    <m/>
    <m/>
    <b v="1"/>
    <n v="6500000000"/>
    <n v="6500000000"/>
    <m/>
    <b v="0"/>
    <b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600000000"/>
    <n v="1600000000"/>
    <m/>
    <b v="0"/>
    <b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n v="33"/>
    <s v="NO PERIODICIDAD"/>
    <s v="NO PERIODICIDAD"/>
    <m/>
    <s v="NO PERIODICIDAD"/>
    <s v="NO PERIODICIDAD"/>
    <m/>
    <n v="33"/>
    <n v="1"/>
    <m/>
    <m/>
    <m/>
    <m/>
    <m/>
    <m/>
    <m/>
    <s v="SIN RECURSO EJECUTADO"/>
    <s v="Documentos: _x000a_1,Plan IPv6 ANH v3_x000a_2, Plan Seguridad en IPv6_x000a_3, Presentación proyecto IPV6"/>
    <n v="274"/>
    <n v="121"/>
    <n v="153"/>
    <n v="0.55839416058394165"/>
    <m/>
    <m/>
    <m/>
    <b v="1"/>
    <s v="Corte junio"/>
    <m/>
    <m/>
    <m/>
    <m/>
    <m/>
    <m/>
    <m/>
    <m/>
    <b v="1"/>
    <n v="20000000"/>
    <n v="20000000"/>
    <b v="0"/>
    <b v="0"/>
    <b v="0"/>
  </r>
  <r>
    <x v="6"/>
    <s v="No Aplica"/>
    <s v="Eficiencia Administrativa "/>
    <s v="Contar con una entidad innovadora, flexible y con capacidad de adaptarse al cambio."/>
    <x v="6"/>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s v="NO PROGRAMADO"/>
    <s v="NO PROGRAMADO"/>
    <s v="NO PROGRAMADO"/>
    <m/>
    <m/>
    <m/>
    <m/>
    <s v="NO PROGRAMADO"/>
    <s v="NO PROGRAMADO"/>
    <m/>
    <m/>
    <m/>
    <m/>
    <m/>
    <m/>
    <m/>
    <s v="SIN RECURSO EJECUTADO"/>
    <m/>
    <n v="213"/>
    <n v="60"/>
    <n v="153"/>
    <n v="0.71830985915492962"/>
    <m/>
    <m/>
    <m/>
    <b v="1"/>
    <m/>
    <m/>
    <m/>
    <m/>
    <m/>
    <m/>
    <m/>
    <m/>
    <m/>
    <b v="1"/>
    <n v="1455000000"/>
    <n v="1455000000"/>
    <m/>
    <b v="0"/>
    <b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1424140748"/>
    <n v="1424140748"/>
    <m/>
    <b v="0"/>
    <b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403557726"/>
    <n v="403557726"/>
    <m/>
    <b v="0"/>
    <b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n v="3886"/>
    <n v="3886"/>
    <n v="3886"/>
    <n v="3886"/>
    <n v="3886"/>
    <n v="3886"/>
    <n v="3886"/>
    <n v="3886"/>
    <n v="1"/>
    <n v="1844356995.53"/>
    <n v="1844356995.53"/>
    <n v="1844356995.53"/>
    <n v="1844356995.53"/>
    <n v="1844356995.53"/>
    <n v="1844356995.53"/>
    <n v="1844356995.53"/>
    <n v="1.000000000287363"/>
    <s v="Orden de compra No. 24936 de 2018 "/>
    <n v="31"/>
    <n v="197"/>
    <n v="-166"/>
    <n v="4.935483870967742"/>
    <m/>
    <s v="Meta cumplida en febrero."/>
    <s v="Contratado en enero."/>
    <b v="1"/>
    <s v="Corte junio"/>
    <m/>
    <m/>
    <m/>
    <m/>
    <m/>
    <m/>
    <m/>
    <s v="Meta cumplida reporte Junio"/>
    <b v="1"/>
    <n v="-0.52999997138977051"/>
    <n v="-0.52999997138977051"/>
    <b v="0"/>
    <b v="0"/>
    <b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s v="NO PROGRAMADO"/>
    <s v="NO PROGRAMADO"/>
    <s v="NO PROGRAMADO"/>
    <s v="NO PROGRAMADO"/>
    <m/>
    <m/>
    <m/>
    <s v="NO PROGRAMADO"/>
    <s v="NO PROGRAMADO"/>
    <m/>
    <m/>
    <m/>
    <m/>
    <m/>
    <m/>
    <m/>
    <s v="SIN RECURSO EJECUTADO"/>
    <m/>
    <n v="183"/>
    <n v="30"/>
    <n v="153"/>
    <n v="0.83606557377049184"/>
    <m/>
    <s v="Se cumple en octubre y se reporta una vez en el semestre."/>
    <m/>
    <b v="1"/>
    <m/>
    <m/>
    <m/>
    <m/>
    <m/>
    <m/>
    <m/>
    <m/>
    <m/>
    <b v="1"/>
    <n v="498669500"/>
    <n v="498669500"/>
    <m/>
    <b v="0"/>
    <b v="1"/>
  </r>
  <r>
    <x v="6"/>
    <s v="No Aplica"/>
    <s v="Eficiencia Administrativa "/>
    <s v="Contar con una entidad innovadora, flexible y con capacidad de adaptarse al cambio."/>
    <x v="0"/>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n v="25"/>
    <s v="NO PERIODICIDAD"/>
    <s v="NO PERIODICIDAD"/>
    <s v="NO PERIODICIDAD"/>
    <s v="NO PERIODICIDAD"/>
    <s v="NO PERIODICIDAD"/>
    <m/>
    <n v="25"/>
    <n v="1"/>
    <m/>
    <m/>
    <m/>
    <m/>
    <m/>
    <m/>
    <m/>
    <e v="#DIV/0!"/>
    <s v="Documento versión borrador."/>
    <n v="213"/>
    <n v="60"/>
    <n v="153"/>
    <n v="0.71830985915492962"/>
    <m/>
    <m/>
    <m/>
    <b v="1"/>
    <s v="Corte junio"/>
    <m/>
    <m/>
    <m/>
    <m/>
    <m/>
    <m/>
    <m/>
    <m/>
    <b v="1"/>
    <n v="0"/>
    <n v="0"/>
    <b v="0"/>
    <b v="0"/>
    <b v="0"/>
  </r>
  <r>
    <x v="5"/>
    <s v="Planeación"/>
    <s v="Eficiencia Administrativa "/>
    <s v="Contar con una entidad innovadora, flexible y con capacidad de adaptarse al cambio."/>
    <x v="0"/>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n v="42"/>
    <s v="NO PERIODICIDAD"/>
    <m/>
    <s v="NO PERIODICIDAD"/>
    <s v="NO PERIODICIDAD"/>
    <s v="NO PERIODICIDAD"/>
    <m/>
    <n v="42"/>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214"/>
    <n v="62"/>
    <n v="152"/>
    <n v="0.71495327102803741"/>
    <m/>
    <m/>
    <m/>
    <b v="1"/>
    <s v="Corte junio"/>
    <m/>
    <s v="corte agosto"/>
    <m/>
    <m/>
    <m/>
    <m/>
    <m/>
    <m/>
    <b v="1"/>
    <n v="0"/>
    <n v="0"/>
    <b v="0"/>
    <b v="0"/>
    <b v="0"/>
  </r>
  <r>
    <x v="5"/>
    <s v="Planeación"/>
    <s v="Eficiencia Administrativa "/>
    <s v="Contar con una entidad innovadora, flexible y con capacidad de adaptarse al cambio."/>
    <x v="0"/>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n v="55"/>
    <s v="NO PERIODICIDAD"/>
    <m/>
    <s v="NO PERIODICIDAD"/>
    <s v="NO PERIODICIDAD"/>
    <s v="NO PERIODICIDAD"/>
    <m/>
    <n v="55"/>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4"/>
    <n v="211"/>
    <n v="153"/>
    <n v="0.42032967032967034"/>
    <s v="Se de acuerdo a lo revisado con Javier Morales se extiende el plazo a diciembre, estaba en abril."/>
    <m/>
    <m/>
    <b v="1"/>
    <s v="Corte junio"/>
    <m/>
    <s v="corte agosto"/>
    <m/>
    <m/>
    <m/>
    <m/>
    <m/>
    <m/>
    <b v="1"/>
    <n v="0"/>
    <n v="0"/>
    <b v="0"/>
    <b v="0"/>
    <b v="0"/>
  </r>
  <r>
    <x v="5"/>
    <s v="Planeación"/>
    <s v="Eficiencia Administrativa "/>
    <s v="Contar con una entidad innovadora, flexible y con capacidad de adaptarse al cambio."/>
    <x v="0"/>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n v="48"/>
    <s v="NO PERIODICIDAD"/>
    <m/>
    <s v="NO PERIODICIDAD"/>
    <s v="NO PERIODICIDAD"/>
    <s v="NO PERIODICIDAD"/>
    <m/>
    <n v="4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4"/>
    <n v="181"/>
    <n v="153"/>
    <n v="0.45808383233532934"/>
    <m/>
    <m/>
    <m/>
    <b v="1"/>
    <s v="Corte junio"/>
    <m/>
    <s v="corte agosto"/>
    <m/>
    <m/>
    <m/>
    <m/>
    <m/>
    <m/>
    <b v="1"/>
    <n v="0"/>
    <n v="0"/>
    <b v="0"/>
    <b v="0"/>
    <b v="0"/>
  </r>
  <r>
    <x v="5"/>
    <s v="Planeación"/>
    <s v="Eficiencia Administrativa "/>
    <s v="Contar con una entidad innovadora, flexible y con capacidad de adaptarse al cambio."/>
    <x v="0"/>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n v="66"/>
    <s v="NO PERIODICIDAD"/>
    <m/>
    <s v="NO PERIODICIDAD"/>
    <s v="NO PERIODICIDAD"/>
    <s v="NO PERIODICIDAD"/>
    <m/>
    <n v="66"/>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3"/>
    <n v="210"/>
    <n v="153"/>
    <n v="0.42148760330578511"/>
    <m/>
    <m/>
    <m/>
    <b v="1"/>
    <s v="Corte junio"/>
    <m/>
    <s v="corte agosto"/>
    <m/>
    <m/>
    <m/>
    <m/>
    <m/>
    <m/>
    <b v="1"/>
    <n v="0"/>
    <n v="0"/>
    <b v="0"/>
    <b v="0"/>
    <b v="0"/>
  </r>
  <r>
    <x v="5"/>
    <s v="Planeación"/>
    <s v="Eficiencia Administrativa "/>
    <s v="Contar con una entidad innovadora, flexible y con capacidad de adaptarse al cambio."/>
    <x v="0"/>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n v="18"/>
    <s v="NO PERIODICIDAD"/>
    <m/>
    <s v="NO PERIODICIDAD"/>
    <s v="NO PERIODICIDAD"/>
    <s v="NO PERIODICIDAD"/>
    <m/>
    <n v="1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2"/>
    <n v="179"/>
    <n v="153"/>
    <n v="0.46084337349397592"/>
    <m/>
    <m/>
    <m/>
    <b v="1"/>
    <s v="Corte junio"/>
    <m/>
    <s v="corte agosto"/>
    <m/>
    <m/>
    <m/>
    <m/>
    <m/>
    <m/>
    <b v="1"/>
    <n v="0"/>
    <n v="0"/>
    <b v="0"/>
    <b v="0"/>
    <b v="0"/>
  </r>
  <r>
    <x v="5"/>
    <s v="Talento Humano"/>
    <s v="Gestión del Talento Humano"/>
    <s v="Contar con una entidad innovadora, flexible y con capacidad de adaptarse al cambio."/>
    <x v="0"/>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s v="NO PROGRAMADO"/>
    <s v="NO PROGRAMADO"/>
    <s v="NO PROGRAMADO"/>
    <m/>
    <m/>
    <m/>
    <m/>
    <s v="NO PROGRAMADO"/>
    <s v="NO PROGRAMADO"/>
    <m/>
    <m/>
    <m/>
    <m/>
    <m/>
    <m/>
    <m/>
    <s v="SIN RECURSO EJECUTADO"/>
    <m/>
    <n v="364"/>
    <n v="211"/>
    <n v="153"/>
    <n v="0.42032967032967034"/>
    <s v="Se realizan ajustes de redacción (en rojo)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 (texto en rojo). No cuenta con la programación acumulada de la meta, tener en cuenta que si va a incrementar gradualmente la programación es acumulada (suma lo programado en el mes previo) hasta completar el 100% a diciembre."/>
    <m/>
    <s v="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
    <b v="1"/>
    <m/>
    <m/>
    <m/>
    <m/>
    <m/>
    <m/>
    <m/>
    <m/>
    <m/>
    <b v="1"/>
    <n v="100000000"/>
    <n v="100000000"/>
    <m/>
    <b v="0"/>
    <b v="1"/>
  </r>
  <r>
    <x v="5"/>
    <s v="Talento Humano"/>
    <s v="Gestión del Talento Humano"/>
    <s v="Contar con una entidad innovadora, flexible y con capacidad de adaptarse al cambio."/>
    <x v="0"/>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s v="NO PROGRAMADO"/>
    <s v="NO PROGRAMADO"/>
    <s v="NO PROGRAMADO"/>
    <s v="NO PROGRAMADO"/>
    <m/>
    <m/>
    <m/>
    <s v="NO PROGRAMADO"/>
    <s v="NO PROGRAMADO"/>
    <m/>
    <m/>
    <m/>
    <m/>
    <m/>
    <m/>
    <m/>
    <e v="#DIV/0!"/>
    <m/>
    <n v="303"/>
    <n v="211"/>
    <n v="92"/>
    <n v="0.50495049504950495"/>
    <s v="Validado con Edwin Ruiz, ya se presentó al Ministerio y se encuentra en ajustes por parte del Grupo de Regalías de la ANH, y será remitido en el mes de octubre nuevamente al Ministerio. Se cumplirá en el último trimestre del año."/>
    <s v="Se cumple en octubre  y se reporta una vez en el semestre."/>
    <s v="Este proyecto se viene trabajando desde el año 2017 y continúa en esta vigencia."/>
    <b v="1"/>
    <m/>
    <m/>
    <m/>
    <m/>
    <m/>
    <m/>
    <m/>
    <m/>
    <m/>
    <b v="1"/>
    <n v="0"/>
    <n v="0"/>
    <m/>
    <b v="0"/>
    <b v="1"/>
  </r>
  <r>
    <x v="5"/>
    <s v="Talento Humano"/>
    <s v="Gestión del Talento Humano"/>
    <s v="Contar con una entidad innovadora, flexible y con capacidad de adaptarse al cambio."/>
    <x v="0"/>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s v="NO PROGRAMADO"/>
    <s v="NO PROGRAMADO"/>
    <s v="NO PROGRAMADO"/>
    <s v="NO PROGRAMADO"/>
    <s v="NO PROGRAMADO"/>
    <s v="NO PROGRAMADO"/>
    <m/>
    <s v="NO PROGRAMADO"/>
    <s v="NO PROGRAMADO"/>
    <m/>
    <m/>
    <m/>
    <m/>
    <m/>
    <m/>
    <m/>
    <e v="#DIV/0!"/>
    <m/>
    <n v="364"/>
    <n v="211"/>
    <n v="153"/>
    <n v="0.42032967032967034"/>
    <s v="Validado con Edwin Ruiz, hay una propuesta de estructura para revisión de la VAF."/>
    <m/>
    <m/>
    <b v="1"/>
    <m/>
    <m/>
    <m/>
    <m/>
    <m/>
    <m/>
    <m/>
    <m/>
    <m/>
    <b v="1"/>
    <n v="0"/>
    <n v="0"/>
    <m/>
    <b v="0"/>
    <b v="1"/>
  </r>
  <r>
    <x v="5"/>
    <s v="Talento Humano"/>
    <s v="Gestión del Talento Humano"/>
    <s v="Asegurar y mejorar las condiciones de seguridad y salud de los servidores públicos y la protección del ambiente."/>
    <x v="0"/>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n v="6"/>
    <s v="NO PERIODICIDAD"/>
    <s v="NO PERIODICIDAD"/>
    <m/>
    <s v="NO PERIODICIDAD"/>
    <s v="NO PERIODICIDAD"/>
    <m/>
    <n v="6"/>
    <n v="1"/>
    <m/>
    <m/>
    <m/>
    <m/>
    <m/>
    <m/>
    <m/>
    <e v="#DIV/0!"/>
    <s v="Planillas de asistencia, invitaciones a las actividades por medios electronicos y regsitros fotograficos del desarrollo de las actividades."/>
    <n v="364"/>
    <n v="211"/>
    <n v="153"/>
    <n v="0.42032967032967034"/>
    <s v="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
    <m/>
    <m/>
    <b v="1"/>
    <s v="Corte junio"/>
    <m/>
    <m/>
    <m/>
    <m/>
    <m/>
    <m/>
    <m/>
    <m/>
    <b v="1"/>
    <n v="0"/>
    <n v="0"/>
    <b v="0"/>
    <b v="0"/>
    <b v="0"/>
  </r>
  <r>
    <x v="5"/>
    <s v="Talento Humano"/>
    <s v="Gestión del Talento Humano"/>
    <s v="Contar con una entidad innovadora, flexible y con capacidad de adaptarse al cambio."/>
    <x v="0"/>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n v="93"/>
    <s v="NO PERIODICIDAD"/>
    <s v="NO PERIODICIDAD"/>
    <m/>
    <s v="NO PERIODICIDAD"/>
    <s v="NO PERIODICIDAD"/>
    <m/>
    <n v="93"/>
    <n v="0.93"/>
    <n v="22199688"/>
    <n v="22199688"/>
    <m/>
    <m/>
    <m/>
    <m/>
    <m/>
    <n v="6.3198108717066687E-2"/>
    <s v="Correos enviados de invitación a las diversas actividades de capacitaciòn.  Mensajes enviadas a travès de Comunicaciones enviadas ( correo electronico y proyectadas en las pantallas y computadores de los servidores)  y listas de asistencias a las actividades."/>
    <n v="364"/>
    <n v="211"/>
    <n v="153"/>
    <n v="0.42032967032967034"/>
    <m/>
    <s v="Meta constante."/>
    <m/>
    <b v="1"/>
    <s v="Corte junio"/>
    <m/>
    <m/>
    <m/>
    <m/>
    <m/>
    <m/>
    <s v="Constante"/>
    <m/>
    <b v="1"/>
    <n v="329071710"/>
    <n v="329071710"/>
    <b v="0"/>
    <b v="1"/>
    <b v="0"/>
  </r>
  <r>
    <x v="5"/>
    <s v="Talento Humano"/>
    <s v="Gestión del Talento Humano"/>
    <s v="Contar con una entidad innovadora, flexible y con capacidad de adaptarse al cambio."/>
    <x v="0"/>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n v="91"/>
    <s v="NO PERIODICIDAD"/>
    <s v="NO PERIODICIDAD"/>
    <m/>
    <s v="NO PERIODICIDAD"/>
    <s v="NO PERIODICIDAD"/>
    <m/>
    <n v="91"/>
    <n v="0.91"/>
    <n v="188671282"/>
    <n v="188671282"/>
    <m/>
    <m/>
    <m/>
    <m/>
    <m/>
    <n v="0.43060256061560553"/>
    <s v="Correos de invitación a las diversas actividades de bienestar,  las listas de asistencias y mensajes enviados a través de comunicaciones internas (correo electrónicos y pantallas). "/>
    <n v="364"/>
    <n v="211"/>
    <n v="153"/>
    <n v="0.42032967032967034"/>
    <m/>
    <s v="Meta constante."/>
    <m/>
    <b v="1"/>
    <s v="Corte junio"/>
    <m/>
    <m/>
    <m/>
    <m/>
    <m/>
    <m/>
    <s v="Constante"/>
    <m/>
    <b v="1"/>
    <n v="249485151"/>
    <n v="249485151"/>
    <b v="0"/>
    <b v="1"/>
    <b v="0"/>
  </r>
  <r>
    <x v="5"/>
    <s v="Talento Humano"/>
    <s v="Gestión del Talento Humano"/>
    <s v="Contar con una entidad innovadora, flexible y con capacidad de adaptarse al cambio."/>
    <x v="0"/>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n v="89"/>
    <s v="NO PERIODICIDAD"/>
    <s v="NO PERIODICIDAD"/>
    <m/>
    <s v="NO PERIODICIDAD"/>
    <s v="NO PERIODICIDAD"/>
    <m/>
    <n v="89"/>
    <n v="0.98888888888888893"/>
    <m/>
    <m/>
    <m/>
    <m/>
    <m/>
    <m/>
    <m/>
    <e v="#DIV/0!"/>
    <s v="Actos de posesión y base de datos de seguimiento"/>
    <n v="364"/>
    <n v="211"/>
    <n v="153"/>
    <n v="0.42032967032967034"/>
    <m/>
    <s v="Meta constante."/>
    <s v="El indicador no se tiene al 100% debido a que los cargos de libre nombramiento y remoción son potestativo de la alta gerencia."/>
    <b v="1"/>
    <s v="Corte junio"/>
    <m/>
    <m/>
    <m/>
    <m/>
    <m/>
    <m/>
    <s v="Constante"/>
    <m/>
    <b v="1"/>
    <n v="0"/>
    <n v="0"/>
    <b v="0"/>
    <b v="1"/>
    <b v="0"/>
  </r>
</pivotCacheRecords>
</file>

<file path=xl/pivotCache/pivotCacheRecords4.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x v="0"/>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r>
  <r>
    <x v="0"/>
    <s v="Seguimiento a Contratos en Producción"/>
    <s v="Gestión Misional y de Gobierno"/>
    <s v="Dinamizar la actividad de exploración y producción de hidrocarburos."/>
    <x v="0"/>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r>
  <r>
    <x v="0"/>
    <s v="Seguridad, Comunidades y Medio Ambiente"/>
    <s v="Gestión Misional y de Gobierno"/>
    <s v="Dinamizar la actividad de exploración y producción de hidrocarburos."/>
    <x v="0"/>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r>
  <r>
    <x v="1"/>
    <s v="Gestión del Conocimiento"/>
    <s v="Gestión Misional y de Gobierno"/>
    <s v="Dinamizar la actividad de exploración y producción de hidrocarburos."/>
    <x v="1"/>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r>
  <r>
    <x v="2"/>
    <s v="No Aplica"/>
    <s v="Gestión Misional y de Gobierno"/>
    <s v="Atraer mayor inversión para el desarrollo del sector de hidrocarburos."/>
    <x v="3"/>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r>
  <r>
    <x v="2"/>
    <s v="No Aplica"/>
    <s v="Gestión Misional y de Gobierno"/>
    <s v="Atraer mayor inversión para el desarrollo del sector de hidrocarburos."/>
    <x v="3"/>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r>
  <r>
    <x v="2"/>
    <s v="No Aplica"/>
    <s v="Gestión Misional y de Gobierno"/>
    <s v="Atraer mayor inversión para el desarrollo del sector de hidrocarburos."/>
    <x v="3"/>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r>
  <r>
    <x v="2"/>
    <s v="No Aplica"/>
    <s v="Gestión Misional y de Gobierno"/>
    <s v="Dinamizar la actividad de exploración y producción de hidrocarburos."/>
    <x v="3"/>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r>
  <r>
    <x v="3"/>
    <s v="Reservas y Operaciones"/>
    <s v="Gestión Misional y de Gobierno"/>
    <s v="Dinamizar la actividad de exploración y producción de hidrocarburos."/>
    <x v="4"/>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r>
  <r>
    <x v="3"/>
    <s v="Reservas y Operaciones"/>
    <s v="Gestión Misional y de Gobierno"/>
    <s v="Dinamizar la actividad de exploración y producción de hidrocarburos."/>
    <x v="4"/>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r>
  <r>
    <x v="3"/>
    <s v="Reservas y Operaciones"/>
    <s v="Gestión Misional y de Gobierno"/>
    <s v="Generar recursos fiscales que contribuyan a la prosperidad económica y social del país y a la sostenibilidad financiera de la ANH."/>
    <x v="0"/>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r>
  <r>
    <x v="3"/>
    <s v="Regalías y Derechos Económicos"/>
    <s v="Gestión Misional y de Gobierno"/>
    <s v="Generar recursos fiscales que contribuyan a la prosperidad económica y social del país y a la sostenibilidad financiera de la ANH."/>
    <x v="0"/>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r>
  <r>
    <x v="3"/>
    <s v="Regalías y Derechos Económicos"/>
    <s v="Gestión Misional y de Gobierno"/>
    <s v="Generar recursos fiscales que contribuyan a la prosperidad económica y social del país y a la sostenibilidad financiera de la ANH."/>
    <x v="0"/>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r>
  <r>
    <x v="3"/>
    <s v="Regalías y Derechos Económicos"/>
    <s v="Gestión Misional y de Gobierno"/>
    <s v="Generar recursos fiscales que contribuyan a la prosperidad económica y social del país y a la sostenibilidad financiera de la ANH."/>
    <x v="5"/>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r>
  <r>
    <x v="4"/>
    <s v="No Aplica"/>
    <s v="Eficiencia Administrativa "/>
    <s v="Armonizar los intereses de la sociedad, el estado y las empresas del sector en el desarrollo de la industria de hidrocarburos."/>
    <x v="0"/>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r>
  <r>
    <x v="4"/>
    <s v="No Aplica"/>
    <s v="Eficiencia Administrativa "/>
    <s v="Armonizar los intereses de la sociedad, el estado y las empresas del sector en el desarrollo de la industria de hidrocarburos."/>
    <x v="0"/>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r>
  <r>
    <x v="4"/>
    <s v="No Aplica"/>
    <s v="Eficiencia Administrativa "/>
    <s v="Armonizar los intereses de la sociedad, el estado y las empresas del sector en el desarrollo de la industria de hidrocarburos."/>
    <x v="0"/>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r>
  <r>
    <x v="5"/>
    <s v="Administrativo y Financiero"/>
    <s v="Gestión Financiera "/>
    <s v="Garantizar la administración eficiente y oportuna de los recursos financieros."/>
    <x v="0"/>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r>
  <r>
    <x v="5"/>
    <s v="Administrativo y Financiero"/>
    <s v="Eficiencia Administrativa "/>
    <s v="Asegurar y mejorar las condiciones de seguridad y salud de los servidores públicos y la protección del ambiente."/>
    <x v="0"/>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r>
  <r>
    <x v="5"/>
    <s v="Administrativo y Financiero"/>
    <s v="Eficiencia Administrativa "/>
    <s v="Contar con una entidad innovadora, flexible y con capacidad de adaptarse al cambio."/>
    <x v="0"/>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r>
  <r>
    <x v="5"/>
    <s v="Administrativo y Financiero"/>
    <s v="Eficiencia Administrativa "/>
    <s v="Contar con una entidad innovadora, flexible y con capacidad de adaptarse al cambio."/>
    <x v="0"/>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r>
  <r>
    <x v="5"/>
    <s v="Administrativo y Financiero"/>
    <s v="Eficiencia Administrativa "/>
    <s v="Contar con una entidad innovadora, flexible y con capacidad de adaptarse al cambio."/>
    <x v="0"/>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r>
  <r>
    <x v="5"/>
    <s v="Planeación"/>
    <s v="Eficiencia Administrativa "/>
    <s v="Contar con una entidad innovadora, flexible y con capacidad de adaptarse al cambio."/>
    <x v="0"/>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r>
  <r>
    <x v="5"/>
    <s v="Planeación"/>
    <s v="Eficiencia Administrativa "/>
    <s v="Contar con una entidad innovadora, flexible y con capacidad de adaptarse al cambio."/>
    <x v="0"/>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r>
  <r>
    <x v="5"/>
    <s v="Planeación"/>
    <s v="Eficiencia Administrativa "/>
    <s v="Contar con una entidad innovadora, flexible y con capacidad de adaptarse al cambio."/>
    <x v="0"/>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r>
  <r>
    <x v="5"/>
    <s v="Planeación"/>
    <s v="Eficiencia Administrativa "/>
    <s v="Contar con una entidad innovadora, flexible y con capacidad de adaptarse al cambio."/>
    <x v="0"/>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r>
  <r>
    <x v="5"/>
    <s v="Planeación"/>
    <s v="Eficiencia Administrativa "/>
    <s v="Contar con una entidad innovadora, flexible y con capacidad de adaptarse al cambio."/>
    <x v="0"/>
    <s v="Gestión de Proyectos"/>
    <s v="Plan Estratégico Institucional"/>
    <s v="Funcionamiento general"/>
    <s v="Aprendizaje e innovación"/>
    <s v="Gestión de estratégica de Proyectos "/>
    <n v="70"/>
    <s v="Realizar monitoreo a los proyectos internos, de acuerdo al Plan de Acción ajustado y aprobado."/>
    <d v="2018-08-01T00:00:00"/>
    <d v="2018-12-31T00:00:00"/>
    <s v="Monitoreo realizado al Plan de Acción de la ANH"/>
    <s v="Monitoreo realizado al Plan de Acción de la ANH"/>
    <n v="6"/>
    <s v="Número"/>
    <s v="Mensual"/>
    <s v="La información se obtiene mes vencido. Corresponde al monitoreo  del seguimiento reportado por las dependencias, teniendo en cuenta los proyectos internos, actividades y metas programadas en la vigencia."/>
    <n v="0"/>
    <m/>
    <m/>
    <m/>
    <m/>
    <m/>
    <m/>
    <n v="1"/>
    <n v="2"/>
    <n v="3"/>
    <n v="4"/>
    <n v="5"/>
    <n v="6"/>
  </r>
  <r>
    <x v="5"/>
    <s v="Planeación"/>
    <s v="Eficiencia Administrativa "/>
    <s v="Contar con una entidad innovadora, flexible y con capacidad de adaptarse al cambio."/>
    <x v="2"/>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r>
  <r>
    <x v="5"/>
    <s v="Planeación"/>
    <s v="Eficiencia Administrativa "/>
    <s v="Contar con una entidad innovadora, flexible y con capacidad de adaptarse al cambio."/>
    <x v="0"/>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r>
  <r>
    <x v="5"/>
    <s v="Planeación"/>
    <s v="Eficiencia Administrativa "/>
    <s v="Contar con una entidad innovadora, flexible y con capacidad de adaptarse al cambio."/>
    <x v="0"/>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n v="1"/>
    <m/>
    <n v="1"/>
    <n v="1"/>
    <n v="1"/>
    <n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r>
  <r>
    <x v="6"/>
    <s v="No Aplica"/>
    <s v="Eficiencia Administrativa "/>
    <s v="Contar con una entidad innovadora, flexible y con capacidad de adaptarse al cambio."/>
    <x v="6"/>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r>
  <r>
    <x v="6"/>
    <s v="No Aplica"/>
    <s v="Eficiencia Administrativa "/>
    <s v="Contar con una entidad innovadora, flexible y con capacidad de adaptarse al cambio."/>
    <x v="0"/>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r>
  <r>
    <x v="5"/>
    <s v="Planeación"/>
    <s v="Eficiencia Administrativa "/>
    <s v="Contar con una entidad innovadora, flexible y con capacidad de adaptarse al cambio."/>
    <x v="0"/>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r>
  <r>
    <x v="5"/>
    <s v="Planeación"/>
    <s v="Eficiencia Administrativa "/>
    <s v="Contar con una entidad innovadora, flexible y con capacidad de adaptarse al cambio."/>
    <x v="0"/>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r>
  <r>
    <x v="5"/>
    <s v="Planeación"/>
    <s v="Eficiencia Administrativa "/>
    <s v="Contar con una entidad innovadora, flexible y con capacidad de adaptarse al cambio."/>
    <x v="0"/>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r>
  <r>
    <x v="5"/>
    <s v="Planeación"/>
    <s v="Eficiencia Administrativa "/>
    <s v="Contar con una entidad innovadora, flexible y con capacidad de adaptarse al cambio."/>
    <x v="0"/>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r>
  <r>
    <x v="5"/>
    <s v="Planeación"/>
    <s v="Eficiencia Administrativa "/>
    <s v="Contar con una entidad innovadora, flexible y con capacidad de adaptarse al cambio."/>
    <x v="0"/>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r>
  <r>
    <x v="5"/>
    <s v="Talento Humano"/>
    <s v="Gestión del Talento Humano"/>
    <s v="Contar con una entidad innovadora, flexible y con capacidad de adaptarse al cambio."/>
    <x v="0"/>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r>
  <r>
    <x v="5"/>
    <s v="Talento Humano"/>
    <s v="Gestión del Talento Humano"/>
    <s v="Contar con una entidad innovadora, flexible y con capacidad de adaptarse al cambio."/>
    <x v="0"/>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r>
  <r>
    <x v="5"/>
    <s v="Talento Humano"/>
    <s v="Gestión del Talento Humano"/>
    <s v="Contar con una entidad innovadora, flexible y con capacidad de adaptarse al cambio."/>
    <x v="0"/>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r>
  <r>
    <x v="5"/>
    <s v="Talento Humano"/>
    <s v="Gestión del Talento Humano"/>
    <s v="Asegurar y mejorar las condiciones de seguridad y salud de los servidores públicos y la protección del ambiente."/>
    <x v="0"/>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r>
  <r>
    <x v="5"/>
    <s v="Talento Humano"/>
    <s v="Gestión del Talento Humano"/>
    <s v="Contar con una entidad innovadora, flexible y con capacidad de adaptarse al cambio."/>
    <x v="0"/>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r>
  <r>
    <x v="5"/>
    <s v="Talento Humano"/>
    <s v="Gestión del Talento Humano"/>
    <s v="Contar con una entidad innovadora, flexible y con capacidad de adaptarse al cambio."/>
    <x v="0"/>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r>
  <r>
    <x v="5"/>
    <s v="Talento Humano"/>
    <s v="Gestión del Talento Humano"/>
    <s v="Contar con una entidad innovadora, flexible y con capacidad de adaptarse al cambio."/>
    <x v="0"/>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6" firstHeaderRow="0" firstDataRow="1" firstDataCol="1"/>
  <pivotFields count="74">
    <pivotField axis="axisRow" showAll="0">
      <items count="8">
        <item x="4"/>
        <item x="6"/>
        <item x="5"/>
        <item sd="0" x="0"/>
        <item x="3"/>
        <item x="2"/>
        <item x="1"/>
        <item t="default"/>
      </items>
    </pivotField>
    <pivotField showAll="0"/>
    <pivotField showAll="0"/>
    <pivotField showAll="0"/>
    <pivotField axis="axisRow" showAll="0">
      <items count="8">
        <item x="4"/>
        <item x="1"/>
        <item x="3"/>
        <item x="2"/>
        <item x="6"/>
        <item h="1" x="0"/>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5"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s>
  <rowFields count="2">
    <field x="4"/>
    <field x="0"/>
  </rowFields>
  <rowItems count="13">
    <i>
      <x/>
    </i>
    <i r="1">
      <x v="4"/>
    </i>
    <i>
      <x v="1"/>
    </i>
    <i r="1">
      <x v="3"/>
    </i>
    <i r="1">
      <x v="6"/>
    </i>
    <i>
      <x v="2"/>
    </i>
    <i r="1">
      <x v="5"/>
    </i>
    <i>
      <x v="3"/>
    </i>
    <i r="1">
      <x v="2"/>
    </i>
    <i r="1">
      <x v="6"/>
    </i>
    <i>
      <x v="4"/>
    </i>
    <i r="1">
      <x v="1"/>
    </i>
    <i t="grand">
      <x/>
    </i>
  </rowItems>
  <colFields count="1">
    <field x="-2"/>
  </colFields>
  <colItems count="2">
    <i>
      <x/>
    </i>
    <i i="1">
      <x v="1"/>
    </i>
  </colItems>
  <dataFields count="2">
    <dataField name="Suma de Valor Actual en PAA" fld="20" baseField="0" baseItem="1"/>
    <dataField name="Suma de Valor Comprometido Frente al Valor Actual en PAA" fld="48" baseField="4" baseItem="0"/>
  </dataFields>
  <formats count="1">
    <format dxfId="2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24" firstHeaderRow="1" firstDataRow="1" firstDataCol="1"/>
  <pivotFields count="74">
    <pivotField axis="axisRow" showAll="0">
      <items count="8">
        <item x="4"/>
        <item x="6"/>
        <item x="5"/>
        <item x="0"/>
        <item x="3"/>
        <item x="2"/>
        <item x="1"/>
        <item t="default"/>
      </items>
    </pivotField>
    <pivotField showAll="0"/>
    <pivotField showAll="0"/>
    <pivotField showAll="0"/>
    <pivotField axis="axisRow" showAll="0">
      <items count="8">
        <item x="4"/>
        <item x="1"/>
        <item x="3"/>
        <item x="2"/>
        <item x="6"/>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s>
  <rowFields count="2">
    <field x="0"/>
    <field x="4"/>
  </rowFields>
  <rowItems count="21">
    <i>
      <x/>
    </i>
    <i r="1">
      <x v="5"/>
    </i>
    <i>
      <x v="1"/>
    </i>
    <i r="1">
      <x v="4"/>
    </i>
    <i r="1">
      <x v="5"/>
    </i>
    <i>
      <x v="2"/>
    </i>
    <i r="1">
      <x v="3"/>
    </i>
    <i r="1">
      <x v="5"/>
    </i>
    <i>
      <x v="3"/>
    </i>
    <i r="1">
      <x v="1"/>
    </i>
    <i r="1">
      <x v="5"/>
    </i>
    <i>
      <x v="4"/>
    </i>
    <i r="1">
      <x/>
    </i>
    <i r="1">
      <x v="5"/>
    </i>
    <i r="1">
      <x v="6"/>
    </i>
    <i>
      <x v="5"/>
    </i>
    <i r="1">
      <x v="2"/>
    </i>
    <i>
      <x v="6"/>
    </i>
    <i r="1">
      <x v="1"/>
    </i>
    <i r="1">
      <x v="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5" firstHeaderRow="1" firstDataRow="1" firstDataCol="1"/>
  <pivotFields count="33">
    <pivotField axis="axisRow" showAll="0">
      <items count="8">
        <item x="4"/>
        <item x="6"/>
        <item x="5"/>
        <item x="0"/>
        <item x="3"/>
        <item x="2"/>
        <item x="1"/>
        <item t="default"/>
      </items>
    </pivotField>
    <pivotField showAll="0"/>
    <pivotField showAll="0"/>
    <pivotField showAll="0"/>
    <pivotField axis="axisRow" showAll="0">
      <items count="8">
        <item h="1" x="4"/>
        <item h="1" x="1"/>
        <item h="1" x="3"/>
        <item h="1" x="2"/>
        <item h="1" x="6"/>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5" showAll="0"/>
    <pivotField showAll="0"/>
    <pivotField showAll="0"/>
    <pivotField showAll="0"/>
    <pivotField showAll="0"/>
    <pivotField showAll="0"/>
    <pivotField showAll="0"/>
    <pivotField showAll="0"/>
    <pivotField showAll="0"/>
    <pivotField showAll="0"/>
    <pivotField showAll="0"/>
    <pivotField showAll="0"/>
    <pivotField numFmtId="3" showAll="0"/>
  </pivotFields>
  <rowFields count="2">
    <field x="0"/>
    <field x="4"/>
  </rowFields>
  <rowItems count="12">
    <i>
      <x/>
    </i>
    <i r="1">
      <x v="5"/>
    </i>
    <i>
      <x v="1"/>
    </i>
    <i r="1">
      <x v="5"/>
    </i>
    <i>
      <x v="2"/>
    </i>
    <i r="1">
      <x v="5"/>
    </i>
    <i>
      <x v="3"/>
    </i>
    <i r="1">
      <x v="5"/>
    </i>
    <i>
      <x v="4"/>
    </i>
    <i r="1">
      <x v="5"/>
    </i>
    <i r="1">
      <x v="6"/>
    </i>
    <i t="grand">
      <x/>
    </i>
  </rowItems>
  <colItems count="1">
    <i/>
  </colItems>
  <dataFields count="1">
    <dataField name="Suma de Valor Actual en PAA_x000a_(cifras en pesos)" fld="2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1" firstHeaderRow="1" firstDataRow="1" firstDataCol="1" rowPageCount="1" colPageCount="1"/>
  <pivotFields count="73">
    <pivotField axis="axisRow" showAll="0">
      <items count="9">
        <item x="4"/>
        <item x="6"/>
        <item x="5"/>
        <item sd="0" m="1" x="7"/>
        <item sd="0" x="0"/>
        <item sd="0" x="3"/>
        <item sd="0" x="2"/>
        <item sd="0" x="1"/>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numFmtId="165" showAll="0"/>
    <pivotField showAll="0"/>
    <pivotField showAll="0"/>
    <pivotField showAll="0"/>
    <pivotField showAll="0"/>
    <pivotField showAll="0"/>
    <pivotField showAll="0"/>
    <pivotField showAll="0" defaultSubtotal="0"/>
    <pivotField showAll="0"/>
    <pivotField showAll="0"/>
    <pivotField showAll="0"/>
    <pivotField showAll="0"/>
    <pivotField numFmtId="3" showAll="0"/>
    <pivotField showAll="0"/>
    <pivotField showAll="0"/>
    <pivotField showAll="0"/>
    <pivotField showAll="0"/>
    <pivotField showAll="0"/>
    <pivotField showAll="0"/>
    <pivotField showAll="0"/>
    <pivotField showAll="0" defaultSubtotal="0"/>
    <pivotField axis="axisPage" showAll="0">
      <items count="37">
        <item x="8"/>
        <item x="3"/>
        <item x="6"/>
        <item x="11"/>
        <item x="24"/>
        <item x="32"/>
        <item x="12"/>
        <item x="27"/>
        <item x="18"/>
        <item x="26"/>
        <item x="15"/>
        <item x="4"/>
        <item x="28"/>
        <item x="30"/>
        <item x="29"/>
        <item x="25"/>
        <item x="9"/>
        <item x="31"/>
        <item x="10"/>
        <item x="23"/>
        <item x="17"/>
        <item x="14"/>
        <item x="5"/>
        <item x="1"/>
        <item x="0"/>
        <item x="34"/>
        <item x="2"/>
        <item x="33"/>
        <item x="16"/>
        <item x="35"/>
        <item x="13"/>
        <item x="19"/>
        <item x="22"/>
        <item x="21"/>
        <item x="20"/>
        <item x="7"/>
        <item t="default"/>
      </items>
    </pivotField>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s>
  <rowFields count="1">
    <field x="0"/>
  </rowFields>
  <rowItems count="8">
    <i>
      <x/>
    </i>
    <i>
      <x v="1"/>
    </i>
    <i>
      <x v="2"/>
    </i>
    <i>
      <x v="4"/>
    </i>
    <i>
      <x v="5"/>
    </i>
    <i>
      <x v="6"/>
    </i>
    <i>
      <x v="7"/>
    </i>
    <i t="grand">
      <x/>
    </i>
  </rowItems>
  <colItems count="1">
    <i/>
  </colItems>
  <pageFields count="1">
    <pageField fld="41" hier="-1"/>
  </pageFields>
  <dataFields count="1">
    <dataField name="Cuenta de Nombre Principal Actividad"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rowPageCount="1" colPageCount="1"/>
  <pivotFields count="75">
    <pivotField axis="axisRow" showAll="0">
      <items count="8">
        <item x="4"/>
        <item x="6"/>
        <item x="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axis="axisPage" dataField="1" showAll="0">
      <items count="5">
        <item x="0"/>
        <item x="2"/>
        <item x="1"/>
        <item x="3"/>
        <item t="default"/>
      </items>
    </pivotField>
  </pivotFields>
  <rowFields count="1">
    <field x="0"/>
  </rowFields>
  <rowItems count="4">
    <i>
      <x v="1"/>
    </i>
    <i>
      <x v="3"/>
    </i>
    <i>
      <x v="5"/>
    </i>
    <i t="grand">
      <x/>
    </i>
  </rowItems>
  <colItems count="1">
    <i/>
  </colItems>
  <pageFields count="1">
    <pageField fld="74" item="1" hier="-1"/>
  </pageFields>
  <dataFields count="1">
    <dataField name="Cuenta de Semaforo" fld="7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8" name="Tabla8" displayName="Tabla8" ref="B3:D11" insertRowShift="1" totalsRowShown="0" headerRowDxfId="21" dataDxfId="20">
  <tableColumns count="3">
    <tableColumn id="1" name="Dependencia" dataDxfId="19"/>
    <tableColumn id="2" name="Proyectos _x000a_Internos" dataDxfId="18"/>
    <tableColumn id="3" name="Actividades" dataDxfId="17"/>
  </tableColumns>
  <tableStyleInfo name="TableStyleMedium11" showFirstColumn="0" showLastColumn="0" showRowStripes="1" showColumnStripes="0"/>
</table>
</file>

<file path=xl/tables/table2.xml><?xml version="1.0" encoding="utf-8"?>
<table xmlns="http://schemas.openxmlformats.org/spreadsheetml/2006/main" id="9" name="Tabla9" displayName="Tabla9" ref="B32:P44" totalsRowShown="0" headerRowDxfId="16" dataDxfId="15">
  <tableColumns count="15">
    <tableColumn id="1" name="Proyecto / Dependencia" dataDxfId="14"/>
    <tableColumn id="2" name="Columna1" dataDxfId="13"/>
    <tableColumn id="3" name="Apropiación Vigente" dataDxfId="12"/>
    <tableColumn id="4" name="Programado PA" dataDxfId="11">
      <calculatedColumnFormula>+C33/1000000</calculatedColumnFormula>
    </tableColumn>
    <tableColumn id="5" name="Columna3" dataDxfId="10"/>
    <tableColumn id="6" name="Diferencia  Programado /Apropiación" dataDxfId="9"/>
    <tableColumn id="14" name="Columna2" dataDxfId="8"/>
    <tableColumn id="13" name="% No Programado PA" dataDxfId="7">
      <calculatedColumnFormula>+Tabla9[[#This Row],[Programado PA]]/Tabla9[[#This Row],[Apropiación Vigente]]</calculatedColumnFormula>
    </tableColumn>
    <tableColumn id="7" name="Reporte PA Ejecutado Compromisos" dataDxfId="6">
      <calculatedColumnFormula>+F33/1000000</calculatedColumnFormula>
    </tableColumn>
    <tableColumn id="10" name="Ejecutado SPI " dataDxfId="5"/>
    <tableColumn id="16" name="Ejecutado SPI - SIIF" dataDxfId="4"/>
    <tableColumn id="11" name="Columna6" dataDxfId="3"/>
    <tableColumn id="12" name="Diferencia Ejecutado PA/SPI - SIIF" dataDxfId="2">
      <calculatedColumnFormula>+M33/1000000</calculatedColumnFormula>
    </tableColumn>
    <tableColumn id="17" name="Columna4" dataDxfId="1"/>
    <tableColumn id="15" name="% Ejecutado No Reportado PA" dataDxfId="0">
      <calculatedColumnFormula>+Tabla9[[#This Row],[Diferencia Ejecutado PA/SPI - SIIF]]/Tabla9[[#This Row],[Ejecutado SPI - SIIF]]</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selection activeCell="B4" sqref="B4"/>
    </sheetView>
  </sheetViews>
  <sheetFormatPr baseColWidth="10" defaultRowHeight="15" x14ac:dyDescent="0.25"/>
  <cols>
    <col min="1" max="1" width="124.28515625" customWidth="1"/>
    <col min="2" max="2" width="27" bestFit="1" customWidth="1"/>
    <col min="3" max="3" width="55" customWidth="1"/>
  </cols>
  <sheetData>
    <row r="3" spans="1:3" x14ac:dyDescent="0.25">
      <c r="A3" s="102" t="s">
        <v>646</v>
      </c>
      <c r="B3" t="s">
        <v>705</v>
      </c>
      <c r="C3" t="s">
        <v>706</v>
      </c>
    </row>
    <row r="4" spans="1:3" x14ac:dyDescent="0.25">
      <c r="A4" s="103" t="s">
        <v>244</v>
      </c>
      <c r="B4" s="153">
        <v>10000000000</v>
      </c>
      <c r="C4" s="153"/>
    </row>
    <row r="5" spans="1:3" x14ac:dyDescent="0.25">
      <c r="A5" s="105" t="s">
        <v>242</v>
      </c>
      <c r="B5" s="153">
        <v>10000000000</v>
      </c>
      <c r="C5" s="153"/>
    </row>
    <row r="6" spans="1:3" x14ac:dyDescent="0.25">
      <c r="A6" s="103" t="s">
        <v>80</v>
      </c>
      <c r="B6" s="153">
        <v>48992243000</v>
      </c>
      <c r="C6" s="153">
        <v>33789243000</v>
      </c>
    </row>
    <row r="7" spans="1:3" x14ac:dyDescent="0.25">
      <c r="A7" s="105" t="s">
        <v>51</v>
      </c>
      <c r="B7" s="153">
        <v>46303000000</v>
      </c>
      <c r="C7" s="153">
        <v>31100000000</v>
      </c>
    </row>
    <row r="8" spans="1:3" x14ac:dyDescent="0.25">
      <c r="A8" s="105" t="s">
        <v>137</v>
      </c>
      <c r="B8" s="153">
        <v>2689243000</v>
      </c>
      <c r="C8" s="153">
        <v>2689243000</v>
      </c>
    </row>
    <row r="9" spans="1:3" x14ac:dyDescent="0.25">
      <c r="A9" s="103" t="s">
        <v>211</v>
      </c>
      <c r="B9" s="153">
        <v>10082000000</v>
      </c>
      <c r="C9" s="153"/>
    </row>
    <row r="10" spans="1:3" x14ac:dyDescent="0.25">
      <c r="A10" s="105" t="s">
        <v>218</v>
      </c>
      <c r="B10" s="153">
        <v>10082000000</v>
      </c>
      <c r="C10" s="153"/>
    </row>
    <row r="11" spans="1:3" x14ac:dyDescent="0.25">
      <c r="A11" s="103" t="s">
        <v>139</v>
      </c>
      <c r="B11" s="153">
        <v>122547589831</v>
      </c>
      <c r="C11" s="153">
        <v>27406215920</v>
      </c>
    </row>
    <row r="12" spans="1:3" x14ac:dyDescent="0.25">
      <c r="A12" s="105" t="s">
        <v>313</v>
      </c>
      <c r="B12" s="153">
        <v>0</v>
      </c>
      <c r="C12" s="153"/>
    </row>
    <row r="13" spans="1:3" x14ac:dyDescent="0.25">
      <c r="A13" s="105" t="s">
        <v>137</v>
      </c>
      <c r="B13" s="153">
        <v>122547589831</v>
      </c>
      <c r="C13" s="153">
        <v>27406215920</v>
      </c>
    </row>
    <row r="14" spans="1:3" x14ac:dyDescent="0.25">
      <c r="A14" s="103" t="s">
        <v>439</v>
      </c>
      <c r="B14" s="153">
        <v>14118173633</v>
      </c>
      <c r="C14" s="153">
        <v>1844356995.53</v>
      </c>
    </row>
    <row r="15" spans="1:3" x14ac:dyDescent="0.25">
      <c r="A15" s="105" t="s">
        <v>438</v>
      </c>
      <c r="B15" s="153">
        <v>14118173633</v>
      </c>
      <c r="C15" s="153">
        <v>1844356995.53</v>
      </c>
    </row>
    <row r="16" spans="1:3" x14ac:dyDescent="0.25">
      <c r="A16" s="103" t="s">
        <v>647</v>
      </c>
      <c r="B16" s="153">
        <v>205740006464</v>
      </c>
      <c r="C16" s="153">
        <v>63039815915.529999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13" sqref="A13"/>
    </sheetView>
  </sheetViews>
  <sheetFormatPr baseColWidth="10" defaultRowHeight="15" x14ac:dyDescent="0.25"/>
  <cols>
    <col min="1" max="1" width="54.42578125" bestFit="1" customWidth="1"/>
    <col min="2" max="2" width="19.140625" customWidth="1"/>
  </cols>
  <sheetData>
    <row r="1" spans="1:2" x14ac:dyDescent="0.25">
      <c r="A1" s="102" t="s">
        <v>653</v>
      </c>
      <c r="B1" t="s">
        <v>684</v>
      </c>
    </row>
    <row r="3" spans="1:2" x14ac:dyDescent="0.25">
      <c r="A3" s="102" t="s">
        <v>646</v>
      </c>
      <c r="B3" t="s">
        <v>661</v>
      </c>
    </row>
    <row r="4" spans="1:2" x14ac:dyDescent="0.25">
      <c r="A4" s="103" t="s">
        <v>438</v>
      </c>
      <c r="B4" s="104">
        <v>2</v>
      </c>
    </row>
    <row r="5" spans="1:2" x14ac:dyDescent="0.25">
      <c r="A5" s="103" t="s">
        <v>51</v>
      </c>
      <c r="B5" s="104">
        <v>4</v>
      </c>
    </row>
    <row r="6" spans="1:2" x14ac:dyDescent="0.25">
      <c r="A6" s="103" t="s">
        <v>218</v>
      </c>
      <c r="B6" s="104">
        <v>1</v>
      </c>
    </row>
    <row r="7" spans="1:2" x14ac:dyDescent="0.25">
      <c r="A7" s="103" t="s">
        <v>647</v>
      </c>
      <c r="B7" s="104">
        <v>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workbookViewId="0">
      <selection activeCell="C9" sqref="C9"/>
    </sheetView>
  </sheetViews>
  <sheetFormatPr baseColWidth="10" defaultRowHeight="15" x14ac:dyDescent="0.25"/>
  <cols>
    <col min="2" max="2" width="61" bestFit="1" customWidth="1"/>
    <col min="3" max="3" width="13.7109375" bestFit="1" customWidth="1"/>
  </cols>
  <sheetData>
    <row r="2" spans="2:3" x14ac:dyDescent="0.25">
      <c r="B2" t="s">
        <v>10</v>
      </c>
      <c r="C2" t="s">
        <v>726</v>
      </c>
    </row>
    <row r="3" spans="2:3" x14ac:dyDescent="0.25">
      <c r="B3" s="175" t="s">
        <v>290</v>
      </c>
      <c r="C3" s="176">
        <v>0</v>
      </c>
    </row>
    <row r="4" spans="2:3" x14ac:dyDescent="0.25">
      <c r="B4" s="105" t="s">
        <v>55</v>
      </c>
      <c r="C4" s="153">
        <v>0</v>
      </c>
    </row>
    <row r="5" spans="2:3" x14ac:dyDescent="0.25">
      <c r="B5" s="175" t="s">
        <v>438</v>
      </c>
      <c r="C5" s="176">
        <v>9120000000</v>
      </c>
    </row>
    <row r="6" spans="2:3" x14ac:dyDescent="0.25">
      <c r="B6" s="105" t="s">
        <v>55</v>
      </c>
      <c r="C6" s="153">
        <v>9120000000</v>
      </c>
    </row>
    <row r="7" spans="2:3" x14ac:dyDescent="0.25">
      <c r="B7" s="175" t="s">
        <v>313</v>
      </c>
      <c r="C7" s="176">
        <v>1282992959</v>
      </c>
    </row>
    <row r="8" spans="2:3" x14ac:dyDescent="0.25">
      <c r="B8" s="105" t="s">
        <v>55</v>
      </c>
      <c r="C8" s="153">
        <v>1282992959</v>
      </c>
    </row>
    <row r="9" spans="2:3" x14ac:dyDescent="0.25">
      <c r="B9" s="175" t="s">
        <v>51</v>
      </c>
      <c r="C9" s="176">
        <v>10728257522</v>
      </c>
    </row>
    <row r="10" spans="2:3" x14ac:dyDescent="0.25">
      <c r="B10" s="105" t="s">
        <v>55</v>
      </c>
      <c r="C10" s="153">
        <v>10728257522</v>
      </c>
    </row>
    <row r="11" spans="2:3" x14ac:dyDescent="0.25">
      <c r="B11" s="175" t="s">
        <v>242</v>
      </c>
      <c r="C11" s="176">
        <v>0</v>
      </c>
    </row>
    <row r="12" spans="2:3" x14ac:dyDescent="0.25">
      <c r="B12" s="105" t="s">
        <v>55</v>
      </c>
      <c r="C12" s="153">
        <v>0</v>
      </c>
    </row>
    <row r="13" spans="2:3" x14ac:dyDescent="0.25">
      <c r="B13" s="105" t="s">
        <v>282</v>
      </c>
      <c r="C13" s="153">
        <v>0</v>
      </c>
    </row>
    <row r="14" spans="2:3" x14ac:dyDescent="0.25">
      <c r="B14" s="174" t="s">
        <v>647</v>
      </c>
      <c r="C14" s="177">
        <f>+C9+C7+C5</f>
        <v>21131250481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4"/>
  <sheetViews>
    <sheetView workbookViewId="0">
      <selection activeCell="A4" sqref="A4:A23"/>
    </sheetView>
  </sheetViews>
  <sheetFormatPr baseColWidth="10" defaultRowHeight="15" x14ac:dyDescent="0.25"/>
  <cols>
    <col min="1" max="1" width="125.42578125" bestFit="1" customWidth="1"/>
    <col min="2" max="2" width="84.28515625" bestFit="1" customWidth="1"/>
    <col min="3" max="3" width="110.42578125" bestFit="1" customWidth="1"/>
    <col min="4" max="4" width="122.42578125" bestFit="1" customWidth="1"/>
    <col min="5" max="5" width="85" bestFit="1" customWidth="1"/>
    <col min="6" max="6" width="74.28515625" bestFit="1" customWidth="1"/>
    <col min="7" max="7" width="18.140625" bestFit="1" customWidth="1"/>
    <col min="8" max="8" width="29.42578125" bestFit="1" customWidth="1"/>
    <col min="9" max="9" width="12.5703125" bestFit="1" customWidth="1"/>
  </cols>
  <sheetData>
    <row r="3" spans="1:2" x14ac:dyDescent="0.25">
      <c r="A3" s="102" t="s">
        <v>646</v>
      </c>
    </row>
    <row r="4" spans="1:2" x14ac:dyDescent="0.25">
      <c r="A4" s="103" t="s">
        <v>290</v>
      </c>
    </row>
    <row r="5" spans="1:2" x14ac:dyDescent="0.25">
      <c r="A5" s="105" t="s">
        <v>55</v>
      </c>
    </row>
    <row r="6" spans="1:2" x14ac:dyDescent="0.25">
      <c r="A6" s="103" t="s">
        <v>438</v>
      </c>
    </row>
    <row r="7" spans="1:2" x14ac:dyDescent="0.25">
      <c r="A7" s="105" t="s">
        <v>439</v>
      </c>
    </row>
    <row r="8" spans="1:2" x14ac:dyDescent="0.25">
      <c r="A8" s="105" t="s">
        <v>55</v>
      </c>
    </row>
    <row r="9" spans="1:2" x14ac:dyDescent="0.25">
      <c r="A9" s="103" t="s">
        <v>313</v>
      </c>
    </row>
    <row r="10" spans="1:2" x14ac:dyDescent="0.25">
      <c r="A10" s="105" t="s">
        <v>139</v>
      </c>
      <c r="B10" t="s">
        <v>724</v>
      </c>
    </row>
    <row r="11" spans="1:2" x14ac:dyDescent="0.25">
      <c r="A11" s="105" t="s">
        <v>55</v>
      </c>
    </row>
    <row r="12" spans="1:2" x14ac:dyDescent="0.25">
      <c r="A12" s="103" t="s">
        <v>51</v>
      </c>
    </row>
    <row r="13" spans="1:2" x14ac:dyDescent="0.25">
      <c r="A13" s="105" t="s">
        <v>80</v>
      </c>
    </row>
    <row r="14" spans="1:2" x14ac:dyDescent="0.25">
      <c r="A14" s="105" t="s">
        <v>55</v>
      </c>
    </row>
    <row r="15" spans="1:2" x14ac:dyDescent="0.25">
      <c r="A15" s="103" t="s">
        <v>242</v>
      </c>
    </row>
    <row r="16" spans="1:2" x14ac:dyDescent="0.25">
      <c r="A16" s="105" t="s">
        <v>244</v>
      </c>
    </row>
    <row r="17" spans="1:1" x14ac:dyDescent="0.25">
      <c r="A17" s="105" t="s">
        <v>55</v>
      </c>
    </row>
    <row r="18" spans="1:1" x14ac:dyDescent="0.25">
      <c r="A18" s="105" t="s">
        <v>282</v>
      </c>
    </row>
    <row r="19" spans="1:1" x14ac:dyDescent="0.25">
      <c r="A19" s="103" t="s">
        <v>218</v>
      </c>
    </row>
    <row r="20" spans="1:1" x14ac:dyDescent="0.25">
      <c r="A20" s="105" t="s">
        <v>211</v>
      </c>
    </row>
    <row r="21" spans="1:1" x14ac:dyDescent="0.25">
      <c r="A21" s="103" t="s">
        <v>137</v>
      </c>
    </row>
    <row r="22" spans="1:1" x14ac:dyDescent="0.25">
      <c r="A22" s="105" t="s">
        <v>80</v>
      </c>
    </row>
    <row r="23" spans="1:1" x14ac:dyDescent="0.25">
      <c r="A23" s="105" t="s">
        <v>139</v>
      </c>
    </row>
    <row r="24" spans="1:1" x14ac:dyDescent="0.25">
      <c r="A24" s="103" t="s">
        <v>647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15"/>
    </sheetView>
  </sheetViews>
  <sheetFormatPr baseColWidth="10" defaultRowHeight="15" x14ac:dyDescent="0.25"/>
  <cols>
    <col min="1" max="1" width="62.85546875" bestFit="1" customWidth="1"/>
    <col min="2" max="2" width="43" bestFit="1" customWidth="1"/>
  </cols>
  <sheetData>
    <row r="3" spans="1:2" x14ac:dyDescent="0.25">
      <c r="A3" s="102" t="s">
        <v>646</v>
      </c>
      <c r="B3" t="s">
        <v>725</v>
      </c>
    </row>
    <row r="4" spans="1:2" x14ac:dyDescent="0.25">
      <c r="A4" s="103" t="s">
        <v>290</v>
      </c>
      <c r="B4" s="104">
        <v>0</v>
      </c>
    </row>
    <row r="5" spans="1:2" x14ac:dyDescent="0.25">
      <c r="A5" s="105" t="s">
        <v>55</v>
      </c>
      <c r="B5" s="104">
        <v>0</v>
      </c>
    </row>
    <row r="6" spans="1:2" x14ac:dyDescent="0.25">
      <c r="A6" s="103" t="s">
        <v>438</v>
      </c>
      <c r="B6" s="104">
        <v>9120000000</v>
      </c>
    </row>
    <row r="7" spans="1:2" x14ac:dyDescent="0.25">
      <c r="A7" s="105" t="s">
        <v>55</v>
      </c>
      <c r="B7" s="104">
        <v>9120000000</v>
      </c>
    </row>
    <row r="8" spans="1:2" x14ac:dyDescent="0.25">
      <c r="A8" s="103" t="s">
        <v>313</v>
      </c>
      <c r="B8" s="104">
        <v>1282992959</v>
      </c>
    </row>
    <row r="9" spans="1:2" x14ac:dyDescent="0.25">
      <c r="A9" s="105" t="s">
        <v>55</v>
      </c>
      <c r="B9" s="104">
        <v>1282992959</v>
      </c>
    </row>
    <row r="10" spans="1:2" x14ac:dyDescent="0.25">
      <c r="A10" s="103" t="s">
        <v>51</v>
      </c>
      <c r="B10" s="104">
        <v>10728257522</v>
      </c>
    </row>
    <row r="11" spans="1:2" x14ac:dyDescent="0.25">
      <c r="A11" s="105" t="s">
        <v>55</v>
      </c>
      <c r="B11" s="104">
        <v>10728257522</v>
      </c>
    </row>
    <row r="12" spans="1:2" x14ac:dyDescent="0.25">
      <c r="A12" s="103" t="s">
        <v>242</v>
      </c>
      <c r="B12" s="104">
        <v>0</v>
      </c>
    </row>
    <row r="13" spans="1:2" x14ac:dyDescent="0.25">
      <c r="A13" s="105" t="s">
        <v>55</v>
      </c>
      <c r="B13" s="104">
        <v>0</v>
      </c>
    </row>
    <row r="14" spans="1:2" x14ac:dyDescent="0.25">
      <c r="A14" s="105" t="s">
        <v>282</v>
      </c>
      <c r="B14" s="104">
        <v>0</v>
      </c>
    </row>
    <row r="15" spans="1:2" x14ac:dyDescent="0.25">
      <c r="A15" s="103" t="s">
        <v>647</v>
      </c>
      <c r="B15" s="104">
        <v>21131250481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CD133"/>
  <sheetViews>
    <sheetView tabSelected="1" topLeftCell="L31" zoomScale="80" zoomScaleNormal="80" workbookViewId="0">
      <selection activeCell="AC8" sqref="AC8"/>
    </sheetView>
  </sheetViews>
  <sheetFormatPr baseColWidth="10" defaultRowHeight="12.75" x14ac:dyDescent="0.25"/>
  <cols>
    <col min="1" max="1" width="28" style="3" customWidth="1"/>
    <col min="2" max="7" width="24.7109375" style="3" customWidth="1"/>
    <col min="8" max="9" width="24.7109375" style="3" hidden="1" customWidth="1"/>
    <col min="10" max="10" width="40.7109375" style="6" customWidth="1"/>
    <col min="11" max="11" width="12.28515625" style="3" customWidth="1"/>
    <col min="12" max="12" width="40.7109375" style="3" customWidth="1"/>
    <col min="13" max="14" width="15.5703125" style="4" customWidth="1"/>
    <col min="15" max="15" width="40.7109375" style="5" customWidth="1"/>
    <col min="16" max="16" width="30.85546875" style="3" customWidth="1"/>
    <col min="17" max="17" width="11.7109375" style="4" customWidth="1"/>
    <col min="18" max="18" width="11.42578125" style="3" customWidth="1"/>
    <col min="19" max="19" width="14.85546875" style="4" customWidth="1"/>
    <col min="20" max="20" width="40.7109375" style="4" customWidth="1"/>
    <col min="21" max="21" width="22.140625" style="4" hidden="1" customWidth="1"/>
    <col min="22" max="28" width="11.42578125" style="4" hidden="1" customWidth="1"/>
    <col min="29" max="29" width="17" style="4" customWidth="1"/>
    <col min="30" max="30" width="13.7109375" style="4" hidden="1" customWidth="1"/>
    <col min="31" max="31" width="11.42578125" style="4" hidden="1" customWidth="1"/>
    <col min="32" max="32" width="13.7109375" style="4" hidden="1" customWidth="1"/>
    <col min="33" max="33" width="11.42578125" style="4" hidden="1" customWidth="1"/>
    <col min="34" max="40" width="19.140625" style="4" hidden="1" customWidth="1"/>
    <col min="41" max="42" width="18.7109375" style="4" customWidth="1"/>
    <col min="43" max="43" width="44.42578125" style="4" hidden="1" customWidth="1"/>
    <col min="44" max="51" width="19.7109375" style="4" hidden="1" customWidth="1"/>
    <col min="52" max="52" width="45.7109375" style="4" hidden="1" customWidth="1"/>
    <col min="53" max="53" width="15.28515625" style="4" hidden="1" customWidth="1"/>
    <col min="54" max="54" width="15.42578125" style="4" hidden="1" customWidth="1"/>
    <col min="55" max="56" width="15.5703125" style="4" hidden="1" customWidth="1"/>
    <col min="57" max="57" width="58.85546875" style="3" hidden="1" customWidth="1"/>
    <col min="58" max="58" width="47" style="3" hidden="1" customWidth="1"/>
    <col min="59" max="59" width="44.7109375" style="4" hidden="1" customWidth="1"/>
    <col min="60" max="62" width="13.5703125" style="4" hidden="1" customWidth="1"/>
    <col min="63" max="63" width="18.5703125" style="4" hidden="1" customWidth="1"/>
    <col min="64" max="64" width="22.5703125" style="4" hidden="1" customWidth="1"/>
    <col min="65" max="65" width="15.85546875" style="4" hidden="1" customWidth="1"/>
    <col min="66" max="66" width="18.7109375" style="4" hidden="1" customWidth="1"/>
    <col min="67" max="67" width="17.85546875" style="4" hidden="1" customWidth="1"/>
    <col min="68" max="68" width="11.42578125" style="4" hidden="1" customWidth="1"/>
    <col min="69" max="69" width="25.7109375" style="4" hidden="1" customWidth="1"/>
    <col min="70" max="70" width="22" style="4" hidden="1" customWidth="1"/>
    <col min="71" max="71" width="23.28515625" style="4" hidden="1" customWidth="1"/>
    <col min="72" max="72" width="19" style="4" hidden="1" customWidth="1"/>
    <col min="73" max="73" width="17.28515625" style="4" hidden="1" customWidth="1"/>
    <col min="74" max="74" width="20.5703125" style="4" hidden="1" customWidth="1"/>
    <col min="75" max="75" width="23.42578125" style="4" hidden="1" customWidth="1"/>
    <col min="76" max="76" width="11.42578125" style="4" hidden="1" customWidth="1"/>
    <col min="77" max="80" width="0" style="4" hidden="1" customWidth="1"/>
    <col min="81" max="81" width="11.42578125" style="4" hidden="1" customWidth="1"/>
    <col min="82" max="82" width="17.7109375" style="4" hidden="1" customWidth="1"/>
    <col min="83" max="84" width="0" style="4" hidden="1" customWidth="1"/>
    <col min="85" max="16384" width="11.42578125" style="4"/>
  </cols>
  <sheetData>
    <row r="1" spans="1:75" x14ac:dyDescent="0.25">
      <c r="A1" s="1"/>
      <c r="B1" s="1"/>
      <c r="C1" s="1"/>
      <c r="D1" s="1"/>
      <c r="E1" s="1"/>
      <c r="F1" s="1"/>
      <c r="G1" s="1"/>
      <c r="H1" s="1"/>
      <c r="I1" s="1"/>
      <c r="J1" s="2"/>
      <c r="K1" s="1"/>
      <c r="L1" s="195"/>
      <c r="M1" s="192"/>
      <c r="N1" s="192"/>
      <c r="O1" s="201"/>
      <c r="P1" s="195"/>
      <c r="Q1" s="192"/>
      <c r="R1" s="195"/>
      <c r="S1" s="192"/>
      <c r="T1" s="192"/>
      <c r="U1" s="192"/>
      <c r="AA1" s="192"/>
      <c r="AB1" s="192"/>
      <c r="AC1" s="192"/>
      <c r="AD1" s="192"/>
      <c r="AE1" s="192"/>
      <c r="AF1" s="192"/>
      <c r="AG1" s="192"/>
      <c r="AH1" s="198"/>
      <c r="AI1" s="198"/>
      <c r="AJ1" s="198"/>
      <c r="AO1" s="198"/>
      <c r="AP1" s="192"/>
      <c r="AQ1" s="192"/>
      <c r="AR1" s="192"/>
      <c r="AS1" s="192"/>
      <c r="AT1" s="192"/>
      <c r="AY1" s="192"/>
      <c r="AZ1" s="192"/>
      <c r="BF1" s="195"/>
    </row>
    <row r="2" spans="1:75" x14ac:dyDescent="0.25">
      <c r="A2" s="1"/>
      <c r="B2" s="1"/>
      <c r="C2" s="1"/>
      <c r="D2" s="1"/>
      <c r="E2" s="1"/>
      <c r="F2" s="1"/>
      <c r="G2" s="1"/>
      <c r="H2" s="1"/>
      <c r="I2" s="1"/>
      <c r="J2" s="2"/>
      <c r="K2" s="1"/>
      <c r="L2" s="195"/>
      <c r="M2" s="192"/>
      <c r="N2" s="192"/>
      <c r="O2" s="201"/>
      <c r="P2" s="195"/>
      <c r="Q2" s="192"/>
      <c r="R2" s="195"/>
      <c r="S2" s="192"/>
      <c r="T2" s="192"/>
      <c r="U2" s="192"/>
      <c r="AA2" s="192"/>
      <c r="AB2" s="192"/>
      <c r="AC2" s="192"/>
      <c r="AD2" s="192"/>
      <c r="AE2" s="192"/>
      <c r="AF2" s="192"/>
      <c r="AG2" s="192"/>
      <c r="AH2" s="198"/>
      <c r="AI2" s="198"/>
      <c r="AJ2" s="198"/>
      <c r="AO2" s="198"/>
      <c r="AP2" s="192"/>
      <c r="AQ2" s="192"/>
      <c r="AR2" s="192"/>
      <c r="AS2" s="192"/>
      <c r="AT2" s="192"/>
      <c r="AY2" s="192"/>
      <c r="AZ2" s="192"/>
      <c r="BF2" s="195"/>
    </row>
    <row r="3" spans="1:75" x14ac:dyDescent="0.25">
      <c r="A3" s="1"/>
      <c r="B3" s="1"/>
      <c r="C3" s="1"/>
      <c r="D3" s="1"/>
      <c r="E3" s="1"/>
      <c r="F3" s="1"/>
      <c r="G3" s="1"/>
      <c r="H3" s="1"/>
      <c r="I3" s="1"/>
      <c r="J3" s="2"/>
      <c r="K3" s="1"/>
      <c r="L3" s="195"/>
      <c r="M3" s="192"/>
      <c r="N3" s="192"/>
      <c r="O3" s="201"/>
      <c r="P3" s="195"/>
      <c r="Q3" s="192"/>
      <c r="R3" s="195"/>
      <c r="S3" s="192"/>
      <c r="T3" s="192"/>
      <c r="U3" s="192"/>
      <c r="AA3" s="192"/>
      <c r="AB3" s="192"/>
      <c r="AC3" s="192"/>
      <c r="AD3" s="192"/>
      <c r="AE3" s="192"/>
      <c r="AF3" s="192"/>
      <c r="AG3" s="192"/>
      <c r="AH3" s="198"/>
      <c r="AI3" s="198"/>
      <c r="AJ3" s="198"/>
      <c r="AO3" s="198" t="s">
        <v>734</v>
      </c>
      <c r="AP3" s="192"/>
      <c r="AQ3" s="192"/>
      <c r="AR3" s="192"/>
      <c r="AS3" s="192"/>
      <c r="AT3" s="192"/>
      <c r="AY3" s="192"/>
      <c r="AZ3" s="192"/>
      <c r="BF3" s="195"/>
    </row>
    <row r="4" spans="1:75" x14ac:dyDescent="0.25">
      <c r="A4" s="1"/>
      <c r="B4" s="1"/>
      <c r="C4" s="1"/>
      <c r="D4" s="1"/>
      <c r="E4" s="1"/>
      <c r="F4" s="1"/>
      <c r="G4" s="1"/>
      <c r="H4" s="1"/>
      <c r="I4" s="1"/>
      <c r="J4" s="2"/>
      <c r="K4" s="1"/>
      <c r="L4" s="195"/>
      <c r="M4" s="192"/>
      <c r="N4" s="192"/>
      <c r="O4" s="201"/>
      <c r="P4" s="195"/>
      <c r="Q4" s="192"/>
      <c r="R4" s="195"/>
      <c r="S4" s="192"/>
      <c r="T4" s="192"/>
      <c r="U4" s="192"/>
      <c r="AA4" s="192"/>
      <c r="AB4" s="192"/>
      <c r="AC4" s="192"/>
      <c r="AD4" s="192"/>
      <c r="AE4" s="192"/>
      <c r="AF4" s="192"/>
      <c r="AG4" s="193"/>
      <c r="AH4" s="193"/>
      <c r="AI4" s="193"/>
      <c r="AJ4" s="193"/>
      <c r="AO4" s="193"/>
      <c r="AP4" s="193"/>
      <c r="AQ4" s="193"/>
      <c r="AR4" s="193"/>
      <c r="AS4" s="193"/>
      <c r="AT4" s="193"/>
      <c r="AY4" s="193"/>
      <c r="AZ4" s="193"/>
      <c r="BF4" s="195"/>
    </row>
    <row r="5" spans="1:75" ht="25.5" customHeight="1" x14ac:dyDescent="0.25">
      <c r="L5" s="195"/>
      <c r="M5" s="192"/>
      <c r="N5" s="192"/>
      <c r="O5" s="201"/>
      <c r="P5" s="195"/>
      <c r="Q5" s="192"/>
      <c r="R5" s="195"/>
      <c r="S5" s="192"/>
      <c r="T5" s="192"/>
      <c r="U5" s="192"/>
      <c r="AA5" s="192"/>
      <c r="AB5" s="192"/>
      <c r="AC5" s="192"/>
      <c r="AD5" s="192"/>
      <c r="AE5" s="192"/>
      <c r="AF5" s="192"/>
      <c r="AG5" s="193"/>
      <c r="AH5" s="193"/>
      <c r="AI5" s="193"/>
      <c r="AJ5" s="240"/>
      <c r="AO5" s="240"/>
      <c r="AP5" s="240"/>
      <c r="AQ5" s="240"/>
      <c r="AR5" s="240"/>
      <c r="AS5" s="240"/>
      <c r="AT5" s="193"/>
      <c r="AY5" s="193"/>
      <c r="AZ5" s="193"/>
      <c r="BF5" s="195"/>
    </row>
    <row r="6" spans="1:75" ht="31.5" customHeight="1" x14ac:dyDescent="0.25">
      <c r="A6" s="211" t="s">
        <v>0</v>
      </c>
      <c r="B6" s="211"/>
      <c r="C6" s="211"/>
      <c r="D6" s="211"/>
      <c r="E6" s="211"/>
      <c r="F6" s="211"/>
      <c r="G6" s="211"/>
      <c r="H6" s="211"/>
      <c r="I6" s="211"/>
      <c r="J6" s="211"/>
      <c r="K6" s="211"/>
      <c r="L6" s="211"/>
      <c r="M6" s="192"/>
      <c r="N6" s="192"/>
      <c r="O6" s="201"/>
      <c r="P6" s="195"/>
      <c r="Q6" s="192"/>
      <c r="R6" s="195"/>
      <c r="S6" s="192"/>
      <c r="T6" s="192"/>
      <c r="U6" s="192"/>
      <c r="AA6" s="192"/>
      <c r="AB6" s="192"/>
      <c r="AC6" s="192"/>
      <c r="AD6" s="192"/>
      <c r="AE6" s="192"/>
      <c r="AF6" s="192"/>
      <c r="AG6" s="193"/>
      <c r="AH6" s="193"/>
      <c r="AI6" s="193"/>
      <c r="AJ6" s="240"/>
      <c r="AO6" s="196">
        <v>1</v>
      </c>
      <c r="AP6" s="196">
        <v>0.85</v>
      </c>
      <c r="AQ6" s="241"/>
      <c r="AR6" s="240"/>
      <c r="AS6" s="240"/>
      <c r="AT6" s="193"/>
      <c r="AW6" s="98" t="s">
        <v>643</v>
      </c>
      <c r="AX6" s="98"/>
      <c r="AY6" s="194">
        <v>43343</v>
      </c>
      <c r="AZ6" s="193"/>
      <c r="BF6" s="195"/>
    </row>
    <row r="7" spans="1:75" ht="27.75" hidden="1" customHeight="1" x14ac:dyDescent="0.25"/>
    <row r="8" spans="1:75" ht="73.5" customHeight="1" x14ac:dyDescent="0.25">
      <c r="A8" s="238" t="s">
        <v>722</v>
      </c>
      <c r="B8" s="239">
        <v>43343</v>
      </c>
      <c r="C8" s="9"/>
      <c r="D8" s="9"/>
      <c r="E8" s="9"/>
      <c r="L8" s="195"/>
      <c r="M8" s="192"/>
      <c r="N8" s="192"/>
      <c r="O8" s="201"/>
      <c r="P8" s="195"/>
      <c r="Q8" s="192"/>
      <c r="R8" s="195"/>
      <c r="S8" s="192"/>
      <c r="T8" s="192"/>
      <c r="U8" s="192"/>
      <c r="AA8" s="199"/>
      <c r="AB8" s="192" t="s">
        <v>2</v>
      </c>
      <c r="AC8" s="192"/>
      <c r="AD8" s="192"/>
      <c r="AE8" s="192"/>
      <c r="AF8" s="192"/>
      <c r="AG8" s="193"/>
      <c r="AH8" s="193"/>
      <c r="AI8" s="193"/>
      <c r="AJ8" s="240"/>
      <c r="AO8" s="255" t="s">
        <v>774</v>
      </c>
      <c r="AP8" s="256" t="s">
        <v>775</v>
      </c>
      <c r="AQ8" s="256"/>
      <c r="AR8" s="240"/>
      <c r="AS8" s="240"/>
      <c r="AT8" s="193"/>
      <c r="AY8" s="193"/>
      <c r="AZ8" s="193"/>
      <c r="BF8" s="195"/>
      <c r="BW8" s="88">
        <f>25/99</f>
        <v>0.25252525252525254</v>
      </c>
    </row>
    <row r="9" spans="1:75" ht="27.75" customHeight="1" thickBot="1" x14ac:dyDescent="0.3">
      <c r="L9" s="195"/>
      <c r="M9" s="192"/>
      <c r="N9" s="192"/>
      <c r="O9" s="201"/>
      <c r="P9" s="195"/>
      <c r="Q9" s="192"/>
      <c r="R9" s="195"/>
      <c r="S9" s="192"/>
      <c r="T9" s="192"/>
      <c r="U9" s="192"/>
      <c r="AA9" s="200"/>
      <c r="AB9" s="192" t="s">
        <v>3</v>
      </c>
      <c r="AC9" s="192"/>
      <c r="AD9" s="192"/>
      <c r="AE9" s="192"/>
      <c r="AF9" s="192"/>
      <c r="AG9" s="193"/>
      <c r="AH9" s="193"/>
      <c r="AI9" s="197" t="s">
        <v>631</v>
      </c>
      <c r="AJ9" s="193"/>
      <c r="AO9" s="193"/>
      <c r="AP9" s="193"/>
      <c r="AQ9" s="193"/>
      <c r="AR9" s="193"/>
      <c r="AS9" s="193"/>
      <c r="AT9" s="193"/>
      <c r="AY9" s="193"/>
      <c r="AZ9" s="193"/>
      <c r="BF9" s="195"/>
    </row>
    <row r="10" spans="1:75" s="15" customFormat="1" ht="27.75" customHeight="1" thickBot="1" x14ac:dyDescent="0.3">
      <c r="A10" s="251" t="s">
        <v>4</v>
      </c>
      <c r="B10" s="251"/>
      <c r="C10" s="251"/>
      <c r="D10" s="251"/>
      <c r="E10" s="251" t="s">
        <v>5</v>
      </c>
      <c r="F10" s="251"/>
      <c r="G10" s="251"/>
      <c r="H10" s="249"/>
      <c r="I10" s="242"/>
      <c r="J10" s="251"/>
      <c r="K10" s="246" t="s">
        <v>6</v>
      </c>
      <c r="L10" s="246"/>
      <c r="M10" s="246"/>
      <c r="N10" s="246"/>
      <c r="O10" s="246"/>
      <c r="P10" s="246"/>
      <c r="Q10" s="246"/>
      <c r="R10" s="246"/>
      <c r="S10" s="246"/>
      <c r="T10" s="246"/>
      <c r="U10" s="250"/>
      <c r="V10" s="243"/>
      <c r="W10" s="244"/>
      <c r="X10" s="244"/>
      <c r="Y10" s="244"/>
      <c r="Z10" s="244"/>
      <c r="AA10" s="244"/>
      <c r="AB10" s="244"/>
      <c r="AC10" s="251" t="s">
        <v>773</v>
      </c>
      <c r="AD10" s="244"/>
      <c r="AE10" s="244"/>
      <c r="AF10" s="244"/>
      <c r="AG10" s="245"/>
      <c r="AI10" s="244"/>
      <c r="AK10" s="210"/>
      <c r="AL10" s="210"/>
      <c r="AM10" s="210"/>
      <c r="AN10" s="210"/>
      <c r="AO10" s="252" t="s">
        <v>8</v>
      </c>
      <c r="AP10" s="253"/>
      <c r="AQ10" s="244"/>
      <c r="AR10" s="244"/>
      <c r="AS10" s="244"/>
      <c r="AT10" s="244"/>
      <c r="AU10" s="210"/>
      <c r="AV10" s="210"/>
      <c r="AW10" s="210"/>
      <c r="AX10" s="210"/>
      <c r="AY10" s="244"/>
      <c r="AZ10" s="247"/>
      <c r="BA10" s="213" t="s">
        <v>9</v>
      </c>
      <c r="BB10" s="214"/>
      <c r="BC10" s="215"/>
      <c r="BD10" s="87"/>
      <c r="BE10" s="12"/>
      <c r="BF10" s="223" t="s">
        <v>609</v>
      </c>
      <c r="BG10" s="14"/>
      <c r="BI10" s="212" t="s">
        <v>641</v>
      </c>
      <c r="BJ10" s="212"/>
      <c r="BK10" s="212"/>
      <c r="BL10" s="212"/>
      <c r="BM10" s="212"/>
      <c r="BN10" s="212"/>
      <c r="BO10" s="212"/>
      <c r="BP10" s="212"/>
      <c r="BQ10" s="212"/>
      <c r="BR10" s="212"/>
      <c r="BS10" s="212"/>
      <c r="BT10" s="212"/>
    </row>
    <row r="11" spans="1:75" s="25" customFormat="1" ht="84.75" customHeight="1" x14ac:dyDescent="0.25">
      <c r="A11" s="146" t="s">
        <v>10</v>
      </c>
      <c r="B11" s="146" t="s">
        <v>11</v>
      </c>
      <c r="C11" s="146" t="s">
        <v>12</v>
      </c>
      <c r="D11" s="146" t="s">
        <v>13</v>
      </c>
      <c r="E11" s="146" t="s">
        <v>14</v>
      </c>
      <c r="F11" s="146" t="s">
        <v>15</v>
      </c>
      <c r="G11" s="146" t="s">
        <v>16</v>
      </c>
      <c r="H11" s="188" t="s">
        <v>17</v>
      </c>
      <c r="I11" s="137" t="s">
        <v>18</v>
      </c>
      <c r="J11" s="146" t="s">
        <v>19</v>
      </c>
      <c r="K11" s="146" t="s">
        <v>20</v>
      </c>
      <c r="L11" s="146" t="s">
        <v>21</v>
      </c>
      <c r="M11" s="146" t="s">
        <v>22</v>
      </c>
      <c r="N11" s="146" t="s">
        <v>23</v>
      </c>
      <c r="O11" s="146" t="s">
        <v>24</v>
      </c>
      <c r="P11" s="146" t="s">
        <v>25</v>
      </c>
      <c r="Q11" s="146" t="s">
        <v>26</v>
      </c>
      <c r="R11" s="146" t="s">
        <v>27</v>
      </c>
      <c r="S11" s="146" t="s">
        <v>28</v>
      </c>
      <c r="T11" s="146" t="s">
        <v>29</v>
      </c>
      <c r="U11" s="188" t="s">
        <v>30</v>
      </c>
      <c r="V11" s="167" t="s">
        <v>31</v>
      </c>
      <c r="W11" s="167" t="s">
        <v>32</v>
      </c>
      <c r="X11" s="167" t="s">
        <v>33</v>
      </c>
      <c r="Y11" s="167" t="s">
        <v>34</v>
      </c>
      <c r="Z11" s="167" t="s">
        <v>35</v>
      </c>
      <c r="AA11" s="167" t="s">
        <v>36</v>
      </c>
      <c r="AB11" s="137" t="s">
        <v>37</v>
      </c>
      <c r="AC11" s="251"/>
      <c r="AD11" s="188" t="s">
        <v>39</v>
      </c>
      <c r="AE11" s="167" t="s">
        <v>40</v>
      </c>
      <c r="AF11" s="167" t="s">
        <v>41</v>
      </c>
      <c r="AG11" s="168" t="s">
        <v>42</v>
      </c>
      <c r="AH11" s="188" t="s">
        <v>43</v>
      </c>
      <c r="AI11" s="188" t="s">
        <v>608</v>
      </c>
      <c r="AJ11" s="21" t="s">
        <v>610</v>
      </c>
      <c r="AK11" s="21" t="s">
        <v>611</v>
      </c>
      <c r="AL11" s="21" t="s">
        <v>612</v>
      </c>
      <c r="AM11" s="21" t="s">
        <v>613</v>
      </c>
      <c r="AN11" s="248" t="s">
        <v>614</v>
      </c>
      <c r="AO11" s="254" t="s">
        <v>771</v>
      </c>
      <c r="AP11" s="254" t="s">
        <v>772</v>
      </c>
      <c r="AQ11" s="21" t="s">
        <v>736</v>
      </c>
      <c r="AR11" s="167" t="s">
        <v>620</v>
      </c>
      <c r="AS11" s="167" t="s">
        <v>621</v>
      </c>
      <c r="AT11" s="22" t="s">
        <v>622</v>
      </c>
      <c r="AU11" s="22" t="s">
        <v>623</v>
      </c>
      <c r="AV11" s="22" t="s">
        <v>624</v>
      </c>
      <c r="AW11" s="22" t="s">
        <v>625</v>
      </c>
      <c r="AX11" s="22" t="s">
        <v>626</v>
      </c>
      <c r="AY11" s="167" t="s">
        <v>735</v>
      </c>
      <c r="AZ11" s="22" t="s">
        <v>45</v>
      </c>
      <c r="BA11" s="23" t="s">
        <v>46</v>
      </c>
      <c r="BB11" s="23" t="s">
        <v>47</v>
      </c>
      <c r="BC11" s="23" t="s">
        <v>48</v>
      </c>
      <c r="BD11" s="23" t="s">
        <v>644</v>
      </c>
      <c r="BE11" s="24" t="s">
        <v>49</v>
      </c>
      <c r="BF11" s="224"/>
      <c r="BG11" s="223" t="s">
        <v>742</v>
      </c>
      <c r="BH11" s="112" t="s">
        <v>704</v>
      </c>
      <c r="BI11" s="113" t="s">
        <v>606</v>
      </c>
      <c r="BJ11" s="113" t="s">
        <v>607</v>
      </c>
      <c r="BK11" s="113" t="s">
        <v>615</v>
      </c>
      <c r="BL11" s="113" t="s">
        <v>616</v>
      </c>
      <c r="BM11" s="113" t="s">
        <v>617</v>
      </c>
      <c r="BN11" s="113" t="s">
        <v>618</v>
      </c>
      <c r="BO11" s="113" t="s">
        <v>619</v>
      </c>
      <c r="BP11" s="113" t="s">
        <v>627</v>
      </c>
      <c r="BQ11" s="113" t="s">
        <v>633</v>
      </c>
      <c r="BR11" s="93" t="s">
        <v>637</v>
      </c>
      <c r="BS11" s="93" t="s">
        <v>638</v>
      </c>
      <c r="BT11" s="93" t="s">
        <v>639</v>
      </c>
      <c r="BU11" s="93" t="s">
        <v>642</v>
      </c>
      <c r="BV11" s="101" t="s">
        <v>645</v>
      </c>
      <c r="BW11" s="100" t="s">
        <v>651</v>
      </c>
    </row>
    <row r="12" spans="1:75" ht="116.25" customHeight="1" x14ac:dyDescent="0.25">
      <c r="A12" s="26" t="s">
        <v>51</v>
      </c>
      <c r="B12" s="26" t="s">
        <v>52</v>
      </c>
      <c r="C12" s="26" t="s">
        <v>53</v>
      </c>
      <c r="D12" s="26" t="s">
        <v>54</v>
      </c>
      <c r="E12" s="26" t="s">
        <v>55</v>
      </c>
      <c r="F12" s="26" t="s">
        <v>56</v>
      </c>
      <c r="G12" s="26" t="s">
        <v>57</v>
      </c>
      <c r="H12" s="26" t="s">
        <v>58</v>
      </c>
      <c r="I12" s="26" t="s">
        <v>59</v>
      </c>
      <c r="J12" s="27" t="s">
        <v>60</v>
      </c>
      <c r="K12" s="28">
        <v>1</v>
      </c>
      <c r="L12" s="27" t="s">
        <v>61</v>
      </c>
      <c r="M12" s="29">
        <v>43101</v>
      </c>
      <c r="N12" s="29">
        <v>43465</v>
      </c>
      <c r="O12" s="27" t="s">
        <v>62</v>
      </c>
      <c r="P12" s="27" t="s">
        <v>63</v>
      </c>
      <c r="Q12" s="30">
        <v>90</v>
      </c>
      <c r="R12" s="28" t="s">
        <v>64</v>
      </c>
      <c r="S12" s="31" t="s">
        <v>65</v>
      </c>
      <c r="T12" s="27" t="s">
        <v>66</v>
      </c>
      <c r="U12" s="114">
        <v>3979035013</v>
      </c>
      <c r="V12" s="30">
        <v>20</v>
      </c>
      <c r="W12" s="30">
        <v>60</v>
      </c>
      <c r="X12" s="30">
        <v>70</v>
      </c>
      <c r="Y12" s="30">
        <v>75</v>
      </c>
      <c r="Z12" s="30">
        <v>75</v>
      </c>
      <c r="AA12" s="30">
        <v>75</v>
      </c>
      <c r="AB12" s="30">
        <v>80</v>
      </c>
      <c r="AC12" s="30">
        <v>80</v>
      </c>
      <c r="AD12" s="30">
        <v>85</v>
      </c>
      <c r="AE12" s="30">
        <v>85</v>
      </c>
      <c r="AF12" s="30">
        <v>90</v>
      </c>
      <c r="AG12" s="30">
        <v>90</v>
      </c>
      <c r="AH12" s="85">
        <v>68</v>
      </c>
      <c r="AI12" s="30">
        <v>77</v>
      </c>
      <c r="AJ12" s="187">
        <v>81</v>
      </c>
      <c r="AK12" s="30"/>
      <c r="AL12" s="30"/>
      <c r="AM12" s="30"/>
      <c r="AN12" s="30"/>
      <c r="AO12" s="30">
        <f>IF((AJ12= "NO PERIODICIDAD"), AI12, AJ12)</f>
        <v>81</v>
      </c>
      <c r="AP12" s="92">
        <f>IF(AO12="NO PROGRAMADO", "NO PROGRAMADO", (AO12/AC12))</f>
        <v>1.0125</v>
      </c>
      <c r="AQ12" s="27" t="s">
        <v>766</v>
      </c>
      <c r="AR12" s="89">
        <v>3660712211</v>
      </c>
      <c r="AS12" s="89">
        <v>3660712211</v>
      </c>
      <c r="AT12" s="189">
        <v>3660712211</v>
      </c>
      <c r="AU12" s="89"/>
      <c r="AV12" s="89"/>
      <c r="AW12" s="89"/>
      <c r="AX12" s="89"/>
      <c r="AY12" s="32">
        <f>IF(AT12/U12=0,"SIN RECURSO EJECUTADO",(AS12/U12))</f>
        <v>0.91999999975873548</v>
      </c>
      <c r="AZ12" s="237" t="s">
        <v>289</v>
      </c>
      <c r="BA12" s="115">
        <f t="shared" ref="BA12:BA43" si="0">IF(N12-M12=0,1,N12-M12)</f>
        <v>364</v>
      </c>
      <c r="BB12" s="116">
        <f t="shared" ref="BB12:BB43" si="1">IF($AY$6-M12=0,1,$AY$6-M12)</f>
        <v>242</v>
      </c>
      <c r="BC12" s="117">
        <f>+BA12-BB12</f>
        <v>122</v>
      </c>
      <c r="BD12" s="118">
        <f>153/BA12</f>
        <v>0.42032967032967034</v>
      </c>
      <c r="BE12" s="27"/>
      <c r="BF12" s="27"/>
      <c r="BG12" s="224"/>
      <c r="BH12" s="120" t="b">
        <f t="shared" ref="BH12:BH43" si="2">+AG12=Q12</f>
        <v>1</v>
      </c>
      <c r="BI12" s="121" t="s">
        <v>606</v>
      </c>
      <c r="BJ12" s="120" t="s">
        <v>607</v>
      </c>
      <c r="BK12" s="122" t="s">
        <v>615</v>
      </c>
      <c r="BL12" s="120"/>
      <c r="BM12" s="120"/>
      <c r="BN12" s="120"/>
      <c r="BO12" s="120"/>
      <c r="BP12" s="120"/>
      <c r="BQ12" s="120"/>
      <c r="BR12" s="57" t="b">
        <f t="shared" ref="BR12:BR43" si="3">AS12&gt;=AR12</f>
        <v>1</v>
      </c>
      <c r="BS12" s="95">
        <f t="shared" ref="BS12:BS43" si="4">+U12-AR12</f>
        <v>318322802</v>
      </c>
      <c r="BT12" s="96">
        <f t="shared" ref="BT12:BT43" si="5">+U12-AS12</f>
        <v>318322802</v>
      </c>
      <c r="BU12" s="64" t="b">
        <f t="shared" ref="BU12:BU18" si="6">+AP12 &gt; 100%</f>
        <v>1</v>
      </c>
      <c r="BV12" s="4" t="b">
        <f t="shared" ref="BV12:BV43" si="7">+AO12&lt;AB12</f>
        <v>0</v>
      </c>
      <c r="BW12" s="4" t="b">
        <f t="shared" ref="BW12:BW43" si="8">+AO12&gt;=Q12</f>
        <v>0</v>
      </c>
    </row>
    <row r="13" spans="1:75" ht="111" hidden="1" customHeight="1" x14ac:dyDescent="0.25">
      <c r="A13" s="26" t="s">
        <v>51</v>
      </c>
      <c r="B13" s="26" t="s">
        <v>68</v>
      </c>
      <c r="C13" s="26" t="s">
        <v>53</v>
      </c>
      <c r="D13" s="26" t="s">
        <v>54</v>
      </c>
      <c r="E13" s="26" t="s">
        <v>55</v>
      </c>
      <c r="F13" s="26" t="s">
        <v>68</v>
      </c>
      <c r="G13" s="26" t="s">
        <v>57</v>
      </c>
      <c r="H13" s="26" t="s">
        <v>58</v>
      </c>
      <c r="I13" s="26" t="s">
        <v>59</v>
      </c>
      <c r="J13" s="27" t="s">
        <v>60</v>
      </c>
      <c r="K13" s="28">
        <v>2</v>
      </c>
      <c r="L13" s="27" t="s">
        <v>69</v>
      </c>
      <c r="M13" s="29">
        <v>43101</v>
      </c>
      <c r="N13" s="29">
        <v>43465</v>
      </c>
      <c r="O13" s="27" t="s">
        <v>70</v>
      </c>
      <c r="P13" s="27" t="s">
        <v>71</v>
      </c>
      <c r="Q13" s="30">
        <v>80</v>
      </c>
      <c r="R13" s="28" t="s">
        <v>64</v>
      </c>
      <c r="S13" s="31" t="s">
        <v>72</v>
      </c>
      <c r="T13" s="27" t="s">
        <v>73</v>
      </c>
      <c r="U13" s="114">
        <v>3242439983</v>
      </c>
      <c r="V13" s="30">
        <v>50</v>
      </c>
      <c r="W13" s="30">
        <v>50</v>
      </c>
      <c r="X13" s="33">
        <v>50</v>
      </c>
      <c r="Y13" s="34">
        <v>50</v>
      </c>
      <c r="Z13" s="34">
        <v>50</v>
      </c>
      <c r="AA13" s="33">
        <v>60</v>
      </c>
      <c r="AB13" s="34">
        <v>60</v>
      </c>
      <c r="AC13" s="34">
        <v>60</v>
      </c>
      <c r="AD13" s="33">
        <v>75</v>
      </c>
      <c r="AE13" s="34">
        <v>75</v>
      </c>
      <c r="AF13" s="34">
        <v>75</v>
      </c>
      <c r="AG13" s="33">
        <v>80</v>
      </c>
      <c r="AH13" s="85">
        <v>65</v>
      </c>
      <c r="AI13" s="85" t="s">
        <v>630</v>
      </c>
      <c r="AJ13" s="85" t="s">
        <v>630</v>
      </c>
      <c r="AK13" s="30"/>
      <c r="AL13" s="85" t="s">
        <v>630</v>
      </c>
      <c r="AM13" s="85" t="s">
        <v>630</v>
      </c>
      <c r="AN13" s="30"/>
      <c r="AO13" s="30" t="str">
        <f t="shared" ref="AO13:AO76" si="9">IF((AJ13= "NO PERIODICIDAD"), AI13, AJ13)</f>
        <v>NO PERIODICIDAD</v>
      </c>
      <c r="AP13" s="191" t="e">
        <f>IF(AO13="NO PROGRAMADO", "NO PROGRAMADO", (AO13/AC13))</f>
        <v>#VALUE!</v>
      </c>
      <c r="AQ13" s="27"/>
      <c r="AR13" s="89">
        <v>3047893584</v>
      </c>
      <c r="AS13" s="89">
        <v>3047893584</v>
      </c>
      <c r="AT13" s="89"/>
      <c r="AU13" s="89"/>
      <c r="AV13" s="89"/>
      <c r="AW13" s="89"/>
      <c r="AX13" s="89"/>
      <c r="AY13" s="32">
        <f t="shared" ref="AY13:AY18" si="10">IF(AS13/U13=0,"SIN RECURSO EJECUTADO",(AS13/U13))</f>
        <v>0.93999999999383177</v>
      </c>
      <c r="AZ13" s="27" t="s">
        <v>74</v>
      </c>
      <c r="BA13" s="115">
        <f t="shared" si="0"/>
        <v>364</v>
      </c>
      <c r="BB13" s="116">
        <f t="shared" si="1"/>
        <v>242</v>
      </c>
      <c r="BC13" s="117">
        <f t="shared" ref="BC13:BC75" si="11">+BA13-BB13</f>
        <v>122</v>
      </c>
      <c r="BD13" s="118">
        <f t="shared" ref="BD13:BD76" si="12">153/BA13</f>
        <v>0.42032967032967034</v>
      </c>
      <c r="BE13" s="27"/>
      <c r="BF13" s="27"/>
      <c r="BG13" s="119"/>
      <c r="BH13" s="120" t="b">
        <f t="shared" si="2"/>
        <v>1</v>
      </c>
      <c r="BI13" s="121" t="s">
        <v>606</v>
      </c>
      <c r="BJ13" s="120"/>
      <c r="BK13" s="120"/>
      <c r="BL13" s="120"/>
      <c r="BM13" s="120"/>
      <c r="BN13" s="120"/>
      <c r="BO13" s="120"/>
      <c r="BP13" s="120"/>
      <c r="BQ13" s="120"/>
      <c r="BR13" s="57" t="b">
        <f t="shared" si="3"/>
        <v>1</v>
      </c>
      <c r="BS13" s="96">
        <f t="shared" si="4"/>
        <v>194546399</v>
      </c>
      <c r="BT13" s="96">
        <f t="shared" si="5"/>
        <v>194546399</v>
      </c>
      <c r="BU13" s="64" t="e">
        <f t="shared" si="6"/>
        <v>#VALUE!</v>
      </c>
      <c r="BV13" s="4" t="b">
        <f t="shared" si="7"/>
        <v>0</v>
      </c>
      <c r="BW13" s="4" t="b">
        <f t="shared" si="8"/>
        <v>1</v>
      </c>
    </row>
    <row r="14" spans="1:75" ht="149.25" customHeight="1" x14ac:dyDescent="0.25">
      <c r="A14" s="26" t="s">
        <v>51</v>
      </c>
      <c r="B14" s="26" t="s">
        <v>75</v>
      </c>
      <c r="C14" s="26" t="s">
        <v>53</v>
      </c>
      <c r="D14" s="26" t="s">
        <v>54</v>
      </c>
      <c r="E14" s="26" t="s">
        <v>55</v>
      </c>
      <c r="F14" s="26" t="s">
        <v>76</v>
      </c>
      <c r="G14" s="26" t="s">
        <v>57</v>
      </c>
      <c r="H14" s="26" t="s">
        <v>58</v>
      </c>
      <c r="I14" s="26" t="s">
        <v>59</v>
      </c>
      <c r="J14" s="27" t="s">
        <v>60</v>
      </c>
      <c r="K14" s="28">
        <v>3</v>
      </c>
      <c r="L14" s="27" t="s">
        <v>77</v>
      </c>
      <c r="M14" s="29">
        <v>43101</v>
      </c>
      <c r="N14" s="29">
        <v>43465</v>
      </c>
      <c r="O14" s="27" t="s">
        <v>62</v>
      </c>
      <c r="P14" s="27" t="s">
        <v>63</v>
      </c>
      <c r="Q14" s="30">
        <v>80</v>
      </c>
      <c r="R14" s="28" t="s">
        <v>64</v>
      </c>
      <c r="S14" s="31" t="s">
        <v>65</v>
      </c>
      <c r="T14" s="27" t="s">
        <v>66</v>
      </c>
      <c r="U14" s="114">
        <v>3506782526</v>
      </c>
      <c r="V14" s="30">
        <v>10</v>
      </c>
      <c r="W14" s="30">
        <v>70</v>
      </c>
      <c r="X14" s="30">
        <v>70</v>
      </c>
      <c r="Y14" s="30">
        <v>75</v>
      </c>
      <c r="Z14" s="30">
        <v>75</v>
      </c>
      <c r="AA14" s="30">
        <v>75</v>
      </c>
      <c r="AB14" s="30">
        <v>75</v>
      </c>
      <c r="AC14" s="30">
        <v>75</v>
      </c>
      <c r="AD14" s="30">
        <v>80</v>
      </c>
      <c r="AE14" s="30">
        <v>80</v>
      </c>
      <c r="AF14" s="30">
        <v>80</v>
      </c>
      <c r="AG14" s="30">
        <v>80</v>
      </c>
      <c r="AH14" s="85">
        <v>69</v>
      </c>
      <c r="AI14" s="30">
        <v>73</v>
      </c>
      <c r="AJ14" s="187">
        <v>75</v>
      </c>
      <c r="AK14" s="30"/>
      <c r="AL14" s="30"/>
      <c r="AM14" s="30"/>
      <c r="AN14" s="30"/>
      <c r="AO14" s="30">
        <f xml:space="preserve"> IF((AJ14= "NO PERIODICIDAD"), AI14,AJ14)</f>
        <v>75</v>
      </c>
      <c r="AP14" s="92">
        <f t="shared" ref="AP14:AP76" si="13">IF(AO14="NO PROGRAMADO", "NO PROGRAMADO", (AO14/AC14))</f>
        <v>1</v>
      </c>
      <c r="AQ14" s="27" t="s">
        <v>767</v>
      </c>
      <c r="AR14" s="89">
        <v>3050900798</v>
      </c>
      <c r="AS14" s="89">
        <v>3050900798</v>
      </c>
      <c r="AT14" s="189">
        <v>3050900798</v>
      </c>
      <c r="AU14" s="89"/>
      <c r="AV14" s="89"/>
      <c r="AW14" s="89"/>
      <c r="AX14" s="89"/>
      <c r="AY14" s="32">
        <f t="shared" si="10"/>
        <v>0.87000000010836143</v>
      </c>
      <c r="AZ14" s="237" t="s">
        <v>289</v>
      </c>
      <c r="BA14" s="115">
        <f t="shared" si="0"/>
        <v>364</v>
      </c>
      <c r="BB14" s="116">
        <f t="shared" si="1"/>
        <v>242</v>
      </c>
      <c r="BC14" s="117">
        <f t="shared" si="11"/>
        <v>122</v>
      </c>
      <c r="BD14" s="118">
        <f t="shared" si="12"/>
        <v>0.42032967032967034</v>
      </c>
      <c r="BE14" s="27"/>
      <c r="BF14" s="27"/>
      <c r="BG14" s="119"/>
      <c r="BH14" s="120" t="b">
        <f t="shared" si="2"/>
        <v>1</v>
      </c>
      <c r="BI14" s="121" t="s">
        <v>606</v>
      </c>
      <c r="BJ14" s="120" t="s">
        <v>607</v>
      </c>
      <c r="BK14" s="122" t="s">
        <v>615</v>
      </c>
      <c r="BL14" s="120"/>
      <c r="BM14" s="120"/>
      <c r="BN14" s="120"/>
      <c r="BO14" s="120"/>
      <c r="BP14" s="120"/>
      <c r="BQ14" s="120"/>
      <c r="BR14" s="64" t="b">
        <f t="shared" si="3"/>
        <v>1</v>
      </c>
      <c r="BS14" s="96">
        <f t="shared" si="4"/>
        <v>455881728</v>
      </c>
      <c r="BT14" s="96">
        <f t="shared" si="5"/>
        <v>455881728</v>
      </c>
      <c r="BU14" s="64" t="b">
        <f t="shared" si="6"/>
        <v>0</v>
      </c>
      <c r="BV14" s="4" t="b">
        <f t="shared" si="7"/>
        <v>0</v>
      </c>
      <c r="BW14" s="4" t="b">
        <f t="shared" si="8"/>
        <v>0</v>
      </c>
    </row>
    <row r="15" spans="1:75" s="36" customFormat="1" ht="88.5" hidden="1" customHeight="1" x14ac:dyDescent="0.25">
      <c r="A15" s="26" t="s">
        <v>51</v>
      </c>
      <c r="B15" s="26" t="s">
        <v>75</v>
      </c>
      <c r="C15" s="26" t="s">
        <v>53</v>
      </c>
      <c r="D15" s="26" t="s">
        <v>79</v>
      </c>
      <c r="E15" s="26" t="s">
        <v>80</v>
      </c>
      <c r="F15" s="26" t="s">
        <v>76</v>
      </c>
      <c r="G15" s="26" t="s">
        <v>57</v>
      </c>
      <c r="H15" s="26" t="s">
        <v>81</v>
      </c>
      <c r="I15" s="26" t="s">
        <v>59</v>
      </c>
      <c r="J15" s="27" t="s">
        <v>82</v>
      </c>
      <c r="K15" s="28">
        <v>5</v>
      </c>
      <c r="L15" s="27" t="s">
        <v>83</v>
      </c>
      <c r="M15" s="29">
        <v>43138</v>
      </c>
      <c r="N15" s="29">
        <v>43465</v>
      </c>
      <c r="O15" s="27" t="s">
        <v>84</v>
      </c>
      <c r="P15" s="27" t="s">
        <v>85</v>
      </c>
      <c r="Q15" s="30">
        <v>100</v>
      </c>
      <c r="R15" s="28" t="s">
        <v>64</v>
      </c>
      <c r="S15" s="31" t="s">
        <v>72</v>
      </c>
      <c r="T15" s="27" t="s">
        <v>86</v>
      </c>
      <c r="U15" s="114">
        <v>2000000000</v>
      </c>
      <c r="V15" s="30"/>
      <c r="W15" s="30"/>
      <c r="X15" s="30"/>
      <c r="Y15" s="30">
        <v>10</v>
      </c>
      <c r="Z15" s="30">
        <v>10</v>
      </c>
      <c r="AA15" s="35">
        <v>10</v>
      </c>
      <c r="AB15" s="30">
        <v>60</v>
      </c>
      <c r="AC15" s="30">
        <v>60</v>
      </c>
      <c r="AD15" s="35">
        <v>60</v>
      </c>
      <c r="AE15" s="30">
        <v>80</v>
      </c>
      <c r="AF15" s="30">
        <v>80</v>
      </c>
      <c r="AG15" s="35">
        <v>100</v>
      </c>
      <c r="AH15" s="85">
        <v>4</v>
      </c>
      <c r="AI15" s="85" t="s">
        <v>630</v>
      </c>
      <c r="AJ15" s="85" t="s">
        <v>630</v>
      </c>
      <c r="AK15" s="30"/>
      <c r="AL15" s="85" t="s">
        <v>630</v>
      </c>
      <c r="AM15" s="85" t="s">
        <v>630</v>
      </c>
      <c r="AN15" s="30"/>
      <c r="AO15" s="30" t="str">
        <f t="shared" si="9"/>
        <v>NO PERIODICIDAD</v>
      </c>
      <c r="AP15" s="191" t="e">
        <f t="shared" si="13"/>
        <v>#VALUE!</v>
      </c>
      <c r="AQ15" s="27"/>
      <c r="AR15" s="89">
        <v>2000000000</v>
      </c>
      <c r="AS15" s="89">
        <v>2000000000</v>
      </c>
      <c r="AT15" s="89">
        <v>2000000000</v>
      </c>
      <c r="AU15" s="89">
        <v>2000000000</v>
      </c>
      <c r="AV15" s="89">
        <v>2000000000</v>
      </c>
      <c r="AW15" s="89">
        <v>2000000000</v>
      </c>
      <c r="AX15" s="89">
        <v>2000000000</v>
      </c>
      <c r="AY15" s="32">
        <f t="shared" si="10"/>
        <v>1</v>
      </c>
      <c r="AZ15" s="27" t="s">
        <v>87</v>
      </c>
      <c r="BA15" s="115">
        <f t="shared" si="0"/>
        <v>327</v>
      </c>
      <c r="BB15" s="116">
        <f t="shared" si="1"/>
        <v>205</v>
      </c>
      <c r="BC15" s="117">
        <f t="shared" si="11"/>
        <v>122</v>
      </c>
      <c r="BD15" s="118">
        <f t="shared" si="12"/>
        <v>0.46788990825688076</v>
      </c>
      <c r="BE15" s="123"/>
      <c r="BF15" s="27"/>
      <c r="BG15" s="124" t="s">
        <v>88</v>
      </c>
      <c r="BH15" s="120" t="b">
        <f t="shared" si="2"/>
        <v>1</v>
      </c>
      <c r="BI15" s="121" t="s">
        <v>606</v>
      </c>
      <c r="BJ15" s="125"/>
      <c r="BK15" s="125"/>
      <c r="BL15" s="125"/>
      <c r="BM15" s="125"/>
      <c r="BN15" s="125"/>
      <c r="BO15" s="125"/>
      <c r="BP15" s="125"/>
      <c r="BQ15" s="125"/>
      <c r="BR15" s="64" t="b">
        <f t="shared" si="3"/>
        <v>1</v>
      </c>
      <c r="BS15" s="96">
        <f t="shared" si="4"/>
        <v>0</v>
      </c>
      <c r="BT15" s="96">
        <f t="shared" si="5"/>
        <v>0</v>
      </c>
      <c r="BU15" s="64" t="e">
        <f t="shared" si="6"/>
        <v>#VALUE!</v>
      </c>
      <c r="BV15" s="4" t="b">
        <f t="shared" si="7"/>
        <v>0</v>
      </c>
      <c r="BW15" s="4" t="b">
        <f t="shared" si="8"/>
        <v>1</v>
      </c>
    </row>
    <row r="16" spans="1:75" s="36" customFormat="1" ht="28.5" hidden="1" customHeight="1" x14ac:dyDescent="0.25">
      <c r="A16" s="26" t="s">
        <v>51</v>
      </c>
      <c r="B16" s="26" t="s">
        <v>75</v>
      </c>
      <c r="C16" s="26" t="s">
        <v>53</v>
      </c>
      <c r="D16" s="26" t="s">
        <v>79</v>
      </c>
      <c r="E16" s="26" t="s">
        <v>80</v>
      </c>
      <c r="F16" s="26" t="s">
        <v>76</v>
      </c>
      <c r="G16" s="26" t="s">
        <v>57</v>
      </c>
      <c r="H16" s="26" t="s">
        <v>81</v>
      </c>
      <c r="I16" s="26" t="s">
        <v>59</v>
      </c>
      <c r="J16" s="27" t="s">
        <v>82</v>
      </c>
      <c r="K16" s="28">
        <v>6</v>
      </c>
      <c r="L16" s="27" t="s">
        <v>89</v>
      </c>
      <c r="M16" s="29">
        <v>43138</v>
      </c>
      <c r="N16" s="29">
        <v>43465</v>
      </c>
      <c r="O16" s="27" t="s">
        <v>90</v>
      </c>
      <c r="P16" s="27" t="s">
        <v>91</v>
      </c>
      <c r="Q16" s="30">
        <v>100</v>
      </c>
      <c r="R16" s="28" t="s">
        <v>64</v>
      </c>
      <c r="S16" s="31" t="s">
        <v>72</v>
      </c>
      <c r="T16" s="27" t="s">
        <v>92</v>
      </c>
      <c r="U16" s="114">
        <v>7700000000</v>
      </c>
      <c r="V16" s="30"/>
      <c r="W16" s="30"/>
      <c r="X16" s="30"/>
      <c r="Y16" s="30">
        <v>10</v>
      </c>
      <c r="Z16" s="30">
        <v>10</v>
      </c>
      <c r="AA16" s="35">
        <v>10</v>
      </c>
      <c r="AB16" s="30">
        <v>10</v>
      </c>
      <c r="AC16" s="30">
        <v>40</v>
      </c>
      <c r="AD16" s="35">
        <v>40</v>
      </c>
      <c r="AE16" s="30">
        <v>40</v>
      </c>
      <c r="AF16" s="30">
        <v>40</v>
      </c>
      <c r="AG16" s="35">
        <v>100</v>
      </c>
      <c r="AH16" s="85">
        <v>40</v>
      </c>
      <c r="AI16" s="85" t="s">
        <v>630</v>
      </c>
      <c r="AJ16" s="85" t="s">
        <v>630</v>
      </c>
      <c r="AK16" s="30"/>
      <c r="AL16" s="85" t="s">
        <v>630</v>
      </c>
      <c r="AM16" s="85" t="s">
        <v>630</v>
      </c>
      <c r="AN16" s="30"/>
      <c r="AO16" s="30" t="str">
        <f t="shared" si="9"/>
        <v>NO PERIODICIDAD</v>
      </c>
      <c r="AP16" s="191" t="e">
        <f t="shared" si="13"/>
        <v>#VALUE!</v>
      </c>
      <c r="AQ16" s="27"/>
      <c r="AR16" s="89">
        <v>7700000000</v>
      </c>
      <c r="AS16" s="89">
        <v>7700000000</v>
      </c>
      <c r="AT16" s="89">
        <v>7700000000</v>
      </c>
      <c r="AU16" s="89">
        <v>7700000000</v>
      </c>
      <c r="AV16" s="89">
        <v>7700000000</v>
      </c>
      <c r="AW16" s="89">
        <v>7700000000</v>
      </c>
      <c r="AX16" s="89">
        <v>7700000000</v>
      </c>
      <c r="AY16" s="32">
        <f t="shared" si="10"/>
        <v>1</v>
      </c>
      <c r="AZ16" s="27" t="s">
        <v>87</v>
      </c>
      <c r="BA16" s="115">
        <f t="shared" si="0"/>
        <v>327</v>
      </c>
      <c r="BB16" s="116">
        <f t="shared" si="1"/>
        <v>205</v>
      </c>
      <c r="BC16" s="117">
        <f t="shared" si="11"/>
        <v>122</v>
      </c>
      <c r="BD16" s="118">
        <f t="shared" si="12"/>
        <v>0.46788990825688076</v>
      </c>
      <c r="BE16" s="123"/>
      <c r="BF16" s="27"/>
      <c r="BG16" s="124" t="s">
        <v>88</v>
      </c>
      <c r="BH16" s="120" t="b">
        <f t="shared" si="2"/>
        <v>1</v>
      </c>
      <c r="BI16" s="121" t="s">
        <v>606</v>
      </c>
      <c r="BJ16" s="125"/>
      <c r="BK16" s="125"/>
      <c r="BL16" s="125"/>
      <c r="BM16" s="125"/>
      <c r="BN16" s="125"/>
      <c r="BO16" s="125"/>
      <c r="BP16" s="125"/>
      <c r="BQ16" s="125"/>
      <c r="BR16" s="64" t="b">
        <f t="shared" si="3"/>
        <v>1</v>
      </c>
      <c r="BS16" s="96">
        <f t="shared" si="4"/>
        <v>0</v>
      </c>
      <c r="BT16" s="96">
        <f t="shared" si="5"/>
        <v>0</v>
      </c>
      <c r="BU16" s="64" t="e">
        <f t="shared" si="6"/>
        <v>#VALUE!</v>
      </c>
      <c r="BV16" s="4" t="b">
        <f t="shared" si="7"/>
        <v>0</v>
      </c>
      <c r="BW16" s="4" t="b">
        <f t="shared" si="8"/>
        <v>1</v>
      </c>
    </row>
    <row r="17" spans="1:75" s="36" customFormat="1" ht="156" customHeight="1" x14ac:dyDescent="0.25">
      <c r="A17" s="26" t="s">
        <v>51</v>
      </c>
      <c r="B17" s="26" t="s">
        <v>75</v>
      </c>
      <c r="C17" s="26" t="s">
        <v>53</v>
      </c>
      <c r="D17" s="26" t="s">
        <v>79</v>
      </c>
      <c r="E17" s="26" t="s">
        <v>80</v>
      </c>
      <c r="F17" s="26" t="s">
        <v>76</v>
      </c>
      <c r="G17" s="26" t="s">
        <v>57</v>
      </c>
      <c r="H17" s="26" t="s">
        <v>81</v>
      </c>
      <c r="I17" s="26" t="s">
        <v>59</v>
      </c>
      <c r="J17" s="27" t="s">
        <v>82</v>
      </c>
      <c r="K17" s="28">
        <v>7</v>
      </c>
      <c r="L17" s="27" t="s">
        <v>93</v>
      </c>
      <c r="M17" s="29">
        <v>43138</v>
      </c>
      <c r="N17" s="29">
        <v>43465</v>
      </c>
      <c r="O17" s="27" t="s">
        <v>94</v>
      </c>
      <c r="P17" s="27" t="s">
        <v>95</v>
      </c>
      <c r="Q17" s="30">
        <v>5</v>
      </c>
      <c r="R17" s="28" t="s">
        <v>96</v>
      </c>
      <c r="S17" s="31" t="s">
        <v>65</v>
      </c>
      <c r="T17" s="27" t="s">
        <v>97</v>
      </c>
      <c r="U17" s="114">
        <v>15000000000</v>
      </c>
      <c r="V17" s="30"/>
      <c r="W17" s="30"/>
      <c r="X17" s="30"/>
      <c r="Y17" s="30">
        <v>3</v>
      </c>
      <c r="Z17" s="30">
        <v>3</v>
      </c>
      <c r="AA17" s="30">
        <v>4</v>
      </c>
      <c r="AB17" s="30">
        <v>5</v>
      </c>
      <c r="AC17" s="30">
        <v>5</v>
      </c>
      <c r="AD17" s="30">
        <v>5</v>
      </c>
      <c r="AE17" s="30">
        <v>5</v>
      </c>
      <c r="AF17" s="30">
        <v>5</v>
      </c>
      <c r="AG17" s="30">
        <v>5</v>
      </c>
      <c r="AH17" s="30">
        <v>2</v>
      </c>
      <c r="AI17" s="30">
        <v>4</v>
      </c>
      <c r="AJ17" s="187">
        <v>4</v>
      </c>
      <c r="AK17" s="30"/>
      <c r="AL17" s="30"/>
      <c r="AM17" s="30"/>
      <c r="AN17" s="30"/>
      <c r="AO17" s="30">
        <f t="shared" si="9"/>
        <v>4</v>
      </c>
      <c r="AP17" s="92">
        <f t="shared" si="13"/>
        <v>0.8</v>
      </c>
      <c r="AQ17" s="27" t="s">
        <v>768</v>
      </c>
      <c r="AR17" s="90">
        <v>15000000000</v>
      </c>
      <c r="AS17" s="90">
        <v>15000000000</v>
      </c>
      <c r="AT17" s="90">
        <v>15000000000</v>
      </c>
      <c r="AU17" s="90">
        <v>15000000000</v>
      </c>
      <c r="AV17" s="90">
        <v>15000000000</v>
      </c>
      <c r="AW17" s="90">
        <v>15000000000</v>
      </c>
      <c r="AX17" s="90">
        <v>15000000000</v>
      </c>
      <c r="AY17" s="32">
        <f t="shared" si="10"/>
        <v>1</v>
      </c>
      <c r="AZ17" s="203" t="s">
        <v>87</v>
      </c>
      <c r="BA17" s="115">
        <f t="shared" si="0"/>
        <v>327</v>
      </c>
      <c r="BB17" s="116">
        <f t="shared" si="1"/>
        <v>205</v>
      </c>
      <c r="BC17" s="117">
        <f t="shared" si="11"/>
        <v>122</v>
      </c>
      <c r="BD17" s="118">
        <f t="shared" si="12"/>
        <v>0.46788990825688076</v>
      </c>
      <c r="BE17" s="123"/>
      <c r="BF17" s="27"/>
      <c r="BG17" s="124" t="s">
        <v>88</v>
      </c>
      <c r="BH17" s="120" t="b">
        <f t="shared" si="2"/>
        <v>1</v>
      </c>
      <c r="BI17" s="121" t="s">
        <v>606</v>
      </c>
      <c r="BJ17" s="120" t="s">
        <v>607</v>
      </c>
      <c r="BK17" s="122" t="s">
        <v>615</v>
      </c>
      <c r="BL17" s="125"/>
      <c r="BM17" s="125"/>
      <c r="BN17" s="125"/>
      <c r="BO17" s="125"/>
      <c r="BP17" s="125"/>
      <c r="BQ17" s="125"/>
      <c r="BR17" s="64" t="b">
        <f t="shared" si="3"/>
        <v>1</v>
      </c>
      <c r="BS17" s="96">
        <f t="shared" si="4"/>
        <v>0</v>
      </c>
      <c r="BT17" s="96">
        <f t="shared" si="5"/>
        <v>0</v>
      </c>
      <c r="BU17" s="64" t="b">
        <f t="shared" si="6"/>
        <v>0</v>
      </c>
      <c r="BV17" s="4" t="b">
        <f t="shared" si="7"/>
        <v>1</v>
      </c>
      <c r="BW17" s="4" t="b">
        <f t="shared" si="8"/>
        <v>0</v>
      </c>
    </row>
    <row r="18" spans="1:75" s="36" customFormat="1" ht="142.5" hidden="1" customHeight="1" x14ac:dyDescent="0.25">
      <c r="A18" s="26" t="s">
        <v>51</v>
      </c>
      <c r="B18" s="26" t="s">
        <v>75</v>
      </c>
      <c r="C18" s="26" t="s">
        <v>53</v>
      </c>
      <c r="D18" s="26" t="s">
        <v>79</v>
      </c>
      <c r="E18" s="26" t="s">
        <v>80</v>
      </c>
      <c r="F18" s="26" t="s">
        <v>76</v>
      </c>
      <c r="G18" s="26" t="s">
        <v>57</v>
      </c>
      <c r="H18" s="26" t="s">
        <v>81</v>
      </c>
      <c r="I18" s="26" t="s">
        <v>59</v>
      </c>
      <c r="J18" s="27" t="s">
        <v>82</v>
      </c>
      <c r="K18" s="28">
        <v>8</v>
      </c>
      <c r="L18" s="27" t="s">
        <v>98</v>
      </c>
      <c r="M18" s="29">
        <v>43138</v>
      </c>
      <c r="N18" s="29">
        <v>43465</v>
      </c>
      <c r="O18" s="27" t="s">
        <v>99</v>
      </c>
      <c r="P18" s="27" t="s">
        <v>100</v>
      </c>
      <c r="Q18" s="30">
        <v>10</v>
      </c>
      <c r="R18" s="28" t="s">
        <v>96</v>
      </c>
      <c r="S18" s="31" t="s">
        <v>72</v>
      </c>
      <c r="T18" s="27" t="s">
        <v>101</v>
      </c>
      <c r="U18" s="114">
        <v>6400000000</v>
      </c>
      <c r="V18" s="30"/>
      <c r="W18" s="30"/>
      <c r="X18" s="30"/>
      <c r="Y18" s="30"/>
      <c r="Z18" s="30"/>
      <c r="AA18" s="35">
        <v>2</v>
      </c>
      <c r="AB18" s="30">
        <v>2</v>
      </c>
      <c r="AC18" s="30">
        <v>2</v>
      </c>
      <c r="AD18" s="35">
        <v>4</v>
      </c>
      <c r="AE18" s="30">
        <v>4</v>
      </c>
      <c r="AF18" s="30">
        <v>4</v>
      </c>
      <c r="AG18" s="35">
        <v>10</v>
      </c>
      <c r="AH18" s="30">
        <v>1</v>
      </c>
      <c r="AI18" s="85" t="s">
        <v>630</v>
      </c>
      <c r="AJ18" s="85" t="s">
        <v>630</v>
      </c>
      <c r="AK18" s="30"/>
      <c r="AL18" s="85" t="s">
        <v>630</v>
      </c>
      <c r="AM18" s="85" t="s">
        <v>630</v>
      </c>
      <c r="AN18" s="30"/>
      <c r="AO18" s="30" t="str">
        <f t="shared" si="9"/>
        <v>NO PERIODICIDAD</v>
      </c>
      <c r="AP18" s="191" t="e">
        <f t="shared" si="13"/>
        <v>#VALUE!</v>
      </c>
      <c r="AQ18" s="27"/>
      <c r="AR18" s="90">
        <v>6400000000</v>
      </c>
      <c r="AS18" s="90">
        <v>6400000000</v>
      </c>
      <c r="AT18" s="90">
        <v>6400000000</v>
      </c>
      <c r="AU18" s="90">
        <v>6400000000</v>
      </c>
      <c r="AV18" s="90">
        <v>6400000000</v>
      </c>
      <c r="AW18" s="90">
        <v>6400000000</v>
      </c>
      <c r="AX18" s="90">
        <v>6400000000</v>
      </c>
      <c r="AY18" s="32">
        <f t="shared" si="10"/>
        <v>1</v>
      </c>
      <c r="AZ18" s="27" t="s">
        <v>87</v>
      </c>
      <c r="BA18" s="115">
        <f t="shared" si="0"/>
        <v>327</v>
      </c>
      <c r="BB18" s="116">
        <f t="shared" si="1"/>
        <v>205</v>
      </c>
      <c r="BC18" s="117">
        <f t="shared" si="11"/>
        <v>122</v>
      </c>
      <c r="BD18" s="118">
        <f t="shared" si="12"/>
        <v>0.46788990825688076</v>
      </c>
      <c r="BE18" s="123"/>
      <c r="BF18" s="27"/>
      <c r="BG18" s="124" t="s">
        <v>88</v>
      </c>
      <c r="BH18" s="120" t="b">
        <f t="shared" si="2"/>
        <v>1</v>
      </c>
      <c r="BI18" s="121" t="s">
        <v>606</v>
      </c>
      <c r="BJ18" s="125"/>
      <c r="BK18" s="125"/>
      <c r="BL18" s="125"/>
      <c r="BM18" s="125"/>
      <c r="BN18" s="125"/>
      <c r="BO18" s="125"/>
      <c r="BP18" s="125"/>
      <c r="BQ18" s="125"/>
      <c r="BR18" s="64" t="b">
        <f t="shared" si="3"/>
        <v>1</v>
      </c>
      <c r="BS18" s="96">
        <f t="shared" si="4"/>
        <v>0</v>
      </c>
      <c r="BT18" s="96">
        <f t="shared" si="5"/>
        <v>0</v>
      </c>
      <c r="BU18" s="64" t="e">
        <f t="shared" si="6"/>
        <v>#VALUE!</v>
      </c>
      <c r="BV18" s="4" t="b">
        <f t="shared" si="7"/>
        <v>0</v>
      </c>
      <c r="BW18" s="4" t="b">
        <f t="shared" si="8"/>
        <v>1</v>
      </c>
    </row>
    <row r="19" spans="1:75" s="36" customFormat="1" ht="89.25" hidden="1" x14ac:dyDescent="0.25">
      <c r="A19" s="26" t="s">
        <v>51</v>
      </c>
      <c r="B19" s="26" t="s">
        <v>75</v>
      </c>
      <c r="C19" s="26" t="s">
        <v>53</v>
      </c>
      <c r="D19" s="26" t="s">
        <v>79</v>
      </c>
      <c r="E19" s="26" t="s">
        <v>80</v>
      </c>
      <c r="F19" s="26" t="s">
        <v>76</v>
      </c>
      <c r="G19" s="26" t="s">
        <v>57</v>
      </c>
      <c r="H19" s="26" t="s">
        <v>81</v>
      </c>
      <c r="I19" s="26" t="s">
        <v>59</v>
      </c>
      <c r="J19" s="27" t="s">
        <v>102</v>
      </c>
      <c r="K19" s="28">
        <v>9</v>
      </c>
      <c r="L19" s="27" t="s">
        <v>103</v>
      </c>
      <c r="M19" s="29">
        <v>43221</v>
      </c>
      <c r="N19" s="29">
        <v>43465</v>
      </c>
      <c r="O19" s="27" t="s">
        <v>104</v>
      </c>
      <c r="P19" s="27" t="s">
        <v>105</v>
      </c>
      <c r="Q19" s="30">
        <v>100</v>
      </c>
      <c r="R19" s="28" t="s">
        <v>64</v>
      </c>
      <c r="S19" s="31" t="s">
        <v>72</v>
      </c>
      <c r="T19" s="27" t="s">
        <v>106</v>
      </c>
      <c r="U19" s="114">
        <v>540000000</v>
      </c>
      <c r="V19" s="30"/>
      <c r="W19" s="30"/>
      <c r="X19" s="30"/>
      <c r="Y19" s="30"/>
      <c r="Z19" s="30"/>
      <c r="AA19" s="30"/>
      <c r="AB19" s="30">
        <v>10</v>
      </c>
      <c r="AC19" s="30">
        <v>10</v>
      </c>
      <c r="AD19" s="35">
        <v>10</v>
      </c>
      <c r="AE19" s="30">
        <v>70</v>
      </c>
      <c r="AF19" s="30">
        <v>70</v>
      </c>
      <c r="AG19" s="35">
        <v>100</v>
      </c>
      <c r="AH19" s="30" t="s">
        <v>629</v>
      </c>
      <c r="AI19" s="85" t="s">
        <v>630</v>
      </c>
      <c r="AJ19" s="85" t="s">
        <v>630</v>
      </c>
      <c r="AK19" s="30"/>
      <c r="AL19" s="85" t="s">
        <v>630</v>
      </c>
      <c r="AM19" s="85" t="s">
        <v>630</v>
      </c>
      <c r="AN19" s="30"/>
      <c r="AO19" s="30" t="str">
        <f t="shared" si="9"/>
        <v>NO PERIODICIDAD</v>
      </c>
      <c r="AP19" s="191" t="e">
        <f t="shared" si="13"/>
        <v>#VALUE!</v>
      </c>
      <c r="AQ19" s="27"/>
      <c r="AR19" s="91"/>
      <c r="AS19" s="91"/>
      <c r="AT19" s="89"/>
      <c r="AU19" s="89"/>
      <c r="AV19" s="89"/>
      <c r="AW19" s="89"/>
      <c r="AX19" s="89"/>
      <c r="AY19" s="37" t="str">
        <f t="shared" ref="AY19:AY43" si="14">IF(AR19/U19=0,"SIN RECURSO EJECUTADO",(AR19/U19))</f>
        <v>SIN RECURSO EJECUTADO</v>
      </c>
      <c r="AZ19" s="119"/>
      <c r="BA19" s="115">
        <f t="shared" si="0"/>
        <v>244</v>
      </c>
      <c r="BB19" s="116">
        <f t="shared" si="1"/>
        <v>122</v>
      </c>
      <c r="BC19" s="117">
        <f t="shared" si="11"/>
        <v>122</v>
      </c>
      <c r="BD19" s="118">
        <f t="shared" si="12"/>
        <v>0.62704918032786883</v>
      </c>
      <c r="BE19" s="123"/>
      <c r="BF19" s="27"/>
      <c r="BG19" s="124" t="s">
        <v>88</v>
      </c>
      <c r="BH19" s="120" t="b">
        <f t="shared" si="2"/>
        <v>1</v>
      </c>
      <c r="BI19" s="125"/>
      <c r="BJ19" s="125"/>
      <c r="BK19" s="125"/>
      <c r="BL19" s="125"/>
      <c r="BM19" s="125"/>
      <c r="BN19" s="125"/>
      <c r="BO19" s="125"/>
      <c r="BP19" s="125"/>
      <c r="BQ19" s="125"/>
      <c r="BR19" s="64" t="b">
        <f t="shared" si="3"/>
        <v>1</v>
      </c>
      <c r="BS19" s="96">
        <f t="shared" si="4"/>
        <v>540000000</v>
      </c>
      <c r="BT19" s="96">
        <f t="shared" si="5"/>
        <v>540000000</v>
      </c>
      <c r="BU19" s="97"/>
      <c r="BV19" s="4" t="b">
        <f t="shared" si="7"/>
        <v>0</v>
      </c>
      <c r="BW19" s="4" t="b">
        <f t="shared" si="8"/>
        <v>1</v>
      </c>
    </row>
    <row r="20" spans="1:75" s="36" customFormat="1" ht="89.25" hidden="1" x14ac:dyDescent="0.25">
      <c r="A20" s="26" t="s">
        <v>51</v>
      </c>
      <c r="B20" s="26" t="s">
        <v>75</v>
      </c>
      <c r="C20" s="26" t="s">
        <v>53</v>
      </c>
      <c r="D20" s="26" t="s">
        <v>79</v>
      </c>
      <c r="E20" s="26" t="s">
        <v>80</v>
      </c>
      <c r="F20" s="26" t="s">
        <v>76</v>
      </c>
      <c r="G20" s="26" t="s">
        <v>57</v>
      </c>
      <c r="H20" s="26" t="s">
        <v>81</v>
      </c>
      <c r="I20" s="26" t="s">
        <v>59</v>
      </c>
      <c r="J20" s="27" t="s">
        <v>82</v>
      </c>
      <c r="K20" s="28">
        <v>10</v>
      </c>
      <c r="L20" s="27" t="s">
        <v>107</v>
      </c>
      <c r="M20" s="29">
        <v>43221</v>
      </c>
      <c r="N20" s="29">
        <v>43465</v>
      </c>
      <c r="O20" s="27" t="s">
        <v>108</v>
      </c>
      <c r="P20" s="27" t="s">
        <v>109</v>
      </c>
      <c r="Q20" s="30">
        <v>100</v>
      </c>
      <c r="R20" s="28" t="s">
        <v>64</v>
      </c>
      <c r="S20" s="31" t="s">
        <v>72</v>
      </c>
      <c r="T20" s="27" t="s">
        <v>110</v>
      </c>
      <c r="U20" s="114">
        <v>840000000</v>
      </c>
      <c r="V20" s="30"/>
      <c r="W20" s="30"/>
      <c r="X20" s="30"/>
      <c r="Y20" s="30"/>
      <c r="Z20" s="30">
        <v>20</v>
      </c>
      <c r="AA20" s="35">
        <v>20</v>
      </c>
      <c r="AB20" s="30">
        <v>20</v>
      </c>
      <c r="AC20" s="30">
        <v>60</v>
      </c>
      <c r="AD20" s="35">
        <v>60</v>
      </c>
      <c r="AE20" s="30">
        <v>80</v>
      </c>
      <c r="AF20" s="30">
        <v>80</v>
      </c>
      <c r="AG20" s="35">
        <v>100</v>
      </c>
      <c r="AH20" s="30">
        <v>0</v>
      </c>
      <c r="AI20" s="85" t="s">
        <v>630</v>
      </c>
      <c r="AJ20" s="85" t="s">
        <v>630</v>
      </c>
      <c r="AK20" s="30"/>
      <c r="AL20" s="85" t="s">
        <v>630</v>
      </c>
      <c r="AM20" s="85" t="s">
        <v>630</v>
      </c>
      <c r="AN20" s="30"/>
      <c r="AO20" s="30" t="str">
        <f t="shared" si="9"/>
        <v>NO PERIODICIDAD</v>
      </c>
      <c r="AP20" s="191" t="e">
        <f t="shared" si="13"/>
        <v>#VALUE!</v>
      </c>
      <c r="AQ20" s="27"/>
      <c r="AR20" s="89"/>
      <c r="AS20" s="89"/>
      <c r="AT20" s="89"/>
      <c r="AU20" s="89"/>
      <c r="AV20" s="89"/>
      <c r="AW20" s="89"/>
      <c r="AX20" s="89"/>
      <c r="AY20" s="32" t="str">
        <f t="shared" si="14"/>
        <v>SIN RECURSO EJECUTADO</v>
      </c>
      <c r="AZ20" s="27"/>
      <c r="BA20" s="115">
        <f t="shared" si="0"/>
        <v>244</v>
      </c>
      <c r="BB20" s="116">
        <f t="shared" si="1"/>
        <v>122</v>
      </c>
      <c r="BC20" s="117">
        <f t="shared" si="11"/>
        <v>122</v>
      </c>
      <c r="BD20" s="118">
        <f t="shared" si="12"/>
        <v>0.62704918032786883</v>
      </c>
      <c r="BE20" s="123"/>
      <c r="BF20" s="27" t="s">
        <v>111</v>
      </c>
      <c r="BG20" s="126"/>
      <c r="BH20" s="120" t="b">
        <f t="shared" si="2"/>
        <v>1</v>
      </c>
      <c r="BI20" s="121" t="s">
        <v>606</v>
      </c>
      <c r="BJ20" s="125"/>
      <c r="BK20" s="125"/>
      <c r="BL20" s="125"/>
      <c r="BM20" s="125"/>
      <c r="BN20" s="125"/>
      <c r="BO20" s="125"/>
      <c r="BP20" s="125"/>
      <c r="BQ20" s="125"/>
      <c r="BR20" s="64" t="b">
        <f t="shared" si="3"/>
        <v>1</v>
      </c>
      <c r="BS20" s="96">
        <f t="shared" si="4"/>
        <v>840000000</v>
      </c>
      <c r="BT20" s="96">
        <f t="shared" si="5"/>
        <v>840000000</v>
      </c>
      <c r="BU20" s="64" t="e">
        <f t="shared" ref="BU20:BU32" si="15">+AP20 &gt; 100%</f>
        <v>#VALUE!</v>
      </c>
      <c r="BV20" s="4" t="b">
        <f t="shared" si="7"/>
        <v>0</v>
      </c>
      <c r="BW20" s="4" t="b">
        <f t="shared" si="8"/>
        <v>1</v>
      </c>
    </row>
    <row r="21" spans="1:75" s="36" customFormat="1" ht="89.25" hidden="1" x14ac:dyDescent="0.25">
      <c r="A21" s="26" t="s">
        <v>51</v>
      </c>
      <c r="B21" s="26" t="s">
        <v>75</v>
      </c>
      <c r="C21" s="26" t="s">
        <v>53</v>
      </c>
      <c r="D21" s="26" t="s">
        <v>79</v>
      </c>
      <c r="E21" s="26" t="s">
        <v>80</v>
      </c>
      <c r="F21" s="26" t="s">
        <v>76</v>
      </c>
      <c r="G21" s="26" t="s">
        <v>57</v>
      </c>
      <c r="H21" s="26" t="s">
        <v>81</v>
      </c>
      <c r="I21" s="26" t="s">
        <v>59</v>
      </c>
      <c r="J21" s="27" t="s">
        <v>112</v>
      </c>
      <c r="K21" s="28">
        <v>11</v>
      </c>
      <c r="L21" s="27" t="s">
        <v>113</v>
      </c>
      <c r="M21" s="29">
        <v>43132</v>
      </c>
      <c r="N21" s="29">
        <v>43448</v>
      </c>
      <c r="O21" s="27" t="s">
        <v>114</v>
      </c>
      <c r="P21" s="27" t="s">
        <v>115</v>
      </c>
      <c r="Q21" s="30">
        <v>100</v>
      </c>
      <c r="R21" s="28" t="s">
        <v>64</v>
      </c>
      <c r="S21" s="31" t="s">
        <v>72</v>
      </c>
      <c r="T21" s="27" t="s">
        <v>116</v>
      </c>
      <c r="U21" s="114">
        <v>3100000000</v>
      </c>
      <c r="V21" s="30"/>
      <c r="W21" s="30"/>
      <c r="X21" s="30"/>
      <c r="Y21" s="30"/>
      <c r="Z21" s="30">
        <v>30</v>
      </c>
      <c r="AA21" s="35">
        <v>30</v>
      </c>
      <c r="AB21" s="30">
        <v>30</v>
      </c>
      <c r="AC21" s="30">
        <v>60</v>
      </c>
      <c r="AD21" s="35">
        <v>60</v>
      </c>
      <c r="AE21" s="30">
        <v>80</v>
      </c>
      <c r="AF21" s="30">
        <v>80</v>
      </c>
      <c r="AG21" s="35">
        <v>100</v>
      </c>
      <c r="AH21" s="85">
        <v>60</v>
      </c>
      <c r="AI21" s="85" t="s">
        <v>630</v>
      </c>
      <c r="AJ21" s="85" t="s">
        <v>630</v>
      </c>
      <c r="AK21" s="30"/>
      <c r="AL21" s="85" t="s">
        <v>630</v>
      </c>
      <c r="AM21" s="85" t="s">
        <v>630</v>
      </c>
      <c r="AN21" s="30"/>
      <c r="AO21" s="30" t="str">
        <f t="shared" si="9"/>
        <v>NO PERIODICIDAD</v>
      </c>
      <c r="AP21" s="191" t="e">
        <f t="shared" si="13"/>
        <v>#VALUE!</v>
      </c>
      <c r="AQ21" s="27"/>
      <c r="AR21" s="89"/>
      <c r="AS21" s="89"/>
      <c r="AT21" s="89"/>
      <c r="AU21" s="89"/>
      <c r="AV21" s="89"/>
      <c r="AW21" s="89"/>
      <c r="AX21" s="89"/>
      <c r="AY21" s="32" t="str">
        <f t="shared" si="14"/>
        <v>SIN RECURSO EJECUTADO</v>
      </c>
      <c r="AZ21" s="27" t="s">
        <v>117</v>
      </c>
      <c r="BA21" s="115">
        <f t="shared" si="0"/>
        <v>316</v>
      </c>
      <c r="BB21" s="116">
        <f t="shared" si="1"/>
        <v>211</v>
      </c>
      <c r="BC21" s="117">
        <f t="shared" si="11"/>
        <v>105</v>
      </c>
      <c r="BD21" s="118">
        <f t="shared" si="12"/>
        <v>0.48417721518987344</v>
      </c>
      <c r="BE21" s="123"/>
      <c r="BF21" s="27"/>
      <c r="BG21" s="126" t="s">
        <v>118</v>
      </c>
      <c r="BH21" s="120" t="b">
        <f t="shared" si="2"/>
        <v>1</v>
      </c>
      <c r="BI21" s="121" t="s">
        <v>606</v>
      </c>
      <c r="BJ21" s="125"/>
      <c r="BK21" s="125"/>
      <c r="BL21" s="125"/>
      <c r="BM21" s="125"/>
      <c r="BN21" s="125"/>
      <c r="BO21" s="125"/>
      <c r="BP21" s="125"/>
      <c r="BQ21" s="125"/>
      <c r="BR21" s="64" t="b">
        <f t="shared" si="3"/>
        <v>1</v>
      </c>
      <c r="BS21" s="96">
        <f t="shared" si="4"/>
        <v>3100000000</v>
      </c>
      <c r="BT21" s="96">
        <f t="shared" si="5"/>
        <v>3100000000</v>
      </c>
      <c r="BU21" s="64" t="e">
        <f t="shared" si="15"/>
        <v>#VALUE!</v>
      </c>
      <c r="BV21" s="4" t="b">
        <f t="shared" si="7"/>
        <v>0</v>
      </c>
      <c r="BW21" s="4" t="b">
        <f t="shared" si="8"/>
        <v>1</v>
      </c>
    </row>
    <row r="22" spans="1:75" s="39" customFormat="1" ht="89.25" x14ac:dyDescent="0.25">
      <c r="A22" s="26" t="s">
        <v>51</v>
      </c>
      <c r="B22" s="26" t="s">
        <v>75</v>
      </c>
      <c r="C22" s="26" t="s">
        <v>53</v>
      </c>
      <c r="D22" s="26" t="s">
        <v>79</v>
      </c>
      <c r="E22" s="26" t="s">
        <v>80</v>
      </c>
      <c r="F22" s="26" t="s">
        <v>76</v>
      </c>
      <c r="G22" s="26" t="s">
        <v>57</v>
      </c>
      <c r="H22" s="26" t="s">
        <v>81</v>
      </c>
      <c r="I22" s="26" t="s">
        <v>59</v>
      </c>
      <c r="J22" s="27" t="s">
        <v>119</v>
      </c>
      <c r="K22" s="28">
        <v>12</v>
      </c>
      <c r="L22" s="27" t="s">
        <v>120</v>
      </c>
      <c r="M22" s="29">
        <v>43175</v>
      </c>
      <c r="N22" s="29">
        <v>43343</v>
      </c>
      <c r="O22" s="27" t="s">
        <v>121</v>
      </c>
      <c r="P22" s="27" t="s">
        <v>122</v>
      </c>
      <c r="Q22" s="30">
        <v>13</v>
      </c>
      <c r="R22" s="28" t="s">
        <v>96</v>
      </c>
      <c r="S22" s="31" t="s">
        <v>65</v>
      </c>
      <c r="T22" s="27" t="s">
        <v>123</v>
      </c>
      <c r="U22" s="114">
        <v>2200000000</v>
      </c>
      <c r="V22" s="30"/>
      <c r="W22" s="30"/>
      <c r="X22" s="30"/>
      <c r="Y22" s="30"/>
      <c r="Z22" s="30">
        <v>2</v>
      </c>
      <c r="AA22" s="30">
        <v>6</v>
      </c>
      <c r="AB22" s="30">
        <v>9</v>
      </c>
      <c r="AC22" s="30">
        <v>13</v>
      </c>
      <c r="AD22" s="30">
        <v>13</v>
      </c>
      <c r="AE22" s="30">
        <v>13</v>
      </c>
      <c r="AF22" s="30">
        <v>13</v>
      </c>
      <c r="AG22" s="30">
        <v>13</v>
      </c>
      <c r="AH22" s="85">
        <v>6</v>
      </c>
      <c r="AI22" s="30">
        <v>9</v>
      </c>
      <c r="AJ22" s="187">
        <v>0</v>
      </c>
      <c r="AK22" s="30"/>
      <c r="AL22" s="30"/>
      <c r="AM22" s="30"/>
      <c r="AN22" s="30"/>
      <c r="AO22" s="30">
        <f t="shared" si="9"/>
        <v>0</v>
      </c>
      <c r="AP22" s="92">
        <f t="shared" si="13"/>
        <v>0</v>
      </c>
      <c r="AQ22" s="27" t="s">
        <v>769</v>
      </c>
      <c r="AR22" s="89"/>
      <c r="AS22" s="89"/>
      <c r="AT22" s="189"/>
      <c r="AU22" s="89"/>
      <c r="AV22" s="89"/>
      <c r="AW22" s="89"/>
      <c r="AX22" s="89"/>
      <c r="AY22" s="32" t="str">
        <f t="shared" si="14"/>
        <v>SIN RECURSO EJECUTADO</v>
      </c>
      <c r="AZ22" s="203"/>
      <c r="BA22" s="115">
        <f t="shared" si="0"/>
        <v>168</v>
      </c>
      <c r="BB22" s="116">
        <f t="shared" si="1"/>
        <v>168</v>
      </c>
      <c r="BC22" s="117">
        <f t="shared" si="11"/>
        <v>0</v>
      </c>
      <c r="BD22" s="118">
        <f t="shared" si="12"/>
        <v>0.9107142857142857</v>
      </c>
      <c r="BE22" s="123"/>
      <c r="BF22" s="27" t="s">
        <v>124</v>
      </c>
      <c r="BG22" s="124" t="s">
        <v>88</v>
      </c>
      <c r="BH22" s="120" t="b">
        <f t="shared" si="2"/>
        <v>1</v>
      </c>
      <c r="BI22" s="121" t="s">
        <v>606</v>
      </c>
      <c r="BJ22" s="120" t="s">
        <v>607</v>
      </c>
      <c r="BK22" s="122" t="s">
        <v>615</v>
      </c>
      <c r="BL22" s="122"/>
      <c r="BM22" s="122"/>
      <c r="BN22" s="122"/>
      <c r="BO22" s="122"/>
      <c r="BP22" s="122"/>
      <c r="BQ22" s="122"/>
      <c r="BR22" s="64" t="b">
        <f t="shared" si="3"/>
        <v>1</v>
      </c>
      <c r="BS22" s="96">
        <f t="shared" si="4"/>
        <v>2200000000</v>
      </c>
      <c r="BT22" s="96">
        <f t="shared" si="5"/>
        <v>2200000000</v>
      </c>
      <c r="BU22" s="64" t="b">
        <f t="shared" si="15"/>
        <v>0</v>
      </c>
      <c r="BV22" s="4" t="b">
        <f t="shared" si="7"/>
        <v>1</v>
      </c>
      <c r="BW22" s="4" t="b">
        <f t="shared" si="8"/>
        <v>0</v>
      </c>
    </row>
    <row r="23" spans="1:75" s="39" customFormat="1" ht="89.25" x14ac:dyDescent="0.25">
      <c r="A23" s="26" t="s">
        <v>51</v>
      </c>
      <c r="B23" s="26" t="s">
        <v>75</v>
      </c>
      <c r="C23" s="26" t="s">
        <v>53</v>
      </c>
      <c r="D23" s="26" t="s">
        <v>79</v>
      </c>
      <c r="E23" s="26" t="s">
        <v>80</v>
      </c>
      <c r="F23" s="26" t="s">
        <v>76</v>
      </c>
      <c r="G23" s="26" t="s">
        <v>57</v>
      </c>
      <c r="H23" s="26" t="s">
        <v>81</v>
      </c>
      <c r="I23" s="26" t="s">
        <v>59</v>
      </c>
      <c r="J23" s="27" t="s">
        <v>119</v>
      </c>
      <c r="K23" s="28">
        <v>13</v>
      </c>
      <c r="L23" s="27" t="s">
        <v>125</v>
      </c>
      <c r="M23" s="29">
        <v>43282</v>
      </c>
      <c r="N23" s="29">
        <v>43465</v>
      </c>
      <c r="O23" s="27" t="s">
        <v>126</v>
      </c>
      <c r="P23" s="27" t="s">
        <v>127</v>
      </c>
      <c r="Q23" s="30">
        <v>200</v>
      </c>
      <c r="R23" s="28" t="s">
        <v>96</v>
      </c>
      <c r="S23" s="31" t="s">
        <v>65</v>
      </c>
      <c r="T23" s="27" t="s">
        <v>128</v>
      </c>
      <c r="U23" s="114">
        <v>2615000000</v>
      </c>
      <c r="V23" s="30"/>
      <c r="W23" s="30"/>
      <c r="X23" s="30"/>
      <c r="Y23" s="30"/>
      <c r="Z23" s="30"/>
      <c r="AA23" s="30"/>
      <c r="AB23" s="30">
        <v>20</v>
      </c>
      <c r="AC23" s="30">
        <v>50</v>
      </c>
      <c r="AD23" s="30">
        <v>86</v>
      </c>
      <c r="AE23" s="30">
        <v>115</v>
      </c>
      <c r="AF23" s="30">
        <v>150</v>
      </c>
      <c r="AG23" s="30">
        <v>200</v>
      </c>
      <c r="AH23" s="30" t="s">
        <v>629</v>
      </c>
      <c r="AI23" s="30">
        <v>28</v>
      </c>
      <c r="AJ23" s="187">
        <v>0</v>
      </c>
      <c r="AK23" s="30"/>
      <c r="AL23" s="30"/>
      <c r="AM23" s="30"/>
      <c r="AN23" s="30"/>
      <c r="AO23" s="30">
        <f t="shared" si="9"/>
        <v>0</v>
      </c>
      <c r="AP23" s="92">
        <f t="shared" si="13"/>
        <v>0</v>
      </c>
      <c r="AQ23" s="27" t="s">
        <v>769</v>
      </c>
      <c r="AR23" s="91"/>
      <c r="AS23" s="91"/>
      <c r="AT23" s="189"/>
      <c r="AU23" s="89"/>
      <c r="AV23" s="89"/>
      <c r="AW23" s="89"/>
      <c r="AX23" s="89"/>
      <c r="AY23" s="37" t="str">
        <f t="shared" si="14"/>
        <v>SIN RECURSO EJECUTADO</v>
      </c>
      <c r="AZ23" s="204"/>
      <c r="BA23" s="115">
        <f t="shared" si="0"/>
        <v>183</v>
      </c>
      <c r="BB23" s="116">
        <f t="shared" si="1"/>
        <v>61</v>
      </c>
      <c r="BC23" s="117">
        <f t="shared" si="11"/>
        <v>122</v>
      </c>
      <c r="BD23" s="118">
        <f t="shared" si="12"/>
        <v>0.83606557377049184</v>
      </c>
      <c r="BE23" s="123"/>
      <c r="BF23" s="27"/>
      <c r="BG23" s="124" t="s">
        <v>88</v>
      </c>
      <c r="BH23" s="120" t="b">
        <f t="shared" si="2"/>
        <v>1</v>
      </c>
      <c r="BI23" s="122"/>
      <c r="BJ23" s="120" t="s">
        <v>607</v>
      </c>
      <c r="BK23" s="122" t="s">
        <v>615</v>
      </c>
      <c r="BL23" s="122"/>
      <c r="BM23" s="122"/>
      <c r="BN23" s="122"/>
      <c r="BO23" s="122"/>
      <c r="BP23" s="122"/>
      <c r="BQ23" s="122"/>
      <c r="BR23" s="64" t="b">
        <f t="shared" si="3"/>
        <v>1</v>
      </c>
      <c r="BS23" s="96">
        <f t="shared" si="4"/>
        <v>2615000000</v>
      </c>
      <c r="BT23" s="96">
        <f t="shared" si="5"/>
        <v>2615000000</v>
      </c>
      <c r="BU23" s="64" t="b">
        <f t="shared" si="15"/>
        <v>0</v>
      </c>
      <c r="BV23" s="4" t="b">
        <f t="shared" si="7"/>
        <v>1</v>
      </c>
      <c r="BW23" s="4" t="b">
        <f t="shared" si="8"/>
        <v>0</v>
      </c>
    </row>
    <row r="24" spans="1:75" s="39" customFormat="1" ht="89.25" x14ac:dyDescent="0.25">
      <c r="A24" s="26" t="s">
        <v>51</v>
      </c>
      <c r="B24" s="26" t="s">
        <v>75</v>
      </c>
      <c r="C24" s="26" t="s">
        <v>53</v>
      </c>
      <c r="D24" s="26" t="s">
        <v>79</v>
      </c>
      <c r="E24" s="26" t="s">
        <v>80</v>
      </c>
      <c r="F24" s="26" t="s">
        <v>76</v>
      </c>
      <c r="G24" s="26" t="s">
        <v>57</v>
      </c>
      <c r="H24" s="26" t="s">
        <v>81</v>
      </c>
      <c r="I24" s="26" t="s">
        <v>59</v>
      </c>
      <c r="J24" s="27" t="s">
        <v>119</v>
      </c>
      <c r="K24" s="28">
        <v>14</v>
      </c>
      <c r="L24" s="27" t="s">
        <v>129</v>
      </c>
      <c r="M24" s="29">
        <v>43126</v>
      </c>
      <c r="N24" s="29">
        <v>43465</v>
      </c>
      <c r="O24" s="27" t="s">
        <v>130</v>
      </c>
      <c r="P24" s="27" t="s">
        <v>131</v>
      </c>
      <c r="Q24" s="30">
        <v>60</v>
      </c>
      <c r="R24" s="28" t="s">
        <v>96</v>
      </c>
      <c r="S24" s="31" t="s">
        <v>65</v>
      </c>
      <c r="T24" s="27" t="s">
        <v>132</v>
      </c>
      <c r="U24" s="114">
        <v>2938000000</v>
      </c>
      <c r="V24" s="30"/>
      <c r="W24" s="30">
        <v>5</v>
      </c>
      <c r="X24" s="30">
        <v>9</v>
      </c>
      <c r="Y24" s="30">
        <v>15</v>
      </c>
      <c r="Z24" s="30">
        <v>19</v>
      </c>
      <c r="AA24" s="30">
        <v>25</v>
      </c>
      <c r="AB24" s="30">
        <v>31</v>
      </c>
      <c r="AC24" s="30">
        <v>36</v>
      </c>
      <c r="AD24" s="30">
        <v>44</v>
      </c>
      <c r="AE24" s="30">
        <v>51</v>
      </c>
      <c r="AF24" s="30">
        <v>56</v>
      </c>
      <c r="AG24" s="30">
        <v>60</v>
      </c>
      <c r="AH24" s="30">
        <v>6</v>
      </c>
      <c r="AI24" s="30">
        <v>6</v>
      </c>
      <c r="AJ24" s="187">
        <v>0</v>
      </c>
      <c r="AK24" s="30"/>
      <c r="AL24" s="30"/>
      <c r="AM24" s="30"/>
      <c r="AN24" s="30"/>
      <c r="AO24" s="30">
        <f t="shared" si="9"/>
        <v>0</v>
      </c>
      <c r="AP24" s="92">
        <f t="shared" si="13"/>
        <v>0</v>
      </c>
      <c r="AQ24" s="27" t="s">
        <v>769</v>
      </c>
      <c r="AR24" s="89"/>
      <c r="AS24" s="89"/>
      <c r="AT24" s="189"/>
      <c r="AU24" s="89"/>
      <c r="AV24" s="89"/>
      <c r="AW24" s="89"/>
      <c r="AX24" s="89"/>
      <c r="AY24" s="32" t="str">
        <f t="shared" si="14"/>
        <v>SIN RECURSO EJECUTADO</v>
      </c>
      <c r="AZ24" s="203"/>
      <c r="BA24" s="115">
        <f t="shared" si="0"/>
        <v>339</v>
      </c>
      <c r="BB24" s="116">
        <f t="shared" si="1"/>
        <v>217</v>
      </c>
      <c r="BC24" s="117">
        <f t="shared" si="11"/>
        <v>122</v>
      </c>
      <c r="BD24" s="118">
        <f t="shared" si="12"/>
        <v>0.45132743362831856</v>
      </c>
      <c r="BE24" s="123"/>
      <c r="BF24" s="27" t="s">
        <v>124</v>
      </c>
      <c r="BG24" s="124" t="s">
        <v>88</v>
      </c>
      <c r="BH24" s="120" t="b">
        <f t="shared" si="2"/>
        <v>1</v>
      </c>
      <c r="BI24" s="121" t="s">
        <v>606</v>
      </c>
      <c r="BJ24" s="120" t="s">
        <v>607</v>
      </c>
      <c r="BK24" s="122" t="s">
        <v>615</v>
      </c>
      <c r="BL24" s="122"/>
      <c r="BM24" s="122"/>
      <c r="BN24" s="122"/>
      <c r="BO24" s="122"/>
      <c r="BP24" s="122"/>
      <c r="BQ24" s="122"/>
      <c r="BR24" s="64" t="b">
        <f t="shared" si="3"/>
        <v>1</v>
      </c>
      <c r="BS24" s="96">
        <f t="shared" si="4"/>
        <v>2938000000</v>
      </c>
      <c r="BT24" s="96">
        <f t="shared" si="5"/>
        <v>2938000000</v>
      </c>
      <c r="BU24" s="64" t="b">
        <f t="shared" si="15"/>
        <v>0</v>
      </c>
      <c r="BV24" s="4" t="b">
        <f t="shared" si="7"/>
        <v>1</v>
      </c>
      <c r="BW24" s="4" t="b">
        <f t="shared" si="8"/>
        <v>0</v>
      </c>
    </row>
    <row r="25" spans="1:75" s="39" customFormat="1" ht="89.25" x14ac:dyDescent="0.25">
      <c r="A25" s="26" t="s">
        <v>51</v>
      </c>
      <c r="B25" s="26" t="s">
        <v>75</v>
      </c>
      <c r="C25" s="26" t="s">
        <v>53</v>
      </c>
      <c r="D25" s="26" t="s">
        <v>79</v>
      </c>
      <c r="E25" s="26" t="s">
        <v>80</v>
      </c>
      <c r="F25" s="26" t="s">
        <v>76</v>
      </c>
      <c r="G25" s="26" t="s">
        <v>57</v>
      </c>
      <c r="H25" s="26" t="s">
        <v>81</v>
      </c>
      <c r="I25" s="26" t="s">
        <v>59</v>
      </c>
      <c r="J25" s="27" t="s">
        <v>119</v>
      </c>
      <c r="K25" s="28">
        <v>15</v>
      </c>
      <c r="L25" s="27" t="s">
        <v>133</v>
      </c>
      <c r="M25" s="29">
        <v>43282</v>
      </c>
      <c r="N25" s="29">
        <v>43465</v>
      </c>
      <c r="O25" s="27" t="s">
        <v>134</v>
      </c>
      <c r="P25" s="27" t="s">
        <v>135</v>
      </c>
      <c r="Q25" s="30">
        <v>45</v>
      </c>
      <c r="R25" s="28" t="s">
        <v>96</v>
      </c>
      <c r="S25" s="31" t="s">
        <v>65</v>
      </c>
      <c r="T25" s="27" t="s">
        <v>136</v>
      </c>
      <c r="U25" s="114">
        <v>2970000000</v>
      </c>
      <c r="V25" s="30"/>
      <c r="W25" s="30"/>
      <c r="X25" s="30"/>
      <c r="Y25" s="30"/>
      <c r="Z25" s="30"/>
      <c r="AA25" s="30"/>
      <c r="AB25" s="30">
        <v>5</v>
      </c>
      <c r="AC25" s="30">
        <v>12</v>
      </c>
      <c r="AD25" s="30">
        <v>26</v>
      </c>
      <c r="AE25" s="30">
        <v>31</v>
      </c>
      <c r="AF25" s="30">
        <v>38</v>
      </c>
      <c r="AG25" s="30">
        <v>45</v>
      </c>
      <c r="AH25" s="30" t="s">
        <v>629</v>
      </c>
      <c r="AI25" s="30">
        <v>11</v>
      </c>
      <c r="AJ25" s="187">
        <v>0</v>
      </c>
      <c r="AK25" s="30"/>
      <c r="AL25" s="30"/>
      <c r="AM25" s="30"/>
      <c r="AN25" s="30"/>
      <c r="AO25" s="30">
        <f t="shared" si="9"/>
        <v>0</v>
      </c>
      <c r="AP25" s="92">
        <f t="shared" si="13"/>
        <v>0</v>
      </c>
      <c r="AQ25" s="27" t="s">
        <v>769</v>
      </c>
      <c r="AR25" s="91"/>
      <c r="AS25" s="91"/>
      <c r="AT25" s="189"/>
      <c r="AU25" s="89"/>
      <c r="AV25" s="89"/>
      <c r="AW25" s="89"/>
      <c r="AX25" s="89"/>
      <c r="AY25" s="37" t="str">
        <f t="shared" si="14"/>
        <v>SIN RECURSO EJECUTADO</v>
      </c>
      <c r="AZ25" s="204"/>
      <c r="BA25" s="115">
        <f t="shared" si="0"/>
        <v>183</v>
      </c>
      <c r="BB25" s="116">
        <f t="shared" si="1"/>
        <v>61</v>
      </c>
      <c r="BC25" s="117">
        <f t="shared" si="11"/>
        <v>122</v>
      </c>
      <c r="BD25" s="118">
        <f t="shared" si="12"/>
        <v>0.83606557377049184</v>
      </c>
      <c r="BE25" s="123"/>
      <c r="BF25" s="27"/>
      <c r="BG25" s="124" t="s">
        <v>88</v>
      </c>
      <c r="BH25" s="120" t="b">
        <f t="shared" si="2"/>
        <v>1</v>
      </c>
      <c r="BI25" s="122"/>
      <c r="BJ25" s="120" t="s">
        <v>607</v>
      </c>
      <c r="BK25" s="122" t="s">
        <v>615</v>
      </c>
      <c r="BL25" s="122"/>
      <c r="BM25" s="122"/>
      <c r="BN25" s="122"/>
      <c r="BO25" s="122"/>
      <c r="BP25" s="122"/>
      <c r="BQ25" s="122"/>
      <c r="BR25" s="64" t="b">
        <f t="shared" si="3"/>
        <v>1</v>
      </c>
      <c r="BS25" s="96">
        <f t="shared" si="4"/>
        <v>2970000000</v>
      </c>
      <c r="BT25" s="96">
        <f t="shared" si="5"/>
        <v>2970000000</v>
      </c>
      <c r="BU25" s="64" t="b">
        <f t="shared" si="15"/>
        <v>0</v>
      </c>
      <c r="BV25" s="4" t="b">
        <f t="shared" si="7"/>
        <v>1</v>
      </c>
      <c r="BW25" s="4" t="b">
        <f t="shared" si="8"/>
        <v>0</v>
      </c>
    </row>
    <row r="26" spans="1:75" ht="76.5" x14ac:dyDescent="0.25">
      <c r="A26" s="26" t="s">
        <v>137</v>
      </c>
      <c r="B26" s="26" t="s">
        <v>138</v>
      </c>
      <c r="C26" s="26" t="s">
        <v>53</v>
      </c>
      <c r="D26" s="26" t="s">
        <v>54</v>
      </c>
      <c r="E26" s="26" t="s">
        <v>139</v>
      </c>
      <c r="F26" s="26" t="s">
        <v>140</v>
      </c>
      <c r="G26" s="26" t="s">
        <v>57</v>
      </c>
      <c r="H26" s="26" t="s">
        <v>141</v>
      </c>
      <c r="I26" s="26" t="s">
        <v>59</v>
      </c>
      <c r="J26" s="27" t="s">
        <v>142</v>
      </c>
      <c r="K26" s="28">
        <v>16</v>
      </c>
      <c r="L26" s="27" t="s">
        <v>143</v>
      </c>
      <c r="M26" s="29">
        <v>43101</v>
      </c>
      <c r="N26" s="29">
        <v>43120</v>
      </c>
      <c r="O26" s="27" t="s">
        <v>144</v>
      </c>
      <c r="P26" s="27" t="s">
        <v>145</v>
      </c>
      <c r="Q26" s="30">
        <v>1</v>
      </c>
      <c r="R26" s="28" t="s">
        <v>146</v>
      </c>
      <c r="S26" s="31" t="s">
        <v>65</v>
      </c>
      <c r="T26" s="27" t="s">
        <v>147</v>
      </c>
      <c r="U26" s="127">
        <v>0</v>
      </c>
      <c r="V26" s="38">
        <v>1</v>
      </c>
      <c r="W26" s="30">
        <v>1</v>
      </c>
      <c r="X26" s="30">
        <v>1</v>
      </c>
      <c r="Y26" s="30">
        <v>1</v>
      </c>
      <c r="Z26" s="30">
        <v>1</v>
      </c>
      <c r="AA26" s="30">
        <v>1</v>
      </c>
      <c r="AB26" s="30">
        <v>1</v>
      </c>
      <c r="AC26" s="30">
        <v>1</v>
      </c>
      <c r="AD26" s="30">
        <v>1</v>
      </c>
      <c r="AE26" s="30">
        <v>1</v>
      </c>
      <c r="AF26" s="30">
        <v>1</v>
      </c>
      <c r="AG26" s="30">
        <v>1</v>
      </c>
      <c r="AH26" s="30">
        <v>1</v>
      </c>
      <c r="AI26" s="85">
        <v>1</v>
      </c>
      <c r="AJ26" s="85">
        <v>1</v>
      </c>
      <c r="AK26" s="85">
        <v>1</v>
      </c>
      <c r="AL26" s="85">
        <v>1</v>
      </c>
      <c r="AM26" s="85">
        <v>1</v>
      </c>
      <c r="AN26" s="85">
        <v>1</v>
      </c>
      <c r="AO26" s="30">
        <f t="shared" si="9"/>
        <v>1</v>
      </c>
      <c r="AP26" s="92">
        <f t="shared" si="13"/>
        <v>1</v>
      </c>
      <c r="AQ26" s="27"/>
      <c r="AR26" s="89"/>
      <c r="AS26" s="89"/>
      <c r="AT26" s="89"/>
      <c r="AU26" s="89"/>
      <c r="AV26" s="89"/>
      <c r="AW26" s="89"/>
      <c r="AX26" s="89"/>
      <c r="AY26" s="32" t="e">
        <f t="shared" si="14"/>
        <v>#DIV/0!</v>
      </c>
      <c r="AZ26" s="27"/>
      <c r="BA26" s="115">
        <f t="shared" si="0"/>
        <v>19</v>
      </c>
      <c r="BB26" s="116">
        <f t="shared" si="1"/>
        <v>242</v>
      </c>
      <c r="BC26" s="117">
        <f t="shared" si="11"/>
        <v>-223</v>
      </c>
      <c r="BD26" s="118">
        <f t="shared" si="12"/>
        <v>8.0526315789473681</v>
      </c>
      <c r="BE26" s="26"/>
      <c r="BF26" s="27" t="s">
        <v>149</v>
      </c>
      <c r="BG26" s="26"/>
      <c r="BH26" s="120" t="b">
        <f t="shared" si="2"/>
        <v>1</v>
      </c>
      <c r="BI26" s="121" t="s">
        <v>606</v>
      </c>
      <c r="BJ26" s="120"/>
      <c r="BK26" s="122" t="s">
        <v>615</v>
      </c>
      <c r="BL26" s="120"/>
      <c r="BM26" s="120"/>
      <c r="BN26" s="120"/>
      <c r="BO26" s="120"/>
      <c r="BP26" s="120"/>
      <c r="BQ26" s="120"/>
      <c r="BR26" s="64" t="b">
        <f t="shared" si="3"/>
        <v>1</v>
      </c>
      <c r="BS26" s="96">
        <f t="shared" si="4"/>
        <v>0</v>
      </c>
      <c r="BT26" s="96">
        <f t="shared" si="5"/>
        <v>0</v>
      </c>
      <c r="BU26" s="64" t="b">
        <f t="shared" si="15"/>
        <v>0</v>
      </c>
      <c r="BV26" s="4" t="b">
        <f t="shared" si="7"/>
        <v>0</v>
      </c>
      <c r="BW26" s="4" t="b">
        <f t="shared" si="8"/>
        <v>1</v>
      </c>
    </row>
    <row r="27" spans="1:75" ht="76.5" x14ac:dyDescent="0.25">
      <c r="A27" s="26" t="s">
        <v>137</v>
      </c>
      <c r="B27" s="26" t="s">
        <v>138</v>
      </c>
      <c r="C27" s="26" t="s">
        <v>53</v>
      </c>
      <c r="D27" s="26" t="s">
        <v>54</v>
      </c>
      <c r="E27" s="26" t="s">
        <v>139</v>
      </c>
      <c r="F27" s="26" t="s">
        <v>140</v>
      </c>
      <c r="G27" s="26" t="s">
        <v>57</v>
      </c>
      <c r="H27" s="26" t="s">
        <v>141</v>
      </c>
      <c r="I27" s="26" t="s">
        <v>59</v>
      </c>
      <c r="J27" s="27" t="s">
        <v>142</v>
      </c>
      <c r="K27" s="28">
        <v>17</v>
      </c>
      <c r="L27" s="27" t="s">
        <v>150</v>
      </c>
      <c r="M27" s="29">
        <v>43120</v>
      </c>
      <c r="N27" s="29">
        <v>43125</v>
      </c>
      <c r="O27" s="27" t="s">
        <v>151</v>
      </c>
      <c r="P27" s="27" t="s">
        <v>151</v>
      </c>
      <c r="Q27" s="30">
        <v>1</v>
      </c>
      <c r="R27" s="28" t="s">
        <v>146</v>
      </c>
      <c r="S27" s="31" t="s">
        <v>65</v>
      </c>
      <c r="T27" s="27" t="s">
        <v>152</v>
      </c>
      <c r="U27" s="127">
        <v>0</v>
      </c>
      <c r="V27" s="38">
        <v>1</v>
      </c>
      <c r="W27" s="30">
        <v>1</v>
      </c>
      <c r="X27" s="30">
        <v>1</v>
      </c>
      <c r="Y27" s="30">
        <v>1</v>
      </c>
      <c r="Z27" s="30">
        <v>1</v>
      </c>
      <c r="AA27" s="30">
        <v>1</v>
      </c>
      <c r="AB27" s="30">
        <v>1</v>
      </c>
      <c r="AC27" s="30">
        <v>1</v>
      </c>
      <c r="AD27" s="30">
        <v>1</v>
      </c>
      <c r="AE27" s="30">
        <v>1</v>
      </c>
      <c r="AF27" s="30">
        <v>1</v>
      </c>
      <c r="AG27" s="30">
        <v>1</v>
      </c>
      <c r="AH27" s="30">
        <v>1</v>
      </c>
      <c r="AI27" s="85">
        <v>1</v>
      </c>
      <c r="AJ27" s="85">
        <v>1</v>
      </c>
      <c r="AK27" s="85">
        <v>1</v>
      </c>
      <c r="AL27" s="85">
        <v>1</v>
      </c>
      <c r="AM27" s="85">
        <v>1</v>
      </c>
      <c r="AN27" s="85">
        <v>1</v>
      </c>
      <c r="AO27" s="30">
        <f t="shared" si="9"/>
        <v>1</v>
      </c>
      <c r="AP27" s="92">
        <f t="shared" si="13"/>
        <v>1</v>
      </c>
      <c r="AQ27" s="27"/>
      <c r="AR27" s="89"/>
      <c r="AS27" s="89"/>
      <c r="AT27" s="89"/>
      <c r="AU27" s="89"/>
      <c r="AV27" s="89"/>
      <c r="AW27" s="89"/>
      <c r="AX27" s="89"/>
      <c r="AY27" s="32" t="e">
        <f t="shared" si="14"/>
        <v>#DIV/0!</v>
      </c>
      <c r="AZ27" s="27"/>
      <c r="BA27" s="115">
        <f t="shared" si="0"/>
        <v>5</v>
      </c>
      <c r="BB27" s="116">
        <f t="shared" si="1"/>
        <v>223</v>
      </c>
      <c r="BC27" s="117">
        <f t="shared" si="11"/>
        <v>-218</v>
      </c>
      <c r="BD27" s="118">
        <f t="shared" si="12"/>
        <v>30.6</v>
      </c>
      <c r="BE27" s="26"/>
      <c r="BF27" s="27" t="s">
        <v>149</v>
      </c>
      <c r="BG27" s="26"/>
      <c r="BH27" s="120" t="b">
        <f t="shared" si="2"/>
        <v>1</v>
      </c>
      <c r="BI27" s="121" t="s">
        <v>606</v>
      </c>
      <c r="BJ27" s="120"/>
      <c r="BK27" s="122" t="s">
        <v>615</v>
      </c>
      <c r="BL27" s="120"/>
      <c r="BM27" s="120"/>
      <c r="BN27" s="120"/>
      <c r="BO27" s="120"/>
      <c r="BP27" s="120"/>
      <c r="BQ27" s="120"/>
      <c r="BR27" s="64" t="b">
        <f t="shared" si="3"/>
        <v>1</v>
      </c>
      <c r="BS27" s="96">
        <f t="shared" si="4"/>
        <v>0</v>
      </c>
      <c r="BT27" s="96">
        <f t="shared" si="5"/>
        <v>0</v>
      </c>
      <c r="BU27" s="64" t="b">
        <f t="shared" si="15"/>
        <v>0</v>
      </c>
      <c r="BV27" s="4" t="b">
        <f t="shared" si="7"/>
        <v>0</v>
      </c>
      <c r="BW27" s="4" t="b">
        <f t="shared" si="8"/>
        <v>1</v>
      </c>
    </row>
    <row r="28" spans="1:75" ht="76.5" x14ac:dyDescent="0.25">
      <c r="A28" s="26" t="s">
        <v>137</v>
      </c>
      <c r="B28" s="26" t="s">
        <v>138</v>
      </c>
      <c r="C28" s="26" t="s">
        <v>53</v>
      </c>
      <c r="D28" s="26" t="s">
        <v>54</v>
      </c>
      <c r="E28" s="26" t="s">
        <v>139</v>
      </c>
      <c r="F28" s="26" t="s">
        <v>140</v>
      </c>
      <c r="G28" s="26" t="s">
        <v>57</v>
      </c>
      <c r="H28" s="26" t="s">
        <v>141</v>
      </c>
      <c r="I28" s="26" t="s">
        <v>59</v>
      </c>
      <c r="J28" s="27" t="s">
        <v>142</v>
      </c>
      <c r="K28" s="28">
        <v>18</v>
      </c>
      <c r="L28" s="27" t="s">
        <v>154</v>
      </c>
      <c r="M28" s="29">
        <v>43125</v>
      </c>
      <c r="N28" s="29">
        <v>43465</v>
      </c>
      <c r="O28" s="27" t="s">
        <v>155</v>
      </c>
      <c r="P28" s="27" t="s">
        <v>156</v>
      </c>
      <c r="Q28" s="30">
        <v>100000</v>
      </c>
      <c r="R28" s="28" t="s">
        <v>157</v>
      </c>
      <c r="S28" s="31" t="s">
        <v>65</v>
      </c>
      <c r="T28" s="27" t="s">
        <v>158</v>
      </c>
      <c r="U28" s="127">
        <v>27057227000</v>
      </c>
      <c r="V28" s="40"/>
      <c r="W28" s="40"/>
      <c r="X28" s="40"/>
      <c r="Y28" s="40">
        <v>20000</v>
      </c>
      <c r="Z28" s="40">
        <v>40000</v>
      </c>
      <c r="AA28" s="40">
        <v>40000</v>
      </c>
      <c r="AB28" s="40">
        <v>60000</v>
      </c>
      <c r="AC28" s="40">
        <v>80000</v>
      </c>
      <c r="AD28" s="40">
        <v>100000</v>
      </c>
      <c r="AE28" s="40">
        <v>100000</v>
      </c>
      <c r="AF28" s="40">
        <v>100000</v>
      </c>
      <c r="AG28" s="40">
        <v>100000</v>
      </c>
      <c r="AH28" s="30">
        <v>77947</v>
      </c>
      <c r="AI28" s="30">
        <v>77947</v>
      </c>
      <c r="AJ28" s="187">
        <v>77947</v>
      </c>
      <c r="AK28" s="30"/>
      <c r="AL28" s="30"/>
      <c r="AM28" s="30"/>
      <c r="AN28" s="30"/>
      <c r="AO28" s="30">
        <f t="shared" si="9"/>
        <v>77947</v>
      </c>
      <c r="AP28" s="92">
        <f t="shared" si="13"/>
        <v>0.97433749999999997</v>
      </c>
      <c r="AQ28" s="27" t="s">
        <v>738</v>
      </c>
      <c r="AR28" s="90">
        <v>27057227000</v>
      </c>
      <c r="AS28" s="90">
        <v>27057227000</v>
      </c>
      <c r="AT28" s="90">
        <v>27057227000</v>
      </c>
      <c r="AU28" s="90">
        <v>27057227000</v>
      </c>
      <c r="AV28" s="90">
        <v>27057227000</v>
      </c>
      <c r="AW28" s="90">
        <v>27057227000</v>
      </c>
      <c r="AX28" s="90">
        <v>27057227000</v>
      </c>
      <c r="AY28" s="32">
        <f>IF(AS28/U28=0,"SIN RECURSO EJECUTADO",(AS28/U28))</f>
        <v>1</v>
      </c>
      <c r="AZ28" s="203"/>
      <c r="BA28" s="115">
        <f t="shared" si="0"/>
        <v>340</v>
      </c>
      <c r="BB28" s="116">
        <f t="shared" si="1"/>
        <v>218</v>
      </c>
      <c r="BC28" s="117">
        <f t="shared" si="11"/>
        <v>122</v>
      </c>
      <c r="BD28" s="118">
        <f t="shared" si="12"/>
        <v>0.45</v>
      </c>
      <c r="BE28" s="123"/>
      <c r="BF28" s="27" t="s">
        <v>677</v>
      </c>
      <c r="BG28" s="26" t="s">
        <v>160</v>
      </c>
      <c r="BH28" s="120" t="b">
        <f t="shared" si="2"/>
        <v>1</v>
      </c>
      <c r="BI28" s="121" t="s">
        <v>606</v>
      </c>
      <c r="BJ28" s="120" t="s">
        <v>607</v>
      </c>
      <c r="BK28" s="122" t="s">
        <v>615</v>
      </c>
      <c r="BL28" s="120"/>
      <c r="BM28" s="120"/>
      <c r="BN28" s="120"/>
      <c r="BO28" s="120"/>
      <c r="BP28" s="120"/>
      <c r="BQ28" s="120"/>
      <c r="BR28" s="64" t="b">
        <f t="shared" si="3"/>
        <v>1</v>
      </c>
      <c r="BS28" s="96">
        <f t="shared" si="4"/>
        <v>0</v>
      </c>
      <c r="BT28" s="96">
        <f t="shared" si="5"/>
        <v>0</v>
      </c>
      <c r="BU28" s="64" t="b">
        <f t="shared" si="15"/>
        <v>0</v>
      </c>
      <c r="BV28" s="4" t="b">
        <f t="shared" si="7"/>
        <v>0</v>
      </c>
      <c r="BW28" s="4" t="b">
        <f t="shared" si="8"/>
        <v>0</v>
      </c>
    </row>
    <row r="29" spans="1:75" ht="89.25" x14ac:dyDescent="0.25">
      <c r="A29" s="26" t="s">
        <v>137</v>
      </c>
      <c r="B29" s="26" t="s">
        <v>138</v>
      </c>
      <c r="C29" s="26" t="s">
        <v>53</v>
      </c>
      <c r="D29" s="26" t="s">
        <v>54</v>
      </c>
      <c r="E29" s="26" t="s">
        <v>80</v>
      </c>
      <c r="F29" s="26" t="s">
        <v>140</v>
      </c>
      <c r="G29" s="26" t="s">
        <v>57</v>
      </c>
      <c r="H29" s="26" t="s">
        <v>141</v>
      </c>
      <c r="I29" s="26" t="s">
        <v>59</v>
      </c>
      <c r="J29" s="27" t="s">
        <v>142</v>
      </c>
      <c r="K29" s="28">
        <v>19</v>
      </c>
      <c r="L29" s="27" t="s">
        <v>161</v>
      </c>
      <c r="M29" s="29">
        <v>43125</v>
      </c>
      <c r="N29" s="29">
        <v>43465</v>
      </c>
      <c r="O29" s="27" t="s">
        <v>155</v>
      </c>
      <c r="P29" s="27" t="s">
        <v>156</v>
      </c>
      <c r="Q29" s="30">
        <v>100000</v>
      </c>
      <c r="R29" s="28" t="s">
        <v>157</v>
      </c>
      <c r="S29" s="31" t="s">
        <v>65</v>
      </c>
      <c r="T29" s="27" t="s">
        <v>158</v>
      </c>
      <c r="U29" s="127">
        <f>29746470000 -U28</f>
        <v>2689243000</v>
      </c>
      <c r="V29" s="40"/>
      <c r="W29" s="40"/>
      <c r="X29" s="40"/>
      <c r="Y29" s="40">
        <v>20000</v>
      </c>
      <c r="Z29" s="40">
        <v>40000</v>
      </c>
      <c r="AA29" s="40">
        <v>40000</v>
      </c>
      <c r="AB29" s="40">
        <v>60000</v>
      </c>
      <c r="AC29" s="40">
        <v>80000</v>
      </c>
      <c r="AD29" s="40">
        <v>100000</v>
      </c>
      <c r="AE29" s="40">
        <v>100000</v>
      </c>
      <c r="AF29" s="40">
        <v>100000</v>
      </c>
      <c r="AG29" s="40">
        <v>100000</v>
      </c>
      <c r="AH29" s="30">
        <v>77947</v>
      </c>
      <c r="AI29" s="30">
        <v>77947</v>
      </c>
      <c r="AJ29" s="187">
        <v>77947</v>
      </c>
      <c r="AK29" s="30"/>
      <c r="AL29" s="30"/>
      <c r="AM29" s="30"/>
      <c r="AN29" s="30"/>
      <c r="AO29" s="30">
        <f t="shared" si="9"/>
        <v>77947</v>
      </c>
      <c r="AP29" s="92">
        <f t="shared" si="13"/>
        <v>0.97433749999999997</v>
      </c>
      <c r="AQ29" s="27" t="s">
        <v>738</v>
      </c>
      <c r="AR29" s="90">
        <f t="shared" ref="AR29:AX29" si="16">29746470000 -AR28</f>
        <v>2689243000</v>
      </c>
      <c r="AS29" s="90">
        <f t="shared" si="16"/>
        <v>2689243000</v>
      </c>
      <c r="AT29" s="90">
        <f t="shared" si="16"/>
        <v>2689243000</v>
      </c>
      <c r="AU29" s="90">
        <f t="shared" si="16"/>
        <v>2689243000</v>
      </c>
      <c r="AV29" s="90">
        <f t="shared" si="16"/>
        <v>2689243000</v>
      </c>
      <c r="AW29" s="90">
        <f t="shared" si="16"/>
        <v>2689243000</v>
      </c>
      <c r="AX29" s="90">
        <f t="shared" si="16"/>
        <v>2689243000</v>
      </c>
      <c r="AY29" s="32">
        <f>IF(AS29/U29=0,"SIN RECURSO EJECUTADO",(AS29/U29))</f>
        <v>1</v>
      </c>
      <c r="AZ29" s="203"/>
      <c r="BA29" s="115">
        <f t="shared" si="0"/>
        <v>340</v>
      </c>
      <c r="BB29" s="116">
        <f t="shared" si="1"/>
        <v>218</v>
      </c>
      <c r="BC29" s="117">
        <f t="shared" si="11"/>
        <v>122</v>
      </c>
      <c r="BD29" s="118">
        <f t="shared" si="12"/>
        <v>0.45</v>
      </c>
      <c r="BE29" s="26" t="s">
        <v>162</v>
      </c>
      <c r="BF29" s="27" t="s">
        <v>677</v>
      </c>
      <c r="BG29" s="26"/>
      <c r="BH29" s="120" t="b">
        <f t="shared" si="2"/>
        <v>1</v>
      </c>
      <c r="BI29" s="121" t="s">
        <v>606</v>
      </c>
      <c r="BJ29" s="120" t="s">
        <v>607</v>
      </c>
      <c r="BK29" s="122" t="s">
        <v>615</v>
      </c>
      <c r="BL29" s="120"/>
      <c r="BM29" s="120"/>
      <c r="BN29" s="120"/>
      <c r="BO29" s="120"/>
      <c r="BP29" s="120"/>
      <c r="BQ29" s="120"/>
      <c r="BR29" s="64" t="b">
        <f t="shared" si="3"/>
        <v>1</v>
      </c>
      <c r="BS29" s="96">
        <f t="shared" si="4"/>
        <v>0</v>
      </c>
      <c r="BT29" s="96">
        <f t="shared" si="5"/>
        <v>0</v>
      </c>
      <c r="BU29" s="64" t="b">
        <f t="shared" si="15"/>
        <v>0</v>
      </c>
      <c r="BV29" s="4" t="b">
        <f t="shared" si="7"/>
        <v>0</v>
      </c>
      <c r="BW29" s="4" t="b">
        <f t="shared" si="8"/>
        <v>0</v>
      </c>
    </row>
    <row r="30" spans="1:75" ht="89.25" x14ac:dyDescent="0.25">
      <c r="A30" s="26" t="s">
        <v>137</v>
      </c>
      <c r="B30" s="26" t="s">
        <v>138</v>
      </c>
      <c r="C30" s="26" t="s">
        <v>53</v>
      </c>
      <c r="D30" s="26" t="s">
        <v>54</v>
      </c>
      <c r="E30" s="26" t="s">
        <v>139</v>
      </c>
      <c r="F30" s="26" t="s">
        <v>140</v>
      </c>
      <c r="G30" s="26" t="s">
        <v>57</v>
      </c>
      <c r="H30" s="26" t="s">
        <v>141</v>
      </c>
      <c r="I30" s="26" t="s">
        <v>59</v>
      </c>
      <c r="J30" s="27" t="s">
        <v>163</v>
      </c>
      <c r="K30" s="28">
        <v>20</v>
      </c>
      <c r="L30" s="27" t="s">
        <v>143</v>
      </c>
      <c r="M30" s="29">
        <v>43101</v>
      </c>
      <c r="N30" s="29">
        <v>43205</v>
      </c>
      <c r="O30" s="27" t="s">
        <v>144</v>
      </c>
      <c r="P30" s="27" t="s">
        <v>145</v>
      </c>
      <c r="Q30" s="30">
        <v>3</v>
      </c>
      <c r="R30" s="28" t="s">
        <v>96</v>
      </c>
      <c r="S30" s="31" t="s">
        <v>65</v>
      </c>
      <c r="T30" s="27" t="s">
        <v>147</v>
      </c>
      <c r="U30" s="127">
        <v>0</v>
      </c>
      <c r="V30" s="30">
        <v>1</v>
      </c>
      <c r="W30" s="30">
        <v>1</v>
      </c>
      <c r="X30" s="30">
        <v>1</v>
      </c>
      <c r="Y30" s="38">
        <v>3</v>
      </c>
      <c r="Z30" s="30">
        <v>3</v>
      </c>
      <c r="AA30" s="30">
        <v>3</v>
      </c>
      <c r="AB30" s="30">
        <v>3</v>
      </c>
      <c r="AC30" s="30">
        <v>3</v>
      </c>
      <c r="AD30" s="30">
        <v>3</v>
      </c>
      <c r="AE30" s="30">
        <v>3</v>
      </c>
      <c r="AF30" s="30">
        <v>3</v>
      </c>
      <c r="AG30" s="30">
        <v>3</v>
      </c>
      <c r="AH30" s="30">
        <v>3</v>
      </c>
      <c r="AI30" s="30">
        <v>3</v>
      </c>
      <c r="AJ30" s="30">
        <v>3</v>
      </c>
      <c r="AK30" s="30">
        <v>3</v>
      </c>
      <c r="AL30" s="30">
        <v>3</v>
      </c>
      <c r="AM30" s="30">
        <v>3</v>
      </c>
      <c r="AN30" s="30">
        <v>3</v>
      </c>
      <c r="AO30" s="30">
        <f t="shared" si="9"/>
        <v>3</v>
      </c>
      <c r="AP30" s="92">
        <f>IF(AO30="NO PROGRAMADO", "NO PROGRAMADO", (AO30/AC30))</f>
        <v>1</v>
      </c>
      <c r="AQ30" s="27"/>
      <c r="AR30" s="90"/>
      <c r="AS30" s="90"/>
      <c r="AT30" s="89"/>
      <c r="AU30" s="89"/>
      <c r="AV30" s="89"/>
      <c r="AW30" s="89"/>
      <c r="AX30" s="89"/>
      <c r="AY30" s="32" t="e">
        <f t="shared" si="14"/>
        <v>#DIV/0!</v>
      </c>
      <c r="AZ30" s="27" t="s">
        <v>164</v>
      </c>
      <c r="BA30" s="115">
        <f t="shared" si="0"/>
        <v>104</v>
      </c>
      <c r="BB30" s="116">
        <f t="shared" si="1"/>
        <v>242</v>
      </c>
      <c r="BC30" s="117">
        <f t="shared" si="11"/>
        <v>-138</v>
      </c>
      <c r="BD30" s="118">
        <f t="shared" si="12"/>
        <v>1.4711538461538463</v>
      </c>
      <c r="BE30" s="123"/>
      <c r="BF30" s="27" t="s">
        <v>165</v>
      </c>
      <c r="BG30" s="26"/>
      <c r="BH30" s="120" t="b">
        <f t="shared" si="2"/>
        <v>1</v>
      </c>
      <c r="BI30" s="121" t="s">
        <v>606</v>
      </c>
      <c r="BJ30" s="120"/>
      <c r="BK30" s="122" t="s">
        <v>615</v>
      </c>
      <c r="BL30" s="120"/>
      <c r="BM30" s="120"/>
      <c r="BN30" s="120"/>
      <c r="BO30" s="120"/>
      <c r="BP30" s="120"/>
      <c r="BQ30" s="120" t="s">
        <v>632</v>
      </c>
      <c r="BR30" s="64" t="b">
        <f t="shared" si="3"/>
        <v>1</v>
      </c>
      <c r="BS30" s="96">
        <f t="shared" si="4"/>
        <v>0</v>
      </c>
      <c r="BT30" s="96">
        <f t="shared" si="5"/>
        <v>0</v>
      </c>
      <c r="BU30" s="64" t="b">
        <f t="shared" si="15"/>
        <v>0</v>
      </c>
      <c r="BV30" s="4" t="b">
        <f t="shared" si="7"/>
        <v>0</v>
      </c>
      <c r="BW30" s="4" t="b">
        <f t="shared" si="8"/>
        <v>1</v>
      </c>
    </row>
    <row r="31" spans="1:75" ht="76.5" x14ac:dyDescent="0.25">
      <c r="A31" s="26" t="s">
        <v>137</v>
      </c>
      <c r="B31" s="26" t="s">
        <v>138</v>
      </c>
      <c r="C31" s="26" t="s">
        <v>53</v>
      </c>
      <c r="D31" s="26" t="s">
        <v>54</v>
      </c>
      <c r="E31" s="26" t="s">
        <v>139</v>
      </c>
      <c r="F31" s="26" t="s">
        <v>140</v>
      </c>
      <c r="G31" s="26" t="s">
        <v>57</v>
      </c>
      <c r="H31" s="26" t="s">
        <v>141</v>
      </c>
      <c r="I31" s="26" t="s">
        <v>59</v>
      </c>
      <c r="J31" s="27" t="s">
        <v>163</v>
      </c>
      <c r="K31" s="28">
        <v>21</v>
      </c>
      <c r="L31" s="27" t="s">
        <v>150</v>
      </c>
      <c r="M31" s="29">
        <v>43205</v>
      </c>
      <c r="N31" s="29">
        <v>43327</v>
      </c>
      <c r="O31" s="27" t="s">
        <v>151</v>
      </c>
      <c r="P31" s="27" t="s">
        <v>151</v>
      </c>
      <c r="Q31" s="30">
        <v>3</v>
      </c>
      <c r="R31" s="28" t="s">
        <v>96</v>
      </c>
      <c r="S31" s="31" t="s">
        <v>65</v>
      </c>
      <c r="T31" s="27" t="s">
        <v>152</v>
      </c>
      <c r="U31" s="127">
        <v>0</v>
      </c>
      <c r="V31" s="30">
        <v>1</v>
      </c>
      <c r="W31" s="30">
        <v>1</v>
      </c>
      <c r="X31" s="30">
        <v>1</v>
      </c>
      <c r="Y31" s="30">
        <v>1</v>
      </c>
      <c r="Z31" s="30">
        <v>1</v>
      </c>
      <c r="AA31" s="30">
        <v>1</v>
      </c>
      <c r="AB31" s="30">
        <v>1</v>
      </c>
      <c r="AC31" s="30">
        <v>3</v>
      </c>
      <c r="AD31" s="30">
        <v>3</v>
      </c>
      <c r="AE31" s="30">
        <v>3</v>
      </c>
      <c r="AF31" s="30">
        <v>3</v>
      </c>
      <c r="AG31" s="30">
        <v>3</v>
      </c>
      <c r="AH31" s="30">
        <v>1</v>
      </c>
      <c r="AI31" s="30">
        <v>1</v>
      </c>
      <c r="AJ31" s="187">
        <v>1</v>
      </c>
      <c r="AK31" s="30"/>
      <c r="AL31" s="30"/>
      <c r="AM31" s="30"/>
      <c r="AN31" s="30"/>
      <c r="AO31" s="30">
        <f t="shared" si="9"/>
        <v>1</v>
      </c>
      <c r="AP31" s="92">
        <f t="shared" si="13"/>
        <v>0.33333333333333331</v>
      </c>
      <c r="AQ31" s="27" t="s">
        <v>738</v>
      </c>
      <c r="AR31" s="90"/>
      <c r="AS31" s="90"/>
      <c r="AT31" s="189"/>
      <c r="AU31" s="89"/>
      <c r="AV31" s="89"/>
      <c r="AW31" s="89"/>
      <c r="AX31" s="89"/>
      <c r="AY31" s="32" t="e">
        <f t="shared" si="14"/>
        <v>#DIV/0!</v>
      </c>
      <c r="AZ31" s="203"/>
      <c r="BA31" s="115">
        <f t="shared" si="0"/>
        <v>122</v>
      </c>
      <c r="BB31" s="116">
        <f t="shared" si="1"/>
        <v>138</v>
      </c>
      <c r="BC31" s="117">
        <f t="shared" si="11"/>
        <v>-16</v>
      </c>
      <c r="BD31" s="118">
        <f t="shared" si="12"/>
        <v>1.2540983606557377</v>
      </c>
      <c r="BE31" s="123"/>
      <c r="BF31" s="27"/>
      <c r="BG31" s="26"/>
      <c r="BH31" s="120" t="b">
        <f t="shared" si="2"/>
        <v>1</v>
      </c>
      <c r="BI31" s="121" t="s">
        <v>606</v>
      </c>
      <c r="BJ31" s="120" t="s">
        <v>607</v>
      </c>
      <c r="BK31" s="122" t="s">
        <v>615</v>
      </c>
      <c r="BL31" s="120"/>
      <c r="BM31" s="120"/>
      <c r="BN31" s="120"/>
      <c r="BO31" s="120"/>
      <c r="BP31" s="120"/>
      <c r="BQ31" s="120"/>
      <c r="BR31" s="64" t="b">
        <f t="shared" si="3"/>
        <v>1</v>
      </c>
      <c r="BS31" s="96">
        <f t="shared" si="4"/>
        <v>0</v>
      </c>
      <c r="BT31" s="96">
        <f t="shared" si="5"/>
        <v>0</v>
      </c>
      <c r="BU31" s="64" t="b">
        <f t="shared" si="15"/>
        <v>0</v>
      </c>
      <c r="BV31" s="4" t="b">
        <f t="shared" si="7"/>
        <v>0</v>
      </c>
      <c r="BW31" s="4" t="b">
        <f t="shared" si="8"/>
        <v>0</v>
      </c>
    </row>
    <row r="32" spans="1:75" ht="76.5" x14ac:dyDescent="0.25">
      <c r="A32" s="26" t="s">
        <v>137</v>
      </c>
      <c r="B32" s="26" t="s">
        <v>138</v>
      </c>
      <c r="C32" s="26" t="s">
        <v>53</v>
      </c>
      <c r="D32" s="26" t="s">
        <v>54</v>
      </c>
      <c r="E32" s="26" t="s">
        <v>139</v>
      </c>
      <c r="F32" s="26" t="s">
        <v>140</v>
      </c>
      <c r="G32" s="26" t="s">
        <v>57</v>
      </c>
      <c r="H32" s="26" t="s">
        <v>141</v>
      </c>
      <c r="I32" s="26" t="s">
        <v>59</v>
      </c>
      <c r="J32" s="27" t="s">
        <v>163</v>
      </c>
      <c r="K32" s="28">
        <v>22</v>
      </c>
      <c r="L32" s="27" t="s">
        <v>167</v>
      </c>
      <c r="M32" s="29">
        <v>43125</v>
      </c>
      <c r="N32" s="29">
        <v>43215</v>
      </c>
      <c r="O32" s="27" t="s">
        <v>168</v>
      </c>
      <c r="P32" s="27" t="s">
        <v>168</v>
      </c>
      <c r="Q32" s="30">
        <v>1</v>
      </c>
      <c r="R32" s="28" t="s">
        <v>146</v>
      </c>
      <c r="S32" s="31" t="s">
        <v>72</v>
      </c>
      <c r="T32" s="27" t="s">
        <v>169</v>
      </c>
      <c r="U32" s="127">
        <v>348988920</v>
      </c>
      <c r="V32" s="30">
        <v>1</v>
      </c>
      <c r="W32" s="30">
        <v>1</v>
      </c>
      <c r="X32" s="30">
        <v>1</v>
      </c>
      <c r="Y32" s="38">
        <v>1</v>
      </c>
      <c r="Z32" s="30">
        <v>1</v>
      </c>
      <c r="AA32" s="30">
        <v>1</v>
      </c>
      <c r="AB32" s="30">
        <v>1</v>
      </c>
      <c r="AC32" s="30">
        <v>1</v>
      </c>
      <c r="AD32" s="30">
        <v>1</v>
      </c>
      <c r="AE32" s="30">
        <v>1</v>
      </c>
      <c r="AF32" s="30">
        <v>1</v>
      </c>
      <c r="AG32" s="30">
        <v>1</v>
      </c>
      <c r="AH32" s="30">
        <v>1</v>
      </c>
      <c r="AI32" s="85">
        <v>1</v>
      </c>
      <c r="AJ32" s="85">
        <v>1</v>
      </c>
      <c r="AK32" s="85">
        <v>1</v>
      </c>
      <c r="AL32" s="85">
        <v>1</v>
      </c>
      <c r="AM32" s="85">
        <v>1</v>
      </c>
      <c r="AN32" s="85">
        <v>1</v>
      </c>
      <c r="AO32" s="30">
        <f t="shared" si="9"/>
        <v>1</v>
      </c>
      <c r="AP32" s="92">
        <f t="shared" si="13"/>
        <v>1</v>
      </c>
      <c r="AQ32" s="27"/>
      <c r="AR32" s="90">
        <v>348988920</v>
      </c>
      <c r="AS32" s="90">
        <v>348988920</v>
      </c>
      <c r="AT32" s="90">
        <v>348988920</v>
      </c>
      <c r="AU32" s="90">
        <v>348988920</v>
      </c>
      <c r="AV32" s="90">
        <v>348988920</v>
      </c>
      <c r="AW32" s="90">
        <v>348988920</v>
      </c>
      <c r="AX32" s="90">
        <v>348988920</v>
      </c>
      <c r="AY32" s="32">
        <f>IF(AS32/U32=0,"SIN RECURSO EJECUTADO",(AS32/U32))</f>
        <v>1</v>
      </c>
      <c r="AZ32" s="27" t="s">
        <v>170</v>
      </c>
      <c r="BA32" s="115">
        <f t="shared" si="0"/>
        <v>90</v>
      </c>
      <c r="BB32" s="116">
        <f t="shared" si="1"/>
        <v>218</v>
      </c>
      <c r="BC32" s="117">
        <f t="shared" si="11"/>
        <v>-128</v>
      </c>
      <c r="BD32" s="118">
        <f t="shared" si="12"/>
        <v>1.7</v>
      </c>
      <c r="BE32" s="123"/>
      <c r="BF32" s="27" t="s">
        <v>171</v>
      </c>
      <c r="BG32" s="26" t="s">
        <v>172</v>
      </c>
      <c r="BH32" s="120" t="b">
        <f t="shared" si="2"/>
        <v>1</v>
      </c>
      <c r="BI32" s="121" t="s">
        <v>606</v>
      </c>
      <c r="BJ32" s="120"/>
      <c r="BK32" s="120"/>
      <c r="BL32" s="120"/>
      <c r="BM32" s="120"/>
      <c r="BN32" s="120"/>
      <c r="BO32" s="120"/>
      <c r="BP32" s="120"/>
      <c r="BQ32" s="120" t="s">
        <v>632</v>
      </c>
      <c r="BR32" s="64" t="b">
        <f t="shared" si="3"/>
        <v>1</v>
      </c>
      <c r="BS32" s="96">
        <f t="shared" si="4"/>
        <v>0</v>
      </c>
      <c r="BT32" s="96">
        <f t="shared" si="5"/>
        <v>0</v>
      </c>
      <c r="BU32" s="64" t="b">
        <f t="shared" si="15"/>
        <v>0</v>
      </c>
      <c r="BV32" s="4" t="b">
        <f t="shared" si="7"/>
        <v>0</v>
      </c>
      <c r="BW32" s="4" t="b">
        <f t="shared" si="8"/>
        <v>1</v>
      </c>
    </row>
    <row r="33" spans="1:75" ht="89.25" hidden="1" x14ac:dyDescent="0.25">
      <c r="A33" s="26" t="s">
        <v>137</v>
      </c>
      <c r="B33" s="26" t="s">
        <v>138</v>
      </c>
      <c r="C33" s="26" t="s">
        <v>53</v>
      </c>
      <c r="D33" s="26" t="s">
        <v>54</v>
      </c>
      <c r="E33" s="26" t="s">
        <v>139</v>
      </c>
      <c r="F33" s="26" t="s">
        <v>140</v>
      </c>
      <c r="G33" s="26" t="s">
        <v>57</v>
      </c>
      <c r="H33" s="26" t="s">
        <v>141</v>
      </c>
      <c r="I33" s="26" t="s">
        <v>59</v>
      </c>
      <c r="J33" s="27" t="s">
        <v>163</v>
      </c>
      <c r="K33" s="28">
        <v>23</v>
      </c>
      <c r="L33" s="27" t="s">
        <v>173</v>
      </c>
      <c r="M33" s="29">
        <v>43327</v>
      </c>
      <c r="N33" s="29">
        <v>43465</v>
      </c>
      <c r="O33" s="27" t="s">
        <v>174</v>
      </c>
      <c r="P33" s="27" t="s">
        <v>175</v>
      </c>
      <c r="Q33" s="30">
        <v>240</v>
      </c>
      <c r="R33" s="28" t="s">
        <v>176</v>
      </c>
      <c r="S33" s="31" t="s">
        <v>177</v>
      </c>
      <c r="T33" s="27" t="s">
        <v>178</v>
      </c>
      <c r="U33" s="127">
        <f>23663227461+1893058196</f>
        <v>25556285657</v>
      </c>
      <c r="V33" s="30"/>
      <c r="W33" s="30"/>
      <c r="X33" s="30"/>
      <c r="Y33" s="30"/>
      <c r="Z33" s="30"/>
      <c r="AA33" s="30"/>
      <c r="AB33" s="30"/>
      <c r="AC33" s="30"/>
      <c r="AD33" s="30"/>
      <c r="AE33" s="30"/>
      <c r="AF33" s="30"/>
      <c r="AG33" s="30">
        <v>240</v>
      </c>
      <c r="AH33" s="30" t="s">
        <v>629</v>
      </c>
      <c r="AI33" s="30" t="s">
        <v>629</v>
      </c>
      <c r="AJ33" s="30" t="s">
        <v>629</v>
      </c>
      <c r="AK33" s="30" t="s">
        <v>629</v>
      </c>
      <c r="AL33" s="30" t="s">
        <v>629</v>
      </c>
      <c r="AM33" s="30" t="s">
        <v>629</v>
      </c>
      <c r="AN33" s="30"/>
      <c r="AO33" s="30" t="str">
        <f t="shared" si="9"/>
        <v>NO PROGRAMADO</v>
      </c>
      <c r="AP33" s="190" t="str">
        <f t="shared" si="13"/>
        <v>NO PROGRAMADO</v>
      </c>
      <c r="AQ33" s="27"/>
      <c r="AR33" s="90"/>
      <c r="AS33" s="90"/>
      <c r="AT33" s="89"/>
      <c r="AU33" s="89"/>
      <c r="AV33" s="89"/>
      <c r="AW33" s="89"/>
      <c r="AX33" s="89"/>
      <c r="AY33" s="37" t="str">
        <f t="shared" si="14"/>
        <v>SIN RECURSO EJECUTADO</v>
      </c>
      <c r="AZ33" s="119"/>
      <c r="BA33" s="115">
        <f t="shared" si="0"/>
        <v>138</v>
      </c>
      <c r="BB33" s="116">
        <f t="shared" si="1"/>
        <v>16</v>
      </c>
      <c r="BC33" s="117">
        <f t="shared" si="11"/>
        <v>122</v>
      </c>
      <c r="BD33" s="118">
        <f t="shared" si="12"/>
        <v>1.1086956521739131</v>
      </c>
      <c r="BE33" s="123"/>
      <c r="BF33" s="27"/>
      <c r="BG33" s="26" t="s">
        <v>179</v>
      </c>
      <c r="BH33" s="120" t="b">
        <f t="shared" si="2"/>
        <v>1</v>
      </c>
      <c r="BI33" s="120"/>
      <c r="BJ33" s="120"/>
      <c r="BK33" s="120"/>
      <c r="BL33" s="120"/>
      <c r="BM33" s="120"/>
      <c r="BN33" s="120"/>
      <c r="BO33" s="120"/>
      <c r="BP33" s="120"/>
      <c r="BQ33" s="120"/>
      <c r="BR33" s="64" t="b">
        <f t="shared" si="3"/>
        <v>1</v>
      </c>
      <c r="BS33" s="96">
        <f t="shared" si="4"/>
        <v>25556285657</v>
      </c>
      <c r="BT33" s="96">
        <f t="shared" si="5"/>
        <v>25556285657</v>
      </c>
      <c r="BU33" s="64"/>
      <c r="BV33" s="4" t="b">
        <f t="shared" si="7"/>
        <v>0</v>
      </c>
      <c r="BW33" s="4" t="b">
        <f t="shared" si="8"/>
        <v>1</v>
      </c>
    </row>
    <row r="34" spans="1:75" ht="76.5" x14ac:dyDescent="0.25">
      <c r="A34" s="26" t="s">
        <v>137</v>
      </c>
      <c r="B34" s="26" t="s">
        <v>138</v>
      </c>
      <c r="C34" s="26" t="s">
        <v>53</v>
      </c>
      <c r="D34" s="26" t="s">
        <v>54</v>
      </c>
      <c r="E34" s="26" t="s">
        <v>139</v>
      </c>
      <c r="F34" s="26" t="s">
        <v>140</v>
      </c>
      <c r="G34" s="26" t="s">
        <v>57</v>
      </c>
      <c r="H34" s="26" t="s">
        <v>141</v>
      </c>
      <c r="I34" s="26" t="s">
        <v>59</v>
      </c>
      <c r="J34" s="27" t="s">
        <v>180</v>
      </c>
      <c r="K34" s="28">
        <v>24</v>
      </c>
      <c r="L34" s="27" t="s">
        <v>143</v>
      </c>
      <c r="M34" s="29">
        <v>43101</v>
      </c>
      <c r="N34" s="29">
        <v>43205</v>
      </c>
      <c r="O34" s="27" t="s">
        <v>144</v>
      </c>
      <c r="P34" s="27" t="s">
        <v>145</v>
      </c>
      <c r="Q34" s="30">
        <v>2</v>
      </c>
      <c r="R34" s="28" t="s">
        <v>146</v>
      </c>
      <c r="S34" s="31" t="s">
        <v>65</v>
      </c>
      <c r="T34" s="27" t="s">
        <v>181</v>
      </c>
      <c r="U34" s="127">
        <v>0</v>
      </c>
      <c r="V34" s="30"/>
      <c r="W34" s="30"/>
      <c r="X34" s="30"/>
      <c r="Y34" s="38">
        <v>2</v>
      </c>
      <c r="Z34" s="30">
        <v>2</v>
      </c>
      <c r="AA34" s="30">
        <v>2</v>
      </c>
      <c r="AB34" s="30">
        <v>2</v>
      </c>
      <c r="AC34" s="30">
        <v>2</v>
      </c>
      <c r="AD34" s="30">
        <v>2</v>
      </c>
      <c r="AE34" s="30">
        <v>2</v>
      </c>
      <c r="AF34" s="30">
        <v>2</v>
      </c>
      <c r="AG34" s="30">
        <v>2</v>
      </c>
      <c r="AH34" s="30">
        <v>2</v>
      </c>
      <c r="AI34" s="30">
        <v>2</v>
      </c>
      <c r="AJ34" s="30">
        <v>2</v>
      </c>
      <c r="AK34" s="30">
        <v>2</v>
      </c>
      <c r="AL34" s="30">
        <v>2</v>
      </c>
      <c r="AM34" s="30">
        <v>2</v>
      </c>
      <c r="AN34" s="30">
        <v>2</v>
      </c>
      <c r="AO34" s="30">
        <f t="shared" si="9"/>
        <v>2</v>
      </c>
      <c r="AP34" s="92">
        <f t="shared" si="13"/>
        <v>1</v>
      </c>
      <c r="AQ34" s="27"/>
      <c r="AR34" s="90"/>
      <c r="AS34" s="90"/>
      <c r="AT34" s="89"/>
      <c r="AU34" s="89"/>
      <c r="AV34" s="89"/>
      <c r="AW34" s="89"/>
      <c r="AX34" s="89"/>
      <c r="AY34" s="32" t="e">
        <f t="shared" si="14"/>
        <v>#DIV/0!</v>
      </c>
      <c r="AZ34" s="27" t="s">
        <v>182</v>
      </c>
      <c r="BA34" s="115">
        <f t="shared" si="0"/>
        <v>104</v>
      </c>
      <c r="BB34" s="116">
        <f t="shared" si="1"/>
        <v>242</v>
      </c>
      <c r="BC34" s="117">
        <f t="shared" si="11"/>
        <v>-138</v>
      </c>
      <c r="BD34" s="118">
        <f t="shared" si="12"/>
        <v>1.4711538461538463</v>
      </c>
      <c r="BE34" s="123"/>
      <c r="BF34" s="27" t="s">
        <v>171</v>
      </c>
      <c r="BG34" s="26"/>
      <c r="BH34" s="120" t="b">
        <f t="shared" si="2"/>
        <v>1</v>
      </c>
      <c r="BI34" s="121" t="s">
        <v>606</v>
      </c>
      <c r="BJ34" s="120"/>
      <c r="BK34" s="120" t="s">
        <v>615</v>
      </c>
      <c r="BL34" s="120"/>
      <c r="BM34" s="120"/>
      <c r="BN34" s="120"/>
      <c r="BO34" s="120"/>
      <c r="BP34" s="120"/>
      <c r="BQ34" s="120" t="s">
        <v>632</v>
      </c>
      <c r="BR34" s="64" t="b">
        <f t="shared" si="3"/>
        <v>1</v>
      </c>
      <c r="BS34" s="96">
        <f t="shared" si="4"/>
        <v>0</v>
      </c>
      <c r="BT34" s="96">
        <f t="shared" si="5"/>
        <v>0</v>
      </c>
      <c r="BU34" s="64" t="b">
        <f>+AP34 &gt; 100%</f>
        <v>0</v>
      </c>
      <c r="BV34" s="4" t="b">
        <f t="shared" si="7"/>
        <v>0</v>
      </c>
      <c r="BW34" s="4" t="b">
        <f t="shared" si="8"/>
        <v>1</v>
      </c>
    </row>
    <row r="35" spans="1:75" ht="76.5" x14ac:dyDescent="0.25">
      <c r="A35" s="26" t="s">
        <v>137</v>
      </c>
      <c r="B35" s="26" t="s">
        <v>138</v>
      </c>
      <c r="C35" s="26" t="s">
        <v>53</v>
      </c>
      <c r="D35" s="26" t="s">
        <v>54</v>
      </c>
      <c r="E35" s="26" t="s">
        <v>139</v>
      </c>
      <c r="F35" s="26" t="s">
        <v>140</v>
      </c>
      <c r="G35" s="26" t="s">
        <v>57</v>
      </c>
      <c r="H35" s="26" t="s">
        <v>141</v>
      </c>
      <c r="I35" s="26" t="s">
        <v>59</v>
      </c>
      <c r="J35" s="27" t="s">
        <v>180</v>
      </c>
      <c r="K35" s="28">
        <v>25</v>
      </c>
      <c r="L35" s="27" t="s">
        <v>150</v>
      </c>
      <c r="M35" s="29">
        <v>43205</v>
      </c>
      <c r="N35" s="29">
        <v>43327</v>
      </c>
      <c r="O35" s="27" t="s">
        <v>151</v>
      </c>
      <c r="P35" s="27" t="s">
        <v>183</v>
      </c>
      <c r="Q35" s="30">
        <v>2</v>
      </c>
      <c r="R35" s="28" t="s">
        <v>146</v>
      </c>
      <c r="S35" s="31" t="s">
        <v>65</v>
      </c>
      <c r="T35" s="27" t="s">
        <v>152</v>
      </c>
      <c r="U35" s="127">
        <v>0</v>
      </c>
      <c r="V35" s="30"/>
      <c r="W35" s="30"/>
      <c r="X35" s="30"/>
      <c r="Y35" s="30"/>
      <c r="Z35" s="30"/>
      <c r="AA35" s="30"/>
      <c r="AB35" s="30"/>
      <c r="AC35" s="30">
        <v>2</v>
      </c>
      <c r="AD35" s="30">
        <v>2</v>
      </c>
      <c r="AE35" s="30">
        <v>2</v>
      </c>
      <c r="AF35" s="30">
        <v>2</v>
      </c>
      <c r="AG35" s="30">
        <v>2</v>
      </c>
      <c r="AH35" s="30" t="s">
        <v>629</v>
      </c>
      <c r="AI35" s="30" t="s">
        <v>629</v>
      </c>
      <c r="AJ35" s="187">
        <v>0</v>
      </c>
      <c r="AK35" s="30"/>
      <c r="AL35" s="30"/>
      <c r="AM35" s="30"/>
      <c r="AN35" s="30"/>
      <c r="AO35" s="30">
        <f t="shared" si="9"/>
        <v>0</v>
      </c>
      <c r="AP35" s="92">
        <f t="shared" si="13"/>
        <v>0</v>
      </c>
      <c r="AQ35" s="27" t="s">
        <v>739</v>
      </c>
      <c r="AR35" s="90"/>
      <c r="AS35" s="90"/>
      <c r="AT35" s="189"/>
      <c r="AU35" s="89"/>
      <c r="AV35" s="89"/>
      <c r="AW35" s="89"/>
      <c r="AX35" s="89"/>
      <c r="AY35" s="37" t="e">
        <f t="shared" si="14"/>
        <v>#DIV/0!</v>
      </c>
      <c r="AZ35" s="204"/>
      <c r="BA35" s="115">
        <f t="shared" si="0"/>
        <v>122</v>
      </c>
      <c r="BB35" s="116">
        <f t="shared" si="1"/>
        <v>138</v>
      </c>
      <c r="BC35" s="117">
        <f t="shared" si="11"/>
        <v>-16</v>
      </c>
      <c r="BD35" s="118">
        <f t="shared" si="12"/>
        <v>1.2540983606557377</v>
      </c>
      <c r="BE35" s="123"/>
      <c r="BF35" s="27"/>
      <c r="BG35" s="26"/>
      <c r="BH35" s="120" t="b">
        <f t="shared" si="2"/>
        <v>1</v>
      </c>
      <c r="BI35" s="120"/>
      <c r="BJ35" s="120"/>
      <c r="BK35" s="122" t="s">
        <v>615</v>
      </c>
      <c r="BL35" s="120"/>
      <c r="BM35" s="120"/>
      <c r="BN35" s="120"/>
      <c r="BO35" s="120"/>
      <c r="BP35" s="120"/>
      <c r="BQ35" s="120"/>
      <c r="BR35" s="64" t="b">
        <f t="shared" si="3"/>
        <v>1</v>
      </c>
      <c r="BS35" s="96">
        <f t="shared" si="4"/>
        <v>0</v>
      </c>
      <c r="BT35" s="96">
        <f t="shared" si="5"/>
        <v>0</v>
      </c>
      <c r="BU35" s="64"/>
      <c r="BV35" s="4" t="b">
        <f t="shared" si="7"/>
        <v>0</v>
      </c>
      <c r="BW35" s="4" t="b">
        <f t="shared" si="8"/>
        <v>0</v>
      </c>
    </row>
    <row r="36" spans="1:75" ht="89.25" hidden="1" x14ac:dyDescent="0.25">
      <c r="A36" s="26" t="s">
        <v>137</v>
      </c>
      <c r="B36" s="26" t="s">
        <v>138</v>
      </c>
      <c r="C36" s="26" t="s">
        <v>53</v>
      </c>
      <c r="D36" s="26" t="s">
        <v>54</v>
      </c>
      <c r="E36" s="26" t="s">
        <v>139</v>
      </c>
      <c r="F36" s="26" t="s">
        <v>140</v>
      </c>
      <c r="G36" s="26" t="s">
        <v>57</v>
      </c>
      <c r="H36" s="26" t="s">
        <v>141</v>
      </c>
      <c r="I36" s="26" t="s">
        <v>59</v>
      </c>
      <c r="J36" s="27" t="s">
        <v>180</v>
      </c>
      <c r="K36" s="28">
        <v>26</v>
      </c>
      <c r="L36" s="27" t="s">
        <v>184</v>
      </c>
      <c r="M36" s="29">
        <v>43327</v>
      </c>
      <c r="N36" s="29">
        <v>43465</v>
      </c>
      <c r="O36" s="27" t="s">
        <v>185</v>
      </c>
      <c r="P36" s="27" t="s">
        <v>175</v>
      </c>
      <c r="Q36" s="30">
        <v>900</v>
      </c>
      <c r="R36" s="28" t="s">
        <v>146</v>
      </c>
      <c r="S36" s="31" t="s">
        <v>177</v>
      </c>
      <c r="T36" s="27" t="s">
        <v>186</v>
      </c>
      <c r="U36" s="127">
        <v>26592472351</v>
      </c>
      <c r="V36" s="30"/>
      <c r="W36" s="30"/>
      <c r="X36" s="30"/>
      <c r="Y36" s="30"/>
      <c r="Z36" s="30"/>
      <c r="AA36" s="30"/>
      <c r="AB36" s="30"/>
      <c r="AC36" s="30"/>
      <c r="AD36" s="30"/>
      <c r="AE36" s="30"/>
      <c r="AF36" s="30"/>
      <c r="AG36" s="30">
        <v>900</v>
      </c>
      <c r="AH36" s="30" t="s">
        <v>629</v>
      </c>
      <c r="AI36" s="30" t="s">
        <v>629</v>
      </c>
      <c r="AJ36" s="30" t="s">
        <v>629</v>
      </c>
      <c r="AK36" s="30" t="s">
        <v>629</v>
      </c>
      <c r="AL36" s="30" t="s">
        <v>629</v>
      </c>
      <c r="AM36" s="30" t="s">
        <v>629</v>
      </c>
      <c r="AN36" s="30"/>
      <c r="AO36" s="30" t="str">
        <f t="shared" si="9"/>
        <v>NO PROGRAMADO</v>
      </c>
      <c r="AP36" s="190" t="str">
        <f t="shared" si="13"/>
        <v>NO PROGRAMADO</v>
      </c>
      <c r="AQ36" s="27"/>
      <c r="AR36" s="90"/>
      <c r="AS36" s="90"/>
      <c r="AT36" s="89"/>
      <c r="AU36" s="89"/>
      <c r="AV36" s="89"/>
      <c r="AW36" s="89"/>
      <c r="AX36" s="89"/>
      <c r="AY36" s="37" t="str">
        <f t="shared" si="14"/>
        <v>SIN RECURSO EJECUTADO</v>
      </c>
      <c r="AZ36" s="119"/>
      <c r="BA36" s="115">
        <f t="shared" si="0"/>
        <v>138</v>
      </c>
      <c r="BB36" s="116">
        <f t="shared" si="1"/>
        <v>16</v>
      </c>
      <c r="BC36" s="117">
        <f t="shared" si="11"/>
        <v>122</v>
      </c>
      <c r="BD36" s="118">
        <f t="shared" si="12"/>
        <v>1.1086956521739131</v>
      </c>
      <c r="BE36" s="123"/>
      <c r="BF36" s="27"/>
      <c r="BG36" s="26" t="s">
        <v>187</v>
      </c>
      <c r="BH36" s="120" t="b">
        <f t="shared" si="2"/>
        <v>1</v>
      </c>
      <c r="BI36" s="120"/>
      <c r="BJ36" s="120"/>
      <c r="BK36" s="120"/>
      <c r="BL36" s="120"/>
      <c r="BM36" s="120"/>
      <c r="BN36" s="120"/>
      <c r="BO36" s="120"/>
      <c r="BP36" s="120"/>
      <c r="BQ36" s="120"/>
      <c r="BR36" s="64" t="b">
        <f t="shared" si="3"/>
        <v>1</v>
      </c>
      <c r="BS36" s="96">
        <f t="shared" si="4"/>
        <v>26592472351</v>
      </c>
      <c r="BT36" s="96">
        <f t="shared" si="5"/>
        <v>26592472351</v>
      </c>
      <c r="BU36" s="64"/>
      <c r="BV36" s="4" t="b">
        <f t="shared" si="7"/>
        <v>0</v>
      </c>
      <c r="BW36" s="4" t="b">
        <f t="shared" si="8"/>
        <v>1</v>
      </c>
    </row>
    <row r="37" spans="1:75" ht="76.5" x14ac:dyDescent="0.25">
      <c r="A37" s="26" t="s">
        <v>137</v>
      </c>
      <c r="B37" s="26" t="s">
        <v>138</v>
      </c>
      <c r="C37" s="26" t="s">
        <v>53</v>
      </c>
      <c r="D37" s="26" t="s">
        <v>54</v>
      </c>
      <c r="E37" s="26" t="s">
        <v>139</v>
      </c>
      <c r="F37" s="26" t="s">
        <v>140</v>
      </c>
      <c r="G37" s="26" t="s">
        <v>57</v>
      </c>
      <c r="H37" s="26" t="s">
        <v>141</v>
      </c>
      <c r="I37" s="26" t="s">
        <v>59</v>
      </c>
      <c r="J37" s="27" t="s">
        <v>188</v>
      </c>
      <c r="K37" s="28">
        <v>27</v>
      </c>
      <c r="L37" s="27" t="s">
        <v>143</v>
      </c>
      <c r="M37" s="29">
        <v>43101</v>
      </c>
      <c r="N37" s="29">
        <v>43210</v>
      </c>
      <c r="O37" s="27" t="s">
        <v>144</v>
      </c>
      <c r="P37" s="27" t="s">
        <v>145</v>
      </c>
      <c r="Q37" s="30">
        <v>1</v>
      </c>
      <c r="R37" s="28" t="s">
        <v>146</v>
      </c>
      <c r="S37" s="31" t="s">
        <v>65</v>
      </c>
      <c r="T37" s="27" t="s">
        <v>147</v>
      </c>
      <c r="U37" s="127">
        <v>0</v>
      </c>
      <c r="V37" s="30"/>
      <c r="W37" s="30"/>
      <c r="X37" s="30"/>
      <c r="Y37" s="38">
        <v>1</v>
      </c>
      <c r="Z37" s="30">
        <v>1</v>
      </c>
      <c r="AA37" s="30">
        <v>1</v>
      </c>
      <c r="AB37" s="30">
        <v>1</v>
      </c>
      <c r="AC37" s="30">
        <v>1</v>
      </c>
      <c r="AD37" s="30">
        <v>1</v>
      </c>
      <c r="AE37" s="30">
        <v>1</v>
      </c>
      <c r="AF37" s="30">
        <v>1</v>
      </c>
      <c r="AG37" s="30">
        <v>1</v>
      </c>
      <c r="AH37" s="30">
        <v>1</v>
      </c>
      <c r="AI37" s="30">
        <v>1</v>
      </c>
      <c r="AJ37" s="30">
        <v>1</v>
      </c>
      <c r="AK37" s="30">
        <v>1</v>
      </c>
      <c r="AL37" s="30">
        <v>1</v>
      </c>
      <c r="AM37" s="30">
        <v>1</v>
      </c>
      <c r="AN37" s="30">
        <v>1</v>
      </c>
      <c r="AO37" s="30">
        <f t="shared" si="9"/>
        <v>1</v>
      </c>
      <c r="AP37" s="92">
        <f t="shared" si="13"/>
        <v>1</v>
      </c>
      <c r="AQ37" s="27"/>
      <c r="AR37" s="90"/>
      <c r="AS37" s="90"/>
      <c r="AT37" s="89"/>
      <c r="AU37" s="89"/>
      <c r="AV37" s="89"/>
      <c r="AW37" s="89"/>
      <c r="AX37" s="89"/>
      <c r="AY37" s="32" t="e">
        <f t="shared" si="14"/>
        <v>#DIV/0!</v>
      </c>
      <c r="AZ37" s="27" t="s">
        <v>189</v>
      </c>
      <c r="BA37" s="115">
        <f t="shared" si="0"/>
        <v>109</v>
      </c>
      <c r="BB37" s="116">
        <f t="shared" si="1"/>
        <v>242</v>
      </c>
      <c r="BC37" s="117">
        <f t="shared" si="11"/>
        <v>-133</v>
      </c>
      <c r="BD37" s="118">
        <f t="shared" si="12"/>
        <v>1.4036697247706422</v>
      </c>
      <c r="BE37" s="123"/>
      <c r="BF37" s="27" t="s">
        <v>171</v>
      </c>
      <c r="BG37" s="26"/>
      <c r="BH37" s="120" t="b">
        <f t="shared" si="2"/>
        <v>1</v>
      </c>
      <c r="BI37" s="121" t="s">
        <v>606</v>
      </c>
      <c r="BJ37" s="120"/>
      <c r="BK37" s="122" t="s">
        <v>615</v>
      </c>
      <c r="BL37" s="120"/>
      <c r="BM37" s="120"/>
      <c r="BN37" s="120"/>
      <c r="BO37" s="120"/>
      <c r="BP37" s="120"/>
      <c r="BQ37" s="120" t="s">
        <v>632</v>
      </c>
      <c r="BR37" s="64" t="b">
        <f t="shared" si="3"/>
        <v>1</v>
      </c>
      <c r="BS37" s="96">
        <f t="shared" si="4"/>
        <v>0</v>
      </c>
      <c r="BT37" s="96">
        <f t="shared" si="5"/>
        <v>0</v>
      </c>
      <c r="BU37" s="64" t="b">
        <f>+AP37 &gt; 100%</f>
        <v>0</v>
      </c>
      <c r="BV37" s="4" t="b">
        <f t="shared" si="7"/>
        <v>0</v>
      </c>
      <c r="BW37" s="4" t="b">
        <f t="shared" si="8"/>
        <v>1</v>
      </c>
    </row>
    <row r="38" spans="1:75" ht="76.5" x14ac:dyDescent="0.25">
      <c r="A38" s="26" t="s">
        <v>137</v>
      </c>
      <c r="B38" s="26" t="s">
        <v>138</v>
      </c>
      <c r="C38" s="26" t="s">
        <v>53</v>
      </c>
      <c r="D38" s="26" t="s">
        <v>54</v>
      </c>
      <c r="E38" s="26" t="s">
        <v>139</v>
      </c>
      <c r="F38" s="26" t="s">
        <v>140</v>
      </c>
      <c r="G38" s="26" t="s">
        <v>57</v>
      </c>
      <c r="H38" s="26" t="s">
        <v>141</v>
      </c>
      <c r="I38" s="26" t="s">
        <v>59</v>
      </c>
      <c r="J38" s="27" t="s">
        <v>188</v>
      </c>
      <c r="K38" s="28">
        <v>28</v>
      </c>
      <c r="L38" s="27" t="s">
        <v>150</v>
      </c>
      <c r="M38" s="29">
        <v>43210</v>
      </c>
      <c r="N38" s="29">
        <v>43332</v>
      </c>
      <c r="O38" s="27" t="s">
        <v>151</v>
      </c>
      <c r="P38" s="27" t="s">
        <v>151</v>
      </c>
      <c r="Q38" s="30">
        <v>1</v>
      </c>
      <c r="R38" s="28" t="s">
        <v>146</v>
      </c>
      <c r="S38" s="31" t="s">
        <v>65</v>
      </c>
      <c r="T38" s="27" t="s">
        <v>152</v>
      </c>
      <c r="U38" s="127">
        <v>0</v>
      </c>
      <c r="V38" s="30"/>
      <c r="W38" s="30"/>
      <c r="X38" s="30"/>
      <c r="Y38" s="30"/>
      <c r="Z38" s="30"/>
      <c r="AA38" s="30"/>
      <c r="AB38" s="30"/>
      <c r="AC38" s="30">
        <v>1</v>
      </c>
      <c r="AD38" s="30">
        <v>1</v>
      </c>
      <c r="AE38" s="30">
        <v>1</v>
      </c>
      <c r="AF38" s="30">
        <v>1</v>
      </c>
      <c r="AG38" s="30">
        <v>1</v>
      </c>
      <c r="AH38" s="30" t="s">
        <v>629</v>
      </c>
      <c r="AI38" s="30" t="s">
        <v>629</v>
      </c>
      <c r="AJ38" s="187">
        <v>0</v>
      </c>
      <c r="AK38" s="30"/>
      <c r="AL38" s="30"/>
      <c r="AM38" s="30"/>
      <c r="AN38" s="30"/>
      <c r="AO38" s="30">
        <f t="shared" si="9"/>
        <v>0</v>
      </c>
      <c r="AP38" s="92">
        <f t="shared" si="13"/>
        <v>0</v>
      </c>
      <c r="AQ38" s="27" t="s">
        <v>739</v>
      </c>
      <c r="AR38" s="90"/>
      <c r="AS38" s="90"/>
      <c r="AT38" s="189"/>
      <c r="AU38" s="89"/>
      <c r="AV38" s="89"/>
      <c r="AW38" s="89"/>
      <c r="AX38" s="89"/>
      <c r="AY38" s="37" t="e">
        <f t="shared" si="14"/>
        <v>#DIV/0!</v>
      </c>
      <c r="AZ38" s="204"/>
      <c r="BA38" s="115">
        <f t="shared" si="0"/>
        <v>122</v>
      </c>
      <c r="BB38" s="116">
        <f t="shared" si="1"/>
        <v>133</v>
      </c>
      <c r="BC38" s="117">
        <f t="shared" si="11"/>
        <v>-11</v>
      </c>
      <c r="BD38" s="118">
        <f t="shared" si="12"/>
        <v>1.2540983606557377</v>
      </c>
      <c r="BE38" s="123"/>
      <c r="BF38" s="27"/>
      <c r="BG38" s="26"/>
      <c r="BH38" s="120" t="b">
        <f t="shared" si="2"/>
        <v>1</v>
      </c>
      <c r="BI38" s="120"/>
      <c r="BJ38" s="120"/>
      <c r="BK38" s="122" t="s">
        <v>615</v>
      </c>
      <c r="BL38" s="120"/>
      <c r="BM38" s="120"/>
      <c r="BN38" s="120"/>
      <c r="BO38" s="120"/>
      <c r="BP38" s="120"/>
      <c r="BQ38" s="120"/>
      <c r="BR38" s="64" t="b">
        <f t="shared" si="3"/>
        <v>1</v>
      </c>
      <c r="BS38" s="96">
        <f t="shared" si="4"/>
        <v>0</v>
      </c>
      <c r="BT38" s="96">
        <f t="shared" si="5"/>
        <v>0</v>
      </c>
      <c r="BU38" s="64"/>
      <c r="BV38" s="4" t="b">
        <f t="shared" si="7"/>
        <v>0</v>
      </c>
      <c r="BW38" s="4" t="b">
        <f t="shared" si="8"/>
        <v>0</v>
      </c>
    </row>
    <row r="39" spans="1:75" ht="76.5" hidden="1" x14ac:dyDescent="0.25">
      <c r="A39" s="26" t="s">
        <v>137</v>
      </c>
      <c r="B39" s="26" t="s">
        <v>138</v>
      </c>
      <c r="C39" s="26" t="s">
        <v>53</v>
      </c>
      <c r="D39" s="26" t="s">
        <v>54</v>
      </c>
      <c r="E39" s="26" t="s">
        <v>139</v>
      </c>
      <c r="F39" s="26" t="s">
        <v>140</v>
      </c>
      <c r="G39" s="26" t="s">
        <v>57</v>
      </c>
      <c r="H39" s="26" t="s">
        <v>141</v>
      </c>
      <c r="I39" s="26" t="s">
        <v>59</v>
      </c>
      <c r="J39" s="27" t="s">
        <v>188</v>
      </c>
      <c r="K39" s="28">
        <v>29</v>
      </c>
      <c r="L39" s="27" t="s">
        <v>190</v>
      </c>
      <c r="M39" s="29">
        <v>43332</v>
      </c>
      <c r="N39" s="29">
        <v>43465</v>
      </c>
      <c r="O39" s="27" t="s">
        <v>191</v>
      </c>
      <c r="P39" s="27" t="s">
        <v>192</v>
      </c>
      <c r="Q39" s="30">
        <v>1000</v>
      </c>
      <c r="R39" s="28" t="s">
        <v>176</v>
      </c>
      <c r="S39" s="31" t="s">
        <v>177</v>
      </c>
      <c r="T39" s="27" t="s">
        <v>193</v>
      </c>
      <c r="U39" s="127">
        <v>1051971885</v>
      </c>
      <c r="V39" s="30"/>
      <c r="W39" s="30"/>
      <c r="X39" s="30"/>
      <c r="Y39" s="30"/>
      <c r="Z39" s="30"/>
      <c r="AA39" s="30"/>
      <c r="AB39" s="30"/>
      <c r="AC39" s="30"/>
      <c r="AD39" s="30"/>
      <c r="AE39" s="30"/>
      <c r="AF39" s="30"/>
      <c r="AG39" s="30">
        <v>1000</v>
      </c>
      <c r="AH39" s="30" t="s">
        <v>629</v>
      </c>
      <c r="AI39" s="30" t="s">
        <v>629</v>
      </c>
      <c r="AJ39" s="30" t="s">
        <v>629</v>
      </c>
      <c r="AK39" s="30" t="s">
        <v>629</v>
      </c>
      <c r="AL39" s="30" t="s">
        <v>629</v>
      </c>
      <c r="AM39" s="30" t="s">
        <v>629</v>
      </c>
      <c r="AN39" s="30"/>
      <c r="AO39" s="30" t="str">
        <f t="shared" si="9"/>
        <v>NO PROGRAMADO</v>
      </c>
      <c r="AP39" s="190" t="str">
        <f t="shared" si="13"/>
        <v>NO PROGRAMADO</v>
      </c>
      <c r="AQ39" s="27"/>
      <c r="AR39" s="90"/>
      <c r="AS39" s="90"/>
      <c r="AT39" s="89"/>
      <c r="AU39" s="89"/>
      <c r="AV39" s="89"/>
      <c r="AW39" s="89"/>
      <c r="AX39" s="89"/>
      <c r="AY39" s="37" t="str">
        <f t="shared" si="14"/>
        <v>SIN RECURSO EJECUTADO</v>
      </c>
      <c r="AZ39" s="119"/>
      <c r="BA39" s="115">
        <f t="shared" si="0"/>
        <v>133</v>
      </c>
      <c r="BB39" s="116">
        <f t="shared" si="1"/>
        <v>11</v>
      </c>
      <c r="BC39" s="117">
        <f t="shared" si="11"/>
        <v>122</v>
      </c>
      <c r="BD39" s="118">
        <f t="shared" si="12"/>
        <v>1.1503759398496241</v>
      </c>
      <c r="BE39" s="123"/>
      <c r="BF39" s="27"/>
      <c r="BG39" s="26" t="s">
        <v>194</v>
      </c>
      <c r="BH39" s="120" t="b">
        <f t="shared" si="2"/>
        <v>1</v>
      </c>
      <c r="BI39" s="120"/>
      <c r="BJ39" s="120"/>
      <c r="BK39" s="120"/>
      <c r="BL39" s="120"/>
      <c r="BM39" s="120"/>
      <c r="BN39" s="120"/>
      <c r="BO39" s="120"/>
      <c r="BP39" s="120"/>
      <c r="BQ39" s="120"/>
      <c r="BR39" s="64" t="b">
        <f t="shared" si="3"/>
        <v>1</v>
      </c>
      <c r="BS39" s="96">
        <f t="shared" si="4"/>
        <v>1051971885</v>
      </c>
      <c r="BT39" s="96">
        <f t="shared" si="5"/>
        <v>1051971885</v>
      </c>
      <c r="BU39" s="64"/>
      <c r="BV39" s="4" t="b">
        <f t="shared" si="7"/>
        <v>0</v>
      </c>
      <c r="BW39" s="4" t="b">
        <f t="shared" si="8"/>
        <v>1</v>
      </c>
    </row>
    <row r="40" spans="1:75" ht="76.5" x14ac:dyDescent="0.25">
      <c r="A40" s="26" t="s">
        <v>137</v>
      </c>
      <c r="B40" s="26" t="s">
        <v>138</v>
      </c>
      <c r="C40" s="26" t="s">
        <v>53</v>
      </c>
      <c r="D40" s="26" t="s">
        <v>54</v>
      </c>
      <c r="E40" s="26" t="s">
        <v>139</v>
      </c>
      <c r="F40" s="26" t="s">
        <v>140</v>
      </c>
      <c r="G40" s="26" t="s">
        <v>57</v>
      </c>
      <c r="H40" s="26" t="s">
        <v>141</v>
      </c>
      <c r="I40" s="26" t="s">
        <v>59</v>
      </c>
      <c r="J40" s="27" t="s">
        <v>195</v>
      </c>
      <c r="K40" s="28">
        <v>30</v>
      </c>
      <c r="L40" s="27" t="s">
        <v>143</v>
      </c>
      <c r="M40" s="29">
        <v>43101</v>
      </c>
      <c r="N40" s="29">
        <v>43215</v>
      </c>
      <c r="O40" s="27" t="s">
        <v>144</v>
      </c>
      <c r="P40" s="27" t="s">
        <v>145</v>
      </c>
      <c r="Q40" s="30">
        <v>1</v>
      </c>
      <c r="R40" s="28" t="s">
        <v>146</v>
      </c>
      <c r="S40" s="31" t="s">
        <v>65</v>
      </c>
      <c r="T40" s="27" t="s">
        <v>147</v>
      </c>
      <c r="U40" s="127">
        <v>0</v>
      </c>
      <c r="V40" s="30"/>
      <c r="W40" s="30"/>
      <c r="X40" s="30"/>
      <c r="Y40" s="30"/>
      <c r="Z40" s="38">
        <v>1</v>
      </c>
      <c r="AA40" s="30">
        <v>1</v>
      </c>
      <c r="AB40" s="30">
        <v>1</v>
      </c>
      <c r="AC40" s="30">
        <v>1</v>
      </c>
      <c r="AD40" s="30">
        <v>1</v>
      </c>
      <c r="AE40" s="30">
        <v>1</v>
      </c>
      <c r="AF40" s="30">
        <v>1</v>
      </c>
      <c r="AG40" s="30">
        <v>1</v>
      </c>
      <c r="AH40" s="30">
        <v>1</v>
      </c>
      <c r="AI40" s="30">
        <v>1</v>
      </c>
      <c r="AJ40" s="30">
        <v>1</v>
      </c>
      <c r="AK40" s="30">
        <v>1</v>
      </c>
      <c r="AL40" s="30">
        <v>1</v>
      </c>
      <c r="AM40" s="30">
        <v>1</v>
      </c>
      <c r="AN40" s="30">
        <v>1</v>
      </c>
      <c r="AO40" s="30">
        <f t="shared" si="9"/>
        <v>1</v>
      </c>
      <c r="AP40" s="92">
        <f t="shared" si="13"/>
        <v>1</v>
      </c>
      <c r="AQ40" s="27"/>
      <c r="AR40" s="90"/>
      <c r="AS40" s="90"/>
      <c r="AT40" s="89"/>
      <c r="AU40" s="89"/>
      <c r="AV40" s="89"/>
      <c r="AW40" s="89"/>
      <c r="AX40" s="89"/>
      <c r="AY40" s="32" t="e">
        <f t="shared" si="14"/>
        <v>#DIV/0!</v>
      </c>
      <c r="AZ40" s="27" t="s">
        <v>196</v>
      </c>
      <c r="BA40" s="115">
        <f t="shared" si="0"/>
        <v>114</v>
      </c>
      <c r="BB40" s="116">
        <f t="shared" si="1"/>
        <v>242</v>
      </c>
      <c r="BC40" s="117">
        <f t="shared" si="11"/>
        <v>-128</v>
      </c>
      <c r="BD40" s="118">
        <f t="shared" si="12"/>
        <v>1.3421052631578947</v>
      </c>
      <c r="BE40" s="123"/>
      <c r="BF40" s="27" t="s">
        <v>171</v>
      </c>
      <c r="BG40" s="26"/>
      <c r="BH40" s="120" t="b">
        <f t="shared" si="2"/>
        <v>1</v>
      </c>
      <c r="BI40" s="121" t="s">
        <v>606</v>
      </c>
      <c r="BJ40" s="120"/>
      <c r="BK40" s="122" t="s">
        <v>615</v>
      </c>
      <c r="BL40" s="120"/>
      <c r="BM40" s="120"/>
      <c r="BN40" s="120"/>
      <c r="BO40" s="120"/>
      <c r="BP40" s="120"/>
      <c r="BQ40" s="120" t="s">
        <v>632</v>
      </c>
      <c r="BR40" s="64" t="b">
        <f t="shared" si="3"/>
        <v>1</v>
      </c>
      <c r="BS40" s="96">
        <f t="shared" si="4"/>
        <v>0</v>
      </c>
      <c r="BT40" s="96">
        <f t="shared" si="5"/>
        <v>0</v>
      </c>
      <c r="BU40" s="64" t="b">
        <f>+AP40 &gt; 100%</f>
        <v>0</v>
      </c>
      <c r="BV40" s="4" t="b">
        <f t="shared" si="7"/>
        <v>0</v>
      </c>
      <c r="BW40" s="4" t="b">
        <f t="shared" si="8"/>
        <v>1</v>
      </c>
    </row>
    <row r="41" spans="1:75" ht="76.5" x14ac:dyDescent="0.25">
      <c r="A41" s="26" t="s">
        <v>137</v>
      </c>
      <c r="B41" s="26" t="s">
        <v>138</v>
      </c>
      <c r="C41" s="26" t="s">
        <v>53</v>
      </c>
      <c r="D41" s="26" t="s">
        <v>54</v>
      </c>
      <c r="E41" s="26" t="s">
        <v>139</v>
      </c>
      <c r="F41" s="26" t="s">
        <v>140</v>
      </c>
      <c r="G41" s="26" t="s">
        <v>57</v>
      </c>
      <c r="H41" s="26" t="s">
        <v>141</v>
      </c>
      <c r="I41" s="26" t="s">
        <v>59</v>
      </c>
      <c r="J41" s="27" t="s">
        <v>195</v>
      </c>
      <c r="K41" s="28">
        <v>31</v>
      </c>
      <c r="L41" s="27" t="s">
        <v>150</v>
      </c>
      <c r="M41" s="29">
        <v>43215</v>
      </c>
      <c r="N41" s="29">
        <v>43276</v>
      </c>
      <c r="O41" s="27" t="s">
        <v>151</v>
      </c>
      <c r="P41" s="27" t="s">
        <v>151</v>
      </c>
      <c r="Q41" s="30">
        <v>1</v>
      </c>
      <c r="R41" s="28" t="s">
        <v>146</v>
      </c>
      <c r="S41" s="31" t="s">
        <v>65</v>
      </c>
      <c r="T41" s="27" t="s">
        <v>152</v>
      </c>
      <c r="U41" s="127">
        <v>0</v>
      </c>
      <c r="V41" s="30"/>
      <c r="W41" s="30"/>
      <c r="X41" s="30"/>
      <c r="Y41" s="30"/>
      <c r="Z41" s="30"/>
      <c r="AA41" s="30"/>
      <c r="AB41" s="38">
        <v>1</v>
      </c>
      <c r="AC41" s="30">
        <v>1</v>
      </c>
      <c r="AD41" s="30">
        <v>1</v>
      </c>
      <c r="AE41" s="30">
        <v>1</v>
      </c>
      <c r="AF41" s="30">
        <v>1</v>
      </c>
      <c r="AG41" s="30">
        <v>1</v>
      </c>
      <c r="AH41" s="30" t="s">
        <v>629</v>
      </c>
      <c r="AI41" s="30">
        <v>1</v>
      </c>
      <c r="AJ41" s="30">
        <v>1</v>
      </c>
      <c r="AK41" s="30">
        <v>1</v>
      </c>
      <c r="AL41" s="30">
        <v>1</v>
      </c>
      <c r="AM41" s="30">
        <v>1</v>
      </c>
      <c r="AN41" s="30">
        <v>1</v>
      </c>
      <c r="AO41" s="30">
        <f t="shared" si="9"/>
        <v>1</v>
      </c>
      <c r="AP41" s="92">
        <f t="shared" si="13"/>
        <v>1</v>
      </c>
      <c r="AQ41" s="27"/>
      <c r="AR41" s="90"/>
      <c r="AS41" s="90"/>
      <c r="AT41" s="89"/>
      <c r="AU41" s="89"/>
      <c r="AV41" s="89"/>
      <c r="AW41" s="89"/>
      <c r="AX41" s="89"/>
      <c r="AY41" s="37" t="e">
        <f t="shared" si="14"/>
        <v>#DIV/0!</v>
      </c>
      <c r="AZ41" s="119"/>
      <c r="BA41" s="115">
        <f t="shared" si="0"/>
        <v>61</v>
      </c>
      <c r="BB41" s="116">
        <f t="shared" si="1"/>
        <v>128</v>
      </c>
      <c r="BC41" s="117">
        <f t="shared" si="11"/>
        <v>-67</v>
      </c>
      <c r="BD41" s="118">
        <f t="shared" si="12"/>
        <v>2.5081967213114753</v>
      </c>
      <c r="BE41" s="123"/>
      <c r="BF41" s="27" t="s">
        <v>197</v>
      </c>
      <c r="BG41" s="26"/>
      <c r="BH41" s="120" t="b">
        <f t="shared" si="2"/>
        <v>1</v>
      </c>
      <c r="BI41" s="120"/>
      <c r="BJ41" s="120" t="s">
        <v>607</v>
      </c>
      <c r="BK41" s="122" t="s">
        <v>615</v>
      </c>
      <c r="BL41" s="120"/>
      <c r="BM41" s="120"/>
      <c r="BN41" s="120"/>
      <c r="BO41" s="120"/>
      <c r="BP41" s="120"/>
      <c r="BQ41" s="120" t="s">
        <v>635</v>
      </c>
      <c r="BR41" s="64" t="b">
        <f t="shared" si="3"/>
        <v>1</v>
      </c>
      <c r="BS41" s="96">
        <f t="shared" si="4"/>
        <v>0</v>
      </c>
      <c r="BT41" s="96">
        <f t="shared" si="5"/>
        <v>0</v>
      </c>
      <c r="BU41" s="64" t="b">
        <f>+AP41 &gt; 100%</f>
        <v>0</v>
      </c>
      <c r="BV41" s="4" t="b">
        <f t="shared" si="7"/>
        <v>0</v>
      </c>
      <c r="BW41" s="4" t="b">
        <f t="shared" si="8"/>
        <v>1</v>
      </c>
    </row>
    <row r="42" spans="1:75" ht="76.5" hidden="1" x14ac:dyDescent="0.25">
      <c r="A42" s="26" t="s">
        <v>137</v>
      </c>
      <c r="B42" s="26" t="s">
        <v>138</v>
      </c>
      <c r="C42" s="26" t="s">
        <v>53</v>
      </c>
      <c r="D42" s="26" t="s">
        <v>54</v>
      </c>
      <c r="E42" s="26" t="s">
        <v>139</v>
      </c>
      <c r="F42" s="26" t="s">
        <v>140</v>
      </c>
      <c r="G42" s="26" t="s">
        <v>57</v>
      </c>
      <c r="H42" s="26" t="s">
        <v>141</v>
      </c>
      <c r="I42" s="26" t="s">
        <v>59</v>
      </c>
      <c r="J42" s="27" t="s">
        <v>195</v>
      </c>
      <c r="K42" s="28">
        <v>32</v>
      </c>
      <c r="L42" s="27" t="s">
        <v>198</v>
      </c>
      <c r="M42" s="29">
        <v>43276</v>
      </c>
      <c r="N42" s="29">
        <v>43465</v>
      </c>
      <c r="O42" s="27" t="s">
        <v>168</v>
      </c>
      <c r="P42" s="27" t="s">
        <v>168</v>
      </c>
      <c r="Q42" s="30">
        <v>1</v>
      </c>
      <c r="R42" s="28" t="s">
        <v>146</v>
      </c>
      <c r="S42" s="31" t="s">
        <v>177</v>
      </c>
      <c r="T42" s="27" t="s">
        <v>199</v>
      </c>
      <c r="U42" s="127">
        <v>3789201784</v>
      </c>
      <c r="V42" s="30"/>
      <c r="W42" s="30"/>
      <c r="X42" s="30"/>
      <c r="Y42" s="30"/>
      <c r="Z42" s="30"/>
      <c r="AA42" s="30"/>
      <c r="AB42" s="30"/>
      <c r="AC42" s="30"/>
      <c r="AD42" s="30"/>
      <c r="AE42" s="30"/>
      <c r="AF42" s="30"/>
      <c r="AG42" s="30">
        <v>1</v>
      </c>
      <c r="AH42" s="30" t="s">
        <v>629</v>
      </c>
      <c r="AI42" s="30" t="s">
        <v>629</v>
      </c>
      <c r="AJ42" s="30" t="s">
        <v>629</v>
      </c>
      <c r="AK42" s="30" t="s">
        <v>629</v>
      </c>
      <c r="AL42" s="30" t="s">
        <v>629</v>
      </c>
      <c r="AM42" s="30" t="s">
        <v>629</v>
      </c>
      <c r="AN42" s="30"/>
      <c r="AO42" s="30" t="str">
        <f t="shared" si="9"/>
        <v>NO PROGRAMADO</v>
      </c>
      <c r="AP42" s="190" t="str">
        <f t="shared" si="13"/>
        <v>NO PROGRAMADO</v>
      </c>
      <c r="AQ42" s="27"/>
      <c r="AR42" s="90"/>
      <c r="AS42" s="90"/>
      <c r="AT42" s="89"/>
      <c r="AU42" s="89"/>
      <c r="AV42" s="89"/>
      <c r="AW42" s="89"/>
      <c r="AX42" s="89"/>
      <c r="AY42" s="37" t="str">
        <f t="shared" si="14"/>
        <v>SIN RECURSO EJECUTADO</v>
      </c>
      <c r="AZ42" s="119"/>
      <c r="BA42" s="115">
        <f t="shared" si="0"/>
        <v>189</v>
      </c>
      <c r="BB42" s="116">
        <f t="shared" si="1"/>
        <v>67</v>
      </c>
      <c r="BC42" s="117">
        <f t="shared" si="11"/>
        <v>122</v>
      </c>
      <c r="BD42" s="118">
        <f t="shared" si="12"/>
        <v>0.80952380952380953</v>
      </c>
      <c r="BE42" s="123"/>
      <c r="BF42" s="27"/>
      <c r="BG42" s="26"/>
      <c r="BH42" s="120" t="b">
        <f t="shared" si="2"/>
        <v>1</v>
      </c>
      <c r="BI42" s="120"/>
      <c r="BJ42" s="120"/>
      <c r="BK42" s="120"/>
      <c r="BL42" s="120"/>
      <c r="BM42" s="120"/>
      <c r="BN42" s="120"/>
      <c r="BO42" s="120"/>
      <c r="BP42" s="120"/>
      <c r="BQ42" s="120"/>
      <c r="BR42" s="64" t="b">
        <f t="shared" si="3"/>
        <v>1</v>
      </c>
      <c r="BS42" s="96">
        <f t="shared" si="4"/>
        <v>3789201784</v>
      </c>
      <c r="BT42" s="96">
        <f t="shared" si="5"/>
        <v>3789201784</v>
      </c>
      <c r="BU42" s="64"/>
      <c r="BV42" s="4" t="b">
        <f t="shared" si="7"/>
        <v>0</v>
      </c>
      <c r="BW42" s="4" t="b">
        <f t="shared" si="8"/>
        <v>1</v>
      </c>
    </row>
    <row r="43" spans="1:75" ht="76.5" x14ac:dyDescent="0.25">
      <c r="A43" s="26" t="s">
        <v>137</v>
      </c>
      <c r="B43" s="26" t="s">
        <v>138</v>
      </c>
      <c r="C43" s="26" t="s">
        <v>53</v>
      </c>
      <c r="D43" s="26" t="s">
        <v>54</v>
      </c>
      <c r="E43" s="26" t="s">
        <v>139</v>
      </c>
      <c r="F43" s="26" t="s">
        <v>140</v>
      </c>
      <c r="G43" s="26" t="s">
        <v>57</v>
      </c>
      <c r="H43" s="26" t="s">
        <v>141</v>
      </c>
      <c r="I43" s="26" t="s">
        <v>59</v>
      </c>
      <c r="J43" s="27" t="s">
        <v>200</v>
      </c>
      <c r="K43" s="28">
        <v>33</v>
      </c>
      <c r="L43" s="27" t="s">
        <v>143</v>
      </c>
      <c r="M43" s="29">
        <v>43101</v>
      </c>
      <c r="N43" s="29">
        <v>43250</v>
      </c>
      <c r="O43" s="27" t="s">
        <v>144</v>
      </c>
      <c r="P43" s="27" t="s">
        <v>145</v>
      </c>
      <c r="Q43" s="30">
        <v>1</v>
      </c>
      <c r="R43" s="28" t="s">
        <v>146</v>
      </c>
      <c r="S43" s="31" t="s">
        <v>65</v>
      </c>
      <c r="T43" s="27" t="s">
        <v>147</v>
      </c>
      <c r="U43" s="127">
        <v>0</v>
      </c>
      <c r="V43" s="30"/>
      <c r="W43" s="30"/>
      <c r="X43" s="30"/>
      <c r="Y43" s="30"/>
      <c r="Z43" s="30"/>
      <c r="AA43" s="38">
        <v>1</v>
      </c>
      <c r="AB43" s="30">
        <v>1</v>
      </c>
      <c r="AC43" s="30">
        <v>1</v>
      </c>
      <c r="AD43" s="30">
        <v>1</v>
      </c>
      <c r="AE43" s="30">
        <v>1</v>
      </c>
      <c r="AF43" s="30">
        <v>1</v>
      </c>
      <c r="AG43" s="30">
        <v>1</v>
      </c>
      <c r="AH43" s="30">
        <v>1</v>
      </c>
      <c r="AI43" s="30">
        <v>1</v>
      </c>
      <c r="AJ43" s="30">
        <v>1</v>
      </c>
      <c r="AK43" s="30">
        <v>1</v>
      </c>
      <c r="AL43" s="30">
        <v>1</v>
      </c>
      <c r="AM43" s="30">
        <v>1</v>
      </c>
      <c r="AN43" s="30">
        <v>1</v>
      </c>
      <c r="AO43" s="30">
        <f t="shared" si="9"/>
        <v>1</v>
      </c>
      <c r="AP43" s="92">
        <f t="shared" si="13"/>
        <v>1</v>
      </c>
      <c r="AQ43" s="27"/>
      <c r="AR43" s="90"/>
      <c r="AS43" s="90"/>
      <c r="AT43" s="89"/>
      <c r="AU43" s="89"/>
      <c r="AV43" s="89"/>
      <c r="AW43" s="89"/>
      <c r="AX43" s="89"/>
      <c r="AY43" s="32" t="e">
        <f t="shared" si="14"/>
        <v>#DIV/0!</v>
      </c>
      <c r="AZ43" s="27" t="s">
        <v>201</v>
      </c>
      <c r="BA43" s="115">
        <f t="shared" si="0"/>
        <v>149</v>
      </c>
      <c r="BB43" s="116">
        <f t="shared" si="1"/>
        <v>242</v>
      </c>
      <c r="BC43" s="117">
        <f t="shared" si="11"/>
        <v>-93</v>
      </c>
      <c r="BD43" s="118">
        <f t="shared" si="12"/>
        <v>1.0268456375838926</v>
      </c>
      <c r="BE43" s="123"/>
      <c r="BF43" s="27" t="s">
        <v>202</v>
      </c>
      <c r="BG43" s="26"/>
      <c r="BH43" s="120" t="b">
        <f t="shared" si="2"/>
        <v>1</v>
      </c>
      <c r="BI43" s="121" t="s">
        <v>606</v>
      </c>
      <c r="BJ43" s="120"/>
      <c r="BK43" s="122" t="s">
        <v>615</v>
      </c>
      <c r="BL43" s="120"/>
      <c r="BM43" s="120"/>
      <c r="BN43" s="120"/>
      <c r="BO43" s="120"/>
      <c r="BP43" s="120"/>
      <c r="BQ43" s="120" t="s">
        <v>632</v>
      </c>
      <c r="BR43" s="64" t="b">
        <f t="shared" si="3"/>
        <v>1</v>
      </c>
      <c r="BS43" s="96">
        <f t="shared" si="4"/>
        <v>0</v>
      </c>
      <c r="BT43" s="96">
        <f t="shared" si="5"/>
        <v>0</v>
      </c>
      <c r="BU43" s="64" t="b">
        <f>+AP43 &gt; 100%</f>
        <v>0</v>
      </c>
      <c r="BV43" s="4" t="b">
        <f t="shared" si="7"/>
        <v>0</v>
      </c>
      <c r="BW43" s="4" t="b">
        <f t="shared" si="8"/>
        <v>1</v>
      </c>
    </row>
    <row r="44" spans="1:75" ht="76.5" x14ac:dyDescent="0.25">
      <c r="A44" s="26" t="s">
        <v>137</v>
      </c>
      <c r="B44" s="26" t="s">
        <v>138</v>
      </c>
      <c r="C44" s="26" t="s">
        <v>53</v>
      </c>
      <c r="D44" s="26" t="s">
        <v>54</v>
      </c>
      <c r="E44" s="26" t="s">
        <v>139</v>
      </c>
      <c r="F44" s="26" t="s">
        <v>140</v>
      </c>
      <c r="G44" s="26" t="s">
        <v>57</v>
      </c>
      <c r="H44" s="26" t="s">
        <v>141</v>
      </c>
      <c r="I44" s="26" t="s">
        <v>59</v>
      </c>
      <c r="J44" s="27" t="s">
        <v>200</v>
      </c>
      <c r="K44" s="28">
        <v>34</v>
      </c>
      <c r="L44" s="27" t="s">
        <v>150</v>
      </c>
      <c r="M44" s="29">
        <v>43250</v>
      </c>
      <c r="N44" s="29">
        <v>43322</v>
      </c>
      <c r="O44" s="27" t="s">
        <v>151</v>
      </c>
      <c r="P44" s="27" t="s">
        <v>151</v>
      </c>
      <c r="Q44" s="30">
        <v>1</v>
      </c>
      <c r="R44" s="28" t="s">
        <v>146</v>
      </c>
      <c r="S44" s="31" t="s">
        <v>65</v>
      </c>
      <c r="T44" s="27" t="s">
        <v>152</v>
      </c>
      <c r="U44" s="127">
        <v>0</v>
      </c>
      <c r="V44" s="30"/>
      <c r="W44" s="30"/>
      <c r="X44" s="30"/>
      <c r="Y44" s="30"/>
      <c r="Z44" s="30"/>
      <c r="AA44" s="30"/>
      <c r="AB44" s="30"/>
      <c r="AC44" s="30">
        <v>1</v>
      </c>
      <c r="AD44" s="30">
        <v>1</v>
      </c>
      <c r="AE44" s="30">
        <v>1</v>
      </c>
      <c r="AF44" s="30">
        <v>1</v>
      </c>
      <c r="AG44" s="30">
        <v>1</v>
      </c>
      <c r="AH44" s="30" t="s">
        <v>629</v>
      </c>
      <c r="AI44" s="30" t="s">
        <v>629</v>
      </c>
      <c r="AJ44" s="187">
        <v>0</v>
      </c>
      <c r="AK44" s="30"/>
      <c r="AL44" s="30"/>
      <c r="AM44" s="30"/>
      <c r="AN44" s="30"/>
      <c r="AO44" s="30">
        <f t="shared" si="9"/>
        <v>0</v>
      </c>
      <c r="AP44" s="92">
        <f t="shared" si="13"/>
        <v>0</v>
      </c>
      <c r="AQ44" s="27" t="s">
        <v>739</v>
      </c>
      <c r="AR44" s="90"/>
      <c r="AS44" s="90"/>
      <c r="AT44" s="189"/>
      <c r="AU44" s="89"/>
      <c r="AV44" s="89"/>
      <c r="AW44" s="89"/>
      <c r="AX44" s="89"/>
      <c r="AY44" s="37" t="e">
        <f t="shared" ref="AY44:AY75" si="17">IF(AR44/U44=0,"SIN RECURSO EJECUTADO",(AR44/U44))</f>
        <v>#DIV/0!</v>
      </c>
      <c r="AZ44" s="204"/>
      <c r="BA44" s="115">
        <f t="shared" ref="BA44:BA75" si="18">IF(N44-M44=0,1,N44-M44)</f>
        <v>72</v>
      </c>
      <c r="BB44" s="116">
        <f t="shared" ref="BB44:BB75" si="19">IF($AY$6-M44=0,1,$AY$6-M44)</f>
        <v>93</v>
      </c>
      <c r="BC44" s="117">
        <f t="shared" si="11"/>
        <v>-21</v>
      </c>
      <c r="BD44" s="118">
        <f t="shared" si="12"/>
        <v>2.125</v>
      </c>
      <c r="BE44" s="123"/>
      <c r="BF44" s="27"/>
      <c r="BG44" s="26"/>
      <c r="BH44" s="120" t="b">
        <f t="shared" ref="BH44:BH75" si="20">+AG44=Q44</f>
        <v>1</v>
      </c>
      <c r="BI44" s="120"/>
      <c r="BJ44" s="120"/>
      <c r="BK44" s="122" t="s">
        <v>615</v>
      </c>
      <c r="BL44" s="120"/>
      <c r="BM44" s="120"/>
      <c r="BN44" s="120"/>
      <c r="BO44" s="120"/>
      <c r="BP44" s="120"/>
      <c r="BQ44" s="120"/>
      <c r="BR44" s="64" t="b">
        <f t="shared" ref="BR44:BR76" si="21">AS44&gt;=AR44</f>
        <v>1</v>
      </c>
      <c r="BS44" s="96">
        <f t="shared" ref="BS44:BS75" si="22">+U44-AR44</f>
        <v>0</v>
      </c>
      <c r="BT44" s="96">
        <f t="shared" ref="BT44:BT75" si="23">+U44-AS44</f>
        <v>0</v>
      </c>
      <c r="BU44" s="64"/>
      <c r="BV44" s="4" t="b">
        <f t="shared" ref="BV44:BV76" si="24">+AO44&lt;AB44</f>
        <v>0</v>
      </c>
      <c r="BW44" s="4" t="b">
        <f t="shared" ref="BW44:BW76" si="25">+AO44&gt;=Q44</f>
        <v>0</v>
      </c>
    </row>
    <row r="45" spans="1:75" ht="76.5" hidden="1" x14ac:dyDescent="0.25">
      <c r="A45" s="26" t="s">
        <v>137</v>
      </c>
      <c r="B45" s="26" t="s">
        <v>138</v>
      </c>
      <c r="C45" s="26" t="s">
        <v>53</v>
      </c>
      <c r="D45" s="26" t="s">
        <v>54</v>
      </c>
      <c r="E45" s="26" t="s">
        <v>139</v>
      </c>
      <c r="F45" s="26" t="s">
        <v>140</v>
      </c>
      <c r="G45" s="26" t="s">
        <v>57</v>
      </c>
      <c r="H45" s="26" t="s">
        <v>141</v>
      </c>
      <c r="I45" s="26" t="s">
        <v>59</v>
      </c>
      <c r="J45" s="27" t="s">
        <v>200</v>
      </c>
      <c r="K45" s="28">
        <v>35</v>
      </c>
      <c r="L45" s="27" t="s">
        <v>190</v>
      </c>
      <c r="M45" s="29">
        <v>43322</v>
      </c>
      <c r="N45" s="29">
        <v>43465</v>
      </c>
      <c r="O45" s="27" t="s">
        <v>191</v>
      </c>
      <c r="P45" s="27" t="s">
        <v>192</v>
      </c>
      <c r="Q45" s="30">
        <v>15000</v>
      </c>
      <c r="R45" s="28" t="s">
        <v>176</v>
      </c>
      <c r="S45" s="31" t="s">
        <v>177</v>
      </c>
      <c r="T45" s="27" t="s">
        <v>193</v>
      </c>
      <c r="U45" s="127">
        <v>16667304688</v>
      </c>
      <c r="V45" s="30"/>
      <c r="W45" s="30"/>
      <c r="X45" s="30"/>
      <c r="Y45" s="30"/>
      <c r="Z45" s="30"/>
      <c r="AA45" s="30"/>
      <c r="AB45" s="30"/>
      <c r="AC45" s="30"/>
      <c r="AD45" s="30"/>
      <c r="AE45" s="30"/>
      <c r="AF45" s="30"/>
      <c r="AG45" s="30">
        <v>15000</v>
      </c>
      <c r="AH45" s="30" t="s">
        <v>629</v>
      </c>
      <c r="AI45" s="30" t="s">
        <v>629</v>
      </c>
      <c r="AJ45" s="30" t="s">
        <v>629</v>
      </c>
      <c r="AK45" s="30" t="s">
        <v>629</v>
      </c>
      <c r="AL45" s="30" t="s">
        <v>629</v>
      </c>
      <c r="AM45" s="30" t="s">
        <v>629</v>
      </c>
      <c r="AN45" s="30"/>
      <c r="AO45" s="30" t="str">
        <f t="shared" si="9"/>
        <v>NO PROGRAMADO</v>
      </c>
      <c r="AP45" s="190" t="str">
        <f t="shared" si="13"/>
        <v>NO PROGRAMADO</v>
      </c>
      <c r="AQ45" s="27"/>
      <c r="AR45" s="90"/>
      <c r="AS45" s="90"/>
      <c r="AT45" s="89"/>
      <c r="AU45" s="89"/>
      <c r="AV45" s="89"/>
      <c r="AW45" s="89"/>
      <c r="AX45" s="89"/>
      <c r="AY45" s="37" t="str">
        <f t="shared" si="17"/>
        <v>SIN RECURSO EJECUTADO</v>
      </c>
      <c r="AZ45" s="119"/>
      <c r="BA45" s="115">
        <f t="shared" si="18"/>
        <v>143</v>
      </c>
      <c r="BB45" s="116">
        <f t="shared" si="19"/>
        <v>21</v>
      </c>
      <c r="BC45" s="117">
        <f t="shared" si="11"/>
        <v>122</v>
      </c>
      <c r="BD45" s="118">
        <f t="shared" si="12"/>
        <v>1.06993006993007</v>
      </c>
      <c r="BE45" s="123"/>
      <c r="BF45" s="27"/>
      <c r="BG45" s="26"/>
      <c r="BH45" s="120" t="b">
        <f t="shared" si="20"/>
        <v>1</v>
      </c>
      <c r="BI45" s="120"/>
      <c r="BJ45" s="120"/>
      <c r="BK45" s="120"/>
      <c r="BL45" s="120"/>
      <c r="BM45" s="120"/>
      <c r="BN45" s="120"/>
      <c r="BO45" s="120"/>
      <c r="BP45" s="120"/>
      <c r="BQ45" s="120"/>
      <c r="BR45" s="64" t="b">
        <f t="shared" si="21"/>
        <v>1</v>
      </c>
      <c r="BS45" s="96">
        <f t="shared" si="22"/>
        <v>16667304688</v>
      </c>
      <c r="BT45" s="96">
        <f t="shared" si="23"/>
        <v>16667304688</v>
      </c>
      <c r="BU45" s="64"/>
      <c r="BV45" s="4" t="b">
        <f t="shared" si="24"/>
        <v>0</v>
      </c>
      <c r="BW45" s="4" t="b">
        <f t="shared" si="25"/>
        <v>1</v>
      </c>
    </row>
    <row r="46" spans="1:75" ht="76.5" x14ac:dyDescent="0.25">
      <c r="A46" s="26" t="s">
        <v>137</v>
      </c>
      <c r="B46" s="26" t="s">
        <v>138</v>
      </c>
      <c r="C46" s="26" t="s">
        <v>53</v>
      </c>
      <c r="D46" s="26" t="s">
        <v>54</v>
      </c>
      <c r="E46" s="26" t="s">
        <v>139</v>
      </c>
      <c r="F46" s="26" t="s">
        <v>140</v>
      </c>
      <c r="G46" s="26" t="s">
        <v>57</v>
      </c>
      <c r="H46" s="26" t="s">
        <v>141</v>
      </c>
      <c r="I46" s="26" t="s">
        <v>59</v>
      </c>
      <c r="J46" s="27" t="s">
        <v>203</v>
      </c>
      <c r="K46" s="28">
        <v>36</v>
      </c>
      <c r="L46" s="27" t="s">
        <v>143</v>
      </c>
      <c r="M46" s="29">
        <v>43101</v>
      </c>
      <c r="N46" s="29">
        <v>43281</v>
      </c>
      <c r="O46" s="27" t="s">
        <v>144</v>
      </c>
      <c r="P46" s="27" t="s">
        <v>145</v>
      </c>
      <c r="Q46" s="30">
        <v>1</v>
      </c>
      <c r="R46" s="28" t="s">
        <v>146</v>
      </c>
      <c r="S46" s="31" t="s">
        <v>65</v>
      </c>
      <c r="T46" s="27" t="s">
        <v>147</v>
      </c>
      <c r="U46" s="127">
        <v>0</v>
      </c>
      <c r="V46" s="30"/>
      <c r="W46" s="30"/>
      <c r="X46" s="30"/>
      <c r="Y46" s="30"/>
      <c r="Z46" s="30"/>
      <c r="AA46" s="30"/>
      <c r="AB46" s="38">
        <v>1</v>
      </c>
      <c r="AC46" s="30">
        <v>1</v>
      </c>
      <c r="AD46" s="30">
        <v>1</v>
      </c>
      <c r="AE46" s="30">
        <v>1</v>
      </c>
      <c r="AF46" s="30">
        <v>1</v>
      </c>
      <c r="AG46" s="30">
        <v>1</v>
      </c>
      <c r="AH46" s="30" t="s">
        <v>629</v>
      </c>
      <c r="AI46" s="30">
        <v>1</v>
      </c>
      <c r="AJ46" s="30">
        <v>1</v>
      </c>
      <c r="AK46" s="30">
        <v>1</v>
      </c>
      <c r="AL46" s="30">
        <v>1</v>
      </c>
      <c r="AM46" s="30">
        <v>1</v>
      </c>
      <c r="AN46" s="30">
        <v>1</v>
      </c>
      <c r="AO46" s="30">
        <f t="shared" si="9"/>
        <v>1</v>
      </c>
      <c r="AP46" s="92">
        <f t="shared" si="13"/>
        <v>1</v>
      </c>
      <c r="AQ46" s="27"/>
      <c r="AR46" s="90"/>
      <c r="AS46" s="90"/>
      <c r="AT46" s="89"/>
      <c r="AU46" s="89"/>
      <c r="AV46" s="89"/>
      <c r="AW46" s="89"/>
      <c r="AX46" s="89"/>
      <c r="AY46" s="37" t="e">
        <f t="shared" si="17"/>
        <v>#DIV/0!</v>
      </c>
      <c r="AZ46" s="119"/>
      <c r="BA46" s="115">
        <f t="shared" si="18"/>
        <v>180</v>
      </c>
      <c r="BB46" s="116">
        <f t="shared" si="19"/>
        <v>242</v>
      </c>
      <c r="BC46" s="117">
        <f t="shared" si="11"/>
        <v>-62</v>
      </c>
      <c r="BD46" s="118">
        <f t="shared" si="12"/>
        <v>0.85</v>
      </c>
      <c r="BE46" s="123"/>
      <c r="BF46" s="27" t="s">
        <v>197</v>
      </c>
      <c r="BG46" s="26"/>
      <c r="BH46" s="120" t="b">
        <f t="shared" si="20"/>
        <v>1</v>
      </c>
      <c r="BI46" s="120"/>
      <c r="BJ46" s="120" t="s">
        <v>607</v>
      </c>
      <c r="BK46" s="122" t="s">
        <v>615</v>
      </c>
      <c r="BL46" s="120"/>
      <c r="BM46" s="120"/>
      <c r="BN46" s="120"/>
      <c r="BO46" s="120"/>
      <c r="BP46" s="120"/>
      <c r="BQ46" s="120" t="s">
        <v>635</v>
      </c>
      <c r="BR46" s="64" t="b">
        <f t="shared" si="21"/>
        <v>1</v>
      </c>
      <c r="BS46" s="96">
        <f t="shared" si="22"/>
        <v>0</v>
      </c>
      <c r="BT46" s="96">
        <f t="shared" si="23"/>
        <v>0</v>
      </c>
      <c r="BU46" s="64" t="b">
        <f>+AP46 &gt; 100%</f>
        <v>0</v>
      </c>
      <c r="BV46" s="4" t="b">
        <f t="shared" si="24"/>
        <v>0</v>
      </c>
      <c r="BW46" s="4" t="b">
        <f t="shared" si="25"/>
        <v>1</v>
      </c>
    </row>
    <row r="47" spans="1:75" ht="76.5" x14ac:dyDescent="0.25">
      <c r="A47" s="26" t="s">
        <v>137</v>
      </c>
      <c r="B47" s="26" t="s">
        <v>138</v>
      </c>
      <c r="C47" s="26" t="s">
        <v>53</v>
      </c>
      <c r="D47" s="26" t="s">
        <v>54</v>
      </c>
      <c r="E47" s="26" t="s">
        <v>139</v>
      </c>
      <c r="F47" s="26" t="s">
        <v>140</v>
      </c>
      <c r="G47" s="26" t="s">
        <v>57</v>
      </c>
      <c r="H47" s="26" t="s">
        <v>141</v>
      </c>
      <c r="I47" s="26" t="s">
        <v>59</v>
      </c>
      <c r="J47" s="27" t="s">
        <v>203</v>
      </c>
      <c r="K47" s="28">
        <v>37</v>
      </c>
      <c r="L47" s="27" t="s">
        <v>150</v>
      </c>
      <c r="M47" s="29">
        <v>43281</v>
      </c>
      <c r="N47" s="29">
        <v>43296</v>
      </c>
      <c r="O47" s="27" t="s">
        <v>151</v>
      </c>
      <c r="P47" s="27" t="s">
        <v>151</v>
      </c>
      <c r="Q47" s="30">
        <v>1</v>
      </c>
      <c r="R47" s="28" t="s">
        <v>146</v>
      </c>
      <c r="S47" s="31" t="s">
        <v>65</v>
      </c>
      <c r="T47" s="27" t="s">
        <v>152</v>
      </c>
      <c r="U47" s="127">
        <v>0</v>
      </c>
      <c r="V47" s="30"/>
      <c r="W47" s="30"/>
      <c r="X47" s="30"/>
      <c r="Y47" s="30"/>
      <c r="Z47" s="30"/>
      <c r="AA47" s="30"/>
      <c r="AB47" s="38">
        <v>1</v>
      </c>
      <c r="AC47" s="30">
        <v>1</v>
      </c>
      <c r="AD47" s="30">
        <v>1</v>
      </c>
      <c r="AE47" s="30">
        <v>1</v>
      </c>
      <c r="AF47" s="30">
        <v>1</v>
      </c>
      <c r="AG47" s="30">
        <v>1</v>
      </c>
      <c r="AH47" s="30" t="s">
        <v>629</v>
      </c>
      <c r="AI47" s="30">
        <v>1</v>
      </c>
      <c r="AJ47" s="30">
        <v>1</v>
      </c>
      <c r="AK47" s="30">
        <v>1</v>
      </c>
      <c r="AL47" s="30">
        <v>1</v>
      </c>
      <c r="AM47" s="30">
        <v>1</v>
      </c>
      <c r="AN47" s="30">
        <v>1</v>
      </c>
      <c r="AO47" s="30">
        <f t="shared" si="9"/>
        <v>1</v>
      </c>
      <c r="AP47" s="92">
        <f t="shared" si="13"/>
        <v>1</v>
      </c>
      <c r="AQ47" s="27"/>
      <c r="AR47" s="90"/>
      <c r="AS47" s="90"/>
      <c r="AT47" s="89"/>
      <c r="AU47" s="89"/>
      <c r="AV47" s="89"/>
      <c r="AW47" s="89"/>
      <c r="AX47" s="89"/>
      <c r="AY47" s="37" t="e">
        <f t="shared" si="17"/>
        <v>#DIV/0!</v>
      </c>
      <c r="AZ47" s="119"/>
      <c r="BA47" s="115">
        <f t="shared" si="18"/>
        <v>15</v>
      </c>
      <c r="BB47" s="116">
        <f t="shared" si="19"/>
        <v>62</v>
      </c>
      <c r="BC47" s="117">
        <f t="shared" si="11"/>
        <v>-47</v>
      </c>
      <c r="BD47" s="118">
        <f t="shared" si="12"/>
        <v>10.199999999999999</v>
      </c>
      <c r="BE47" s="123"/>
      <c r="BF47" s="27"/>
      <c r="BG47" s="26"/>
      <c r="BH47" s="120" t="b">
        <f t="shared" si="20"/>
        <v>1</v>
      </c>
      <c r="BI47" s="120"/>
      <c r="BJ47" s="120" t="s">
        <v>607</v>
      </c>
      <c r="BK47" s="122" t="s">
        <v>615</v>
      </c>
      <c r="BL47" s="120"/>
      <c r="BM47" s="120"/>
      <c r="BN47" s="120"/>
      <c r="BO47" s="120"/>
      <c r="BP47" s="120"/>
      <c r="BQ47" s="120" t="s">
        <v>635</v>
      </c>
      <c r="BR47" s="64" t="b">
        <f t="shared" si="21"/>
        <v>1</v>
      </c>
      <c r="BS47" s="96">
        <f t="shared" si="22"/>
        <v>0</v>
      </c>
      <c r="BT47" s="96">
        <f t="shared" si="23"/>
        <v>0</v>
      </c>
      <c r="BU47" s="64" t="b">
        <f>+AP47 &gt; 100%</f>
        <v>0</v>
      </c>
      <c r="BV47" s="4" t="b">
        <f t="shared" si="24"/>
        <v>0</v>
      </c>
      <c r="BW47" s="4" t="b">
        <f t="shared" si="25"/>
        <v>1</v>
      </c>
    </row>
    <row r="48" spans="1:75" ht="76.5" hidden="1" x14ac:dyDescent="0.25">
      <c r="A48" s="26" t="s">
        <v>137</v>
      </c>
      <c r="B48" s="26" t="s">
        <v>138</v>
      </c>
      <c r="C48" s="26" t="s">
        <v>53</v>
      </c>
      <c r="D48" s="26" t="s">
        <v>54</v>
      </c>
      <c r="E48" s="26" t="s">
        <v>139</v>
      </c>
      <c r="F48" s="26" t="s">
        <v>140</v>
      </c>
      <c r="G48" s="26" t="s">
        <v>57</v>
      </c>
      <c r="H48" s="26" t="s">
        <v>141</v>
      </c>
      <c r="I48" s="26" t="s">
        <v>59</v>
      </c>
      <c r="J48" s="27" t="s">
        <v>203</v>
      </c>
      <c r="K48" s="28">
        <v>38</v>
      </c>
      <c r="L48" s="27" t="s">
        <v>190</v>
      </c>
      <c r="M48" s="29">
        <v>43296</v>
      </c>
      <c r="N48" s="29">
        <v>43465</v>
      </c>
      <c r="O48" s="27" t="s">
        <v>168</v>
      </c>
      <c r="P48" s="27" t="s">
        <v>168</v>
      </c>
      <c r="Q48" s="30">
        <v>2</v>
      </c>
      <c r="R48" s="28" t="s">
        <v>146</v>
      </c>
      <c r="S48" s="31" t="s">
        <v>177</v>
      </c>
      <c r="T48" s="27" t="s">
        <v>204</v>
      </c>
      <c r="U48" s="127">
        <v>13593574566</v>
      </c>
      <c r="V48" s="30"/>
      <c r="W48" s="30"/>
      <c r="X48" s="30"/>
      <c r="Y48" s="30"/>
      <c r="Z48" s="30"/>
      <c r="AA48" s="30"/>
      <c r="AB48" s="30"/>
      <c r="AC48" s="30"/>
      <c r="AD48" s="30"/>
      <c r="AE48" s="30"/>
      <c r="AF48" s="30"/>
      <c r="AG48" s="30">
        <v>2</v>
      </c>
      <c r="AH48" s="30" t="s">
        <v>629</v>
      </c>
      <c r="AI48" s="30" t="s">
        <v>629</v>
      </c>
      <c r="AJ48" s="30" t="s">
        <v>629</v>
      </c>
      <c r="AK48" s="30" t="s">
        <v>629</v>
      </c>
      <c r="AL48" s="30" t="s">
        <v>629</v>
      </c>
      <c r="AM48" s="30" t="s">
        <v>629</v>
      </c>
      <c r="AN48" s="30"/>
      <c r="AO48" s="30" t="str">
        <f t="shared" si="9"/>
        <v>NO PROGRAMADO</v>
      </c>
      <c r="AP48" s="190" t="str">
        <f t="shared" si="13"/>
        <v>NO PROGRAMADO</v>
      </c>
      <c r="AQ48" s="27"/>
      <c r="AR48" s="90"/>
      <c r="AS48" s="90"/>
      <c r="AT48" s="89"/>
      <c r="AU48" s="89"/>
      <c r="AV48" s="89"/>
      <c r="AW48" s="89"/>
      <c r="AX48" s="89"/>
      <c r="AY48" s="37" t="str">
        <f t="shared" si="17"/>
        <v>SIN RECURSO EJECUTADO</v>
      </c>
      <c r="AZ48" s="119"/>
      <c r="BA48" s="115">
        <f t="shared" si="18"/>
        <v>169</v>
      </c>
      <c r="BB48" s="116">
        <f t="shared" si="19"/>
        <v>47</v>
      </c>
      <c r="BC48" s="117">
        <f t="shared" si="11"/>
        <v>122</v>
      </c>
      <c r="BD48" s="118">
        <f t="shared" si="12"/>
        <v>0.90532544378698221</v>
      </c>
      <c r="BE48" s="123"/>
      <c r="BF48" s="27"/>
      <c r="BG48" s="26"/>
      <c r="BH48" s="120" t="b">
        <f t="shared" si="20"/>
        <v>1</v>
      </c>
      <c r="BI48" s="120"/>
      <c r="BJ48" s="120"/>
      <c r="BK48" s="120"/>
      <c r="BL48" s="120"/>
      <c r="BM48" s="120"/>
      <c r="BN48" s="120"/>
      <c r="BO48" s="120"/>
      <c r="BP48" s="120"/>
      <c r="BQ48" s="120"/>
      <c r="BR48" s="64" t="b">
        <f t="shared" si="21"/>
        <v>1</v>
      </c>
      <c r="BS48" s="96">
        <f t="shared" si="22"/>
        <v>13593574566</v>
      </c>
      <c r="BT48" s="96">
        <f t="shared" si="23"/>
        <v>13593574566</v>
      </c>
      <c r="BU48" s="64"/>
      <c r="BV48" s="4" t="b">
        <f t="shared" si="24"/>
        <v>0</v>
      </c>
      <c r="BW48" s="4" t="b">
        <f t="shared" si="25"/>
        <v>1</v>
      </c>
    </row>
    <row r="49" spans="1:75" ht="76.5" x14ac:dyDescent="0.25">
      <c r="A49" s="26" t="s">
        <v>137</v>
      </c>
      <c r="B49" s="26" t="s">
        <v>138</v>
      </c>
      <c r="C49" s="26" t="s">
        <v>53</v>
      </c>
      <c r="D49" s="26" t="s">
        <v>54</v>
      </c>
      <c r="E49" s="26" t="s">
        <v>139</v>
      </c>
      <c r="F49" s="26" t="s">
        <v>140</v>
      </c>
      <c r="G49" s="26" t="s">
        <v>57</v>
      </c>
      <c r="H49" s="26" t="s">
        <v>141</v>
      </c>
      <c r="I49" s="26" t="s">
        <v>59</v>
      </c>
      <c r="J49" s="27" t="s">
        <v>205</v>
      </c>
      <c r="K49" s="28">
        <v>39</v>
      </c>
      <c r="L49" s="27" t="s">
        <v>143</v>
      </c>
      <c r="M49" s="29">
        <v>43101</v>
      </c>
      <c r="N49" s="29">
        <v>43281</v>
      </c>
      <c r="O49" s="27" t="s">
        <v>144</v>
      </c>
      <c r="P49" s="27" t="s">
        <v>145</v>
      </c>
      <c r="Q49" s="30">
        <v>2</v>
      </c>
      <c r="R49" s="28" t="s">
        <v>146</v>
      </c>
      <c r="S49" s="31" t="s">
        <v>65</v>
      </c>
      <c r="T49" s="27" t="s">
        <v>181</v>
      </c>
      <c r="U49" s="127">
        <v>0</v>
      </c>
      <c r="V49" s="30"/>
      <c r="W49" s="30"/>
      <c r="X49" s="30"/>
      <c r="Y49" s="30"/>
      <c r="Z49" s="30"/>
      <c r="AA49" s="30"/>
      <c r="AB49" s="38">
        <v>2</v>
      </c>
      <c r="AC49" s="30">
        <v>2</v>
      </c>
      <c r="AD49" s="30">
        <v>2</v>
      </c>
      <c r="AE49" s="30">
        <v>2</v>
      </c>
      <c r="AF49" s="30">
        <v>2</v>
      </c>
      <c r="AG49" s="30">
        <v>2</v>
      </c>
      <c r="AH49" s="30" t="s">
        <v>629</v>
      </c>
      <c r="AI49" s="30">
        <v>2</v>
      </c>
      <c r="AJ49" s="30">
        <v>2</v>
      </c>
      <c r="AK49" s="30">
        <v>2</v>
      </c>
      <c r="AL49" s="30">
        <v>2</v>
      </c>
      <c r="AM49" s="30">
        <v>2</v>
      </c>
      <c r="AN49" s="30">
        <v>2</v>
      </c>
      <c r="AO49" s="30">
        <f t="shared" si="9"/>
        <v>2</v>
      </c>
      <c r="AP49" s="92">
        <f t="shared" si="13"/>
        <v>1</v>
      </c>
      <c r="AQ49" s="27"/>
      <c r="AR49" s="90"/>
      <c r="AS49" s="90"/>
      <c r="AT49" s="89"/>
      <c r="AU49" s="89"/>
      <c r="AV49" s="89"/>
      <c r="AW49" s="89"/>
      <c r="AX49" s="89"/>
      <c r="AY49" s="37" t="e">
        <f t="shared" si="17"/>
        <v>#DIV/0!</v>
      </c>
      <c r="AZ49" s="119"/>
      <c r="BA49" s="115">
        <f t="shared" si="18"/>
        <v>180</v>
      </c>
      <c r="BB49" s="116">
        <f t="shared" si="19"/>
        <v>242</v>
      </c>
      <c r="BC49" s="117">
        <f t="shared" si="11"/>
        <v>-62</v>
      </c>
      <c r="BD49" s="118">
        <f t="shared" si="12"/>
        <v>0.85</v>
      </c>
      <c r="BE49" s="123"/>
      <c r="BF49" s="27" t="s">
        <v>197</v>
      </c>
      <c r="BG49" s="26"/>
      <c r="BH49" s="120" t="b">
        <f t="shared" si="20"/>
        <v>1</v>
      </c>
      <c r="BI49" s="120"/>
      <c r="BJ49" s="120" t="s">
        <v>607</v>
      </c>
      <c r="BK49" s="122" t="s">
        <v>615</v>
      </c>
      <c r="BL49" s="120"/>
      <c r="BM49" s="120"/>
      <c r="BN49" s="120"/>
      <c r="BO49" s="120"/>
      <c r="BP49" s="120"/>
      <c r="BQ49" s="120" t="s">
        <v>635</v>
      </c>
      <c r="BR49" s="64" t="b">
        <f t="shared" si="21"/>
        <v>1</v>
      </c>
      <c r="BS49" s="96">
        <f t="shared" si="22"/>
        <v>0</v>
      </c>
      <c r="BT49" s="96">
        <f t="shared" si="23"/>
        <v>0</v>
      </c>
      <c r="BU49" s="64" t="b">
        <f>+AP49 &gt; 100%</f>
        <v>0</v>
      </c>
      <c r="BV49" s="4" t="b">
        <f t="shared" si="24"/>
        <v>0</v>
      </c>
      <c r="BW49" s="4" t="b">
        <f t="shared" si="25"/>
        <v>1</v>
      </c>
    </row>
    <row r="50" spans="1:75" ht="76.5" x14ac:dyDescent="0.25">
      <c r="A50" s="26" t="s">
        <v>137</v>
      </c>
      <c r="B50" s="26" t="s">
        <v>138</v>
      </c>
      <c r="C50" s="26" t="s">
        <v>53</v>
      </c>
      <c r="D50" s="26" t="s">
        <v>54</v>
      </c>
      <c r="E50" s="26" t="s">
        <v>139</v>
      </c>
      <c r="F50" s="26" t="s">
        <v>140</v>
      </c>
      <c r="G50" s="26" t="s">
        <v>57</v>
      </c>
      <c r="H50" s="26" t="s">
        <v>141</v>
      </c>
      <c r="I50" s="26" t="s">
        <v>59</v>
      </c>
      <c r="J50" s="27" t="s">
        <v>205</v>
      </c>
      <c r="K50" s="28">
        <v>40</v>
      </c>
      <c r="L50" s="27" t="s">
        <v>150</v>
      </c>
      <c r="M50" s="29">
        <v>43281</v>
      </c>
      <c r="N50" s="29">
        <v>43313</v>
      </c>
      <c r="O50" s="27" t="s">
        <v>151</v>
      </c>
      <c r="P50" s="27" t="s">
        <v>183</v>
      </c>
      <c r="Q50" s="30">
        <v>2</v>
      </c>
      <c r="R50" s="28" t="s">
        <v>146</v>
      </c>
      <c r="S50" s="31" t="s">
        <v>65</v>
      </c>
      <c r="T50" s="27" t="s">
        <v>152</v>
      </c>
      <c r="U50" s="127">
        <v>0</v>
      </c>
      <c r="V50" s="30"/>
      <c r="W50" s="30"/>
      <c r="X50" s="30"/>
      <c r="Y50" s="30"/>
      <c r="Z50" s="30"/>
      <c r="AA50" s="30"/>
      <c r="AB50" s="30"/>
      <c r="AC50" s="30">
        <v>2</v>
      </c>
      <c r="AD50" s="30">
        <v>2</v>
      </c>
      <c r="AE50" s="30">
        <v>2</v>
      </c>
      <c r="AF50" s="30">
        <v>2</v>
      </c>
      <c r="AG50" s="30">
        <v>2</v>
      </c>
      <c r="AH50" s="30" t="s">
        <v>629</v>
      </c>
      <c r="AI50" s="30" t="s">
        <v>629</v>
      </c>
      <c r="AJ50" s="187">
        <v>0</v>
      </c>
      <c r="AK50" s="30"/>
      <c r="AL50" s="30"/>
      <c r="AM50" s="30"/>
      <c r="AN50" s="30"/>
      <c r="AO50" s="30">
        <f t="shared" si="9"/>
        <v>0</v>
      </c>
      <c r="AP50" s="92">
        <f t="shared" si="13"/>
        <v>0</v>
      </c>
      <c r="AQ50" s="27" t="s">
        <v>739</v>
      </c>
      <c r="AR50" s="90"/>
      <c r="AS50" s="90"/>
      <c r="AT50" s="189"/>
      <c r="AU50" s="89"/>
      <c r="AV50" s="89"/>
      <c r="AW50" s="89"/>
      <c r="AX50" s="89"/>
      <c r="AY50" s="37" t="e">
        <f t="shared" si="17"/>
        <v>#DIV/0!</v>
      </c>
      <c r="AZ50" s="204"/>
      <c r="BA50" s="115">
        <f t="shared" si="18"/>
        <v>32</v>
      </c>
      <c r="BB50" s="116">
        <f t="shared" si="19"/>
        <v>62</v>
      </c>
      <c r="BC50" s="117">
        <f t="shared" si="11"/>
        <v>-30</v>
      </c>
      <c r="BD50" s="118">
        <f t="shared" si="12"/>
        <v>4.78125</v>
      </c>
      <c r="BE50" s="123"/>
      <c r="BF50" s="27"/>
      <c r="BG50" s="26"/>
      <c r="BH50" s="120" t="b">
        <f t="shared" si="20"/>
        <v>1</v>
      </c>
      <c r="BI50" s="120"/>
      <c r="BJ50" s="120"/>
      <c r="BK50" s="122" t="s">
        <v>615</v>
      </c>
      <c r="BL50" s="120"/>
      <c r="BM50" s="120"/>
      <c r="BN50" s="120"/>
      <c r="BO50" s="120"/>
      <c r="BP50" s="120"/>
      <c r="BQ50" s="120"/>
      <c r="BR50" s="64" t="b">
        <f t="shared" si="21"/>
        <v>1</v>
      </c>
      <c r="BS50" s="96">
        <f t="shared" si="22"/>
        <v>0</v>
      </c>
      <c r="BT50" s="96">
        <f t="shared" si="23"/>
        <v>0</v>
      </c>
      <c r="BU50" s="64"/>
      <c r="BV50" s="4" t="b">
        <f t="shared" si="24"/>
        <v>0</v>
      </c>
      <c r="BW50" s="4" t="b">
        <f t="shared" si="25"/>
        <v>0</v>
      </c>
    </row>
    <row r="51" spans="1:75" ht="76.5" hidden="1" x14ac:dyDescent="0.25">
      <c r="A51" s="26" t="s">
        <v>137</v>
      </c>
      <c r="B51" s="26" t="s">
        <v>138</v>
      </c>
      <c r="C51" s="26" t="s">
        <v>53</v>
      </c>
      <c r="D51" s="26" t="s">
        <v>54</v>
      </c>
      <c r="E51" s="26" t="s">
        <v>139</v>
      </c>
      <c r="F51" s="26" t="s">
        <v>140</v>
      </c>
      <c r="G51" s="26" t="s">
        <v>57</v>
      </c>
      <c r="H51" s="26" t="s">
        <v>141</v>
      </c>
      <c r="I51" s="26" t="s">
        <v>59</v>
      </c>
      <c r="J51" s="27" t="s">
        <v>205</v>
      </c>
      <c r="K51" s="28">
        <v>41</v>
      </c>
      <c r="L51" s="27" t="s">
        <v>184</v>
      </c>
      <c r="M51" s="29">
        <v>43266</v>
      </c>
      <c r="N51" s="29">
        <v>43465</v>
      </c>
      <c r="O51" s="27" t="s">
        <v>206</v>
      </c>
      <c r="P51" s="27" t="s">
        <v>207</v>
      </c>
      <c r="Q51" s="30">
        <v>10000</v>
      </c>
      <c r="R51" s="28" t="s">
        <v>176</v>
      </c>
      <c r="S51" s="31" t="s">
        <v>177</v>
      </c>
      <c r="T51" s="27" t="s">
        <v>208</v>
      </c>
      <c r="U51" s="127">
        <v>7890562980</v>
      </c>
      <c r="V51" s="30"/>
      <c r="W51" s="30"/>
      <c r="X51" s="30"/>
      <c r="Y51" s="30"/>
      <c r="Z51" s="30"/>
      <c r="AA51" s="30"/>
      <c r="AB51" s="30"/>
      <c r="AC51" s="30"/>
      <c r="AD51" s="30"/>
      <c r="AE51" s="30"/>
      <c r="AF51" s="30"/>
      <c r="AG51" s="30">
        <v>10000</v>
      </c>
      <c r="AH51" s="30" t="s">
        <v>629</v>
      </c>
      <c r="AI51" s="30" t="s">
        <v>629</v>
      </c>
      <c r="AJ51" s="30" t="s">
        <v>629</v>
      </c>
      <c r="AK51" s="30" t="s">
        <v>629</v>
      </c>
      <c r="AL51" s="30" t="s">
        <v>629</v>
      </c>
      <c r="AM51" s="30" t="s">
        <v>629</v>
      </c>
      <c r="AN51" s="30"/>
      <c r="AO51" s="30" t="str">
        <f t="shared" si="9"/>
        <v>NO PROGRAMADO</v>
      </c>
      <c r="AP51" s="190" t="str">
        <f t="shared" si="13"/>
        <v>NO PROGRAMADO</v>
      </c>
      <c r="AQ51" s="27"/>
      <c r="AR51" s="90"/>
      <c r="AS51" s="90"/>
      <c r="AT51" s="89"/>
      <c r="AU51" s="89"/>
      <c r="AV51" s="89"/>
      <c r="AW51" s="89"/>
      <c r="AX51" s="89"/>
      <c r="AY51" s="37" t="str">
        <f t="shared" si="17"/>
        <v>SIN RECURSO EJECUTADO</v>
      </c>
      <c r="AZ51" s="119"/>
      <c r="BA51" s="115">
        <f t="shared" si="18"/>
        <v>199</v>
      </c>
      <c r="BB51" s="116">
        <f t="shared" si="19"/>
        <v>77</v>
      </c>
      <c r="BC51" s="117">
        <f t="shared" si="11"/>
        <v>122</v>
      </c>
      <c r="BD51" s="118">
        <f t="shared" si="12"/>
        <v>0.76884422110552764</v>
      </c>
      <c r="BE51" s="123"/>
      <c r="BF51" s="27"/>
      <c r="BG51" s="26"/>
      <c r="BH51" s="120" t="b">
        <f t="shared" si="20"/>
        <v>1</v>
      </c>
      <c r="BI51" s="120"/>
      <c r="BJ51" s="120"/>
      <c r="BK51" s="120"/>
      <c r="BL51" s="120"/>
      <c r="BM51" s="120"/>
      <c r="BN51" s="120"/>
      <c r="BO51" s="120"/>
      <c r="BP51" s="120"/>
      <c r="BQ51" s="120"/>
      <c r="BR51" s="64" t="b">
        <f t="shared" si="21"/>
        <v>1</v>
      </c>
      <c r="BS51" s="96">
        <f t="shared" si="22"/>
        <v>7890562980</v>
      </c>
      <c r="BT51" s="96">
        <f t="shared" si="23"/>
        <v>7890562980</v>
      </c>
      <c r="BU51" s="64"/>
      <c r="BV51" s="4" t="b">
        <f t="shared" si="24"/>
        <v>0</v>
      </c>
      <c r="BW51" s="4" t="b">
        <f t="shared" si="25"/>
        <v>1</v>
      </c>
    </row>
    <row r="52" spans="1:75" ht="89.25" hidden="1" x14ac:dyDescent="0.25">
      <c r="A52" s="26" t="s">
        <v>218</v>
      </c>
      <c r="B52" s="26" t="s">
        <v>209</v>
      </c>
      <c r="C52" s="26" t="s">
        <v>53</v>
      </c>
      <c r="D52" s="26" t="s">
        <v>210</v>
      </c>
      <c r="E52" s="26" t="s">
        <v>211</v>
      </c>
      <c r="F52" s="26" t="s">
        <v>212</v>
      </c>
      <c r="G52" s="26" t="s">
        <v>57</v>
      </c>
      <c r="H52" s="26" t="s">
        <v>81</v>
      </c>
      <c r="I52" s="26" t="s">
        <v>59</v>
      </c>
      <c r="J52" s="27" t="s">
        <v>213</v>
      </c>
      <c r="K52" s="28">
        <v>42</v>
      </c>
      <c r="L52" s="27" t="s">
        <v>214</v>
      </c>
      <c r="M52" s="29">
        <v>43132</v>
      </c>
      <c r="N52" s="29">
        <v>43449</v>
      </c>
      <c r="O52" s="27" t="s">
        <v>215</v>
      </c>
      <c r="P52" s="27" t="s">
        <v>215</v>
      </c>
      <c r="Q52" s="30">
        <v>1</v>
      </c>
      <c r="R52" s="28" t="s">
        <v>96</v>
      </c>
      <c r="S52" s="31" t="s">
        <v>177</v>
      </c>
      <c r="T52" s="27" t="s">
        <v>216</v>
      </c>
      <c r="U52" s="128">
        <v>1533000000</v>
      </c>
      <c r="V52" s="30"/>
      <c r="W52" s="30"/>
      <c r="X52" s="30"/>
      <c r="Y52" s="30"/>
      <c r="Z52" s="30"/>
      <c r="AA52" s="30"/>
      <c r="AB52" s="30"/>
      <c r="AC52" s="30"/>
      <c r="AD52" s="30"/>
      <c r="AE52" s="30"/>
      <c r="AF52" s="30"/>
      <c r="AG52" s="30">
        <v>1</v>
      </c>
      <c r="AH52" s="30" t="s">
        <v>629</v>
      </c>
      <c r="AI52" s="30" t="s">
        <v>629</v>
      </c>
      <c r="AJ52" s="30" t="s">
        <v>629</v>
      </c>
      <c r="AK52" s="30" t="s">
        <v>629</v>
      </c>
      <c r="AL52" s="30" t="s">
        <v>629</v>
      </c>
      <c r="AM52" s="30" t="s">
        <v>629</v>
      </c>
      <c r="AN52" s="30"/>
      <c r="AO52" s="30" t="str">
        <f t="shared" si="9"/>
        <v>NO PROGRAMADO</v>
      </c>
      <c r="AP52" s="190" t="str">
        <f t="shared" si="13"/>
        <v>NO PROGRAMADO</v>
      </c>
      <c r="AQ52" s="27"/>
      <c r="AR52" s="90"/>
      <c r="AS52" s="90"/>
      <c r="AT52" s="89"/>
      <c r="AU52" s="89"/>
      <c r="AV52" s="89"/>
      <c r="AW52" s="89"/>
      <c r="AX52" s="89"/>
      <c r="AY52" s="37" t="str">
        <f t="shared" si="17"/>
        <v>SIN RECURSO EJECUTADO</v>
      </c>
      <c r="AZ52" s="119"/>
      <c r="BA52" s="115">
        <f t="shared" si="18"/>
        <v>317</v>
      </c>
      <c r="BB52" s="116">
        <f t="shared" si="19"/>
        <v>211</v>
      </c>
      <c r="BC52" s="117">
        <f t="shared" si="11"/>
        <v>106</v>
      </c>
      <c r="BD52" s="118">
        <f t="shared" si="12"/>
        <v>0.48264984227129337</v>
      </c>
      <c r="BE52" s="26"/>
      <c r="BF52" s="27"/>
      <c r="BG52" s="26" t="s">
        <v>217</v>
      </c>
      <c r="BH52" s="120" t="b">
        <f t="shared" si="20"/>
        <v>1</v>
      </c>
      <c r="BI52" s="120"/>
      <c r="BJ52" s="120"/>
      <c r="BK52" s="120"/>
      <c r="BL52" s="120"/>
      <c r="BM52" s="120"/>
      <c r="BN52" s="120"/>
      <c r="BO52" s="120"/>
      <c r="BP52" s="120"/>
      <c r="BQ52" s="120"/>
      <c r="BR52" s="64" t="b">
        <f t="shared" si="21"/>
        <v>1</v>
      </c>
      <c r="BS52" s="96">
        <f t="shared" si="22"/>
        <v>1533000000</v>
      </c>
      <c r="BT52" s="96">
        <f t="shared" si="23"/>
        <v>1533000000</v>
      </c>
      <c r="BU52" s="64"/>
      <c r="BV52" s="4" t="b">
        <f t="shared" si="24"/>
        <v>0</v>
      </c>
      <c r="BW52" s="4" t="b">
        <f t="shared" si="25"/>
        <v>1</v>
      </c>
    </row>
    <row r="53" spans="1:75" ht="289.5" hidden="1" customHeight="1" x14ac:dyDescent="0.25">
      <c r="A53" s="26" t="s">
        <v>218</v>
      </c>
      <c r="B53" s="26" t="s">
        <v>209</v>
      </c>
      <c r="C53" s="26" t="s">
        <v>53</v>
      </c>
      <c r="D53" s="26" t="s">
        <v>210</v>
      </c>
      <c r="E53" s="26" t="s">
        <v>211</v>
      </c>
      <c r="F53" s="26" t="s">
        <v>212</v>
      </c>
      <c r="G53" s="26" t="s">
        <v>57</v>
      </c>
      <c r="H53" s="26" t="s">
        <v>81</v>
      </c>
      <c r="I53" s="26" t="s">
        <v>59</v>
      </c>
      <c r="J53" s="27" t="s">
        <v>219</v>
      </c>
      <c r="K53" s="28">
        <v>43</v>
      </c>
      <c r="L53" s="27" t="s">
        <v>220</v>
      </c>
      <c r="M53" s="29">
        <v>43132</v>
      </c>
      <c r="N53" s="29">
        <v>43465</v>
      </c>
      <c r="O53" s="27" t="s">
        <v>221</v>
      </c>
      <c r="P53" s="27" t="s">
        <v>222</v>
      </c>
      <c r="Q53" s="30">
        <v>16</v>
      </c>
      <c r="R53" s="28" t="s">
        <v>96</v>
      </c>
      <c r="S53" s="31" t="s">
        <v>223</v>
      </c>
      <c r="T53" s="27" t="s">
        <v>224</v>
      </c>
      <c r="U53" s="128">
        <v>1775550000</v>
      </c>
      <c r="V53" s="30"/>
      <c r="W53" s="30">
        <v>1</v>
      </c>
      <c r="X53" s="35">
        <v>3</v>
      </c>
      <c r="Y53" s="30">
        <v>5</v>
      </c>
      <c r="Z53" s="30">
        <v>7</v>
      </c>
      <c r="AA53" s="35">
        <v>9</v>
      </c>
      <c r="AB53" s="30">
        <v>11</v>
      </c>
      <c r="AC53" s="30">
        <v>12</v>
      </c>
      <c r="AD53" s="35">
        <v>13</v>
      </c>
      <c r="AE53" s="30">
        <v>15</v>
      </c>
      <c r="AF53" s="30">
        <v>16</v>
      </c>
      <c r="AG53" s="35">
        <v>16</v>
      </c>
      <c r="AH53" s="30">
        <v>15</v>
      </c>
      <c r="AI53" s="85" t="s">
        <v>630</v>
      </c>
      <c r="AJ53" s="85" t="s">
        <v>630</v>
      </c>
      <c r="AK53" s="30"/>
      <c r="AL53" s="85" t="s">
        <v>630</v>
      </c>
      <c r="AM53" s="85" t="s">
        <v>630</v>
      </c>
      <c r="AN53" s="30"/>
      <c r="AO53" s="30" t="str">
        <f t="shared" si="9"/>
        <v>NO PERIODICIDAD</v>
      </c>
      <c r="AP53" s="191" t="e">
        <f t="shared" si="13"/>
        <v>#VALUE!</v>
      </c>
      <c r="AQ53" s="27"/>
      <c r="AR53" s="90">
        <v>1043000000</v>
      </c>
      <c r="AS53" s="90">
        <v>1043000000</v>
      </c>
      <c r="AT53" s="89"/>
      <c r="AU53" s="89"/>
      <c r="AV53" s="89"/>
      <c r="AW53" s="89"/>
      <c r="AX53" s="89"/>
      <c r="AY53" s="32">
        <f>IF(AS53/U53=0,"SIN RECURSO EJECUTADO",(AS53/U53))</f>
        <v>0.58742361521781983</v>
      </c>
      <c r="AZ53" s="27" t="s">
        <v>225</v>
      </c>
      <c r="BA53" s="115">
        <f t="shared" si="18"/>
        <v>333</v>
      </c>
      <c r="BB53" s="116">
        <f t="shared" si="19"/>
        <v>211</v>
      </c>
      <c r="BC53" s="117">
        <f t="shared" si="11"/>
        <v>122</v>
      </c>
      <c r="BD53" s="118">
        <f t="shared" si="12"/>
        <v>0.45945945945945948</v>
      </c>
      <c r="BE53" s="129"/>
      <c r="BF53" s="27" t="s">
        <v>226</v>
      </c>
      <c r="BG53" s="26" t="s">
        <v>227</v>
      </c>
      <c r="BH53" s="120" t="b">
        <f t="shared" si="20"/>
        <v>1</v>
      </c>
      <c r="BI53" s="121" t="s">
        <v>606</v>
      </c>
      <c r="BJ53" s="120"/>
      <c r="BK53" s="120"/>
      <c r="BL53" s="120"/>
      <c r="BM53" s="120"/>
      <c r="BN53" s="120"/>
      <c r="BO53" s="120"/>
      <c r="BP53" s="120"/>
      <c r="BQ53" s="120"/>
      <c r="BR53" s="64" t="b">
        <f t="shared" si="21"/>
        <v>1</v>
      </c>
      <c r="BS53" s="96">
        <f t="shared" si="22"/>
        <v>732550000</v>
      </c>
      <c r="BT53" s="96">
        <f t="shared" si="23"/>
        <v>732550000</v>
      </c>
      <c r="BU53" s="64" t="e">
        <f>+AP53 &gt; 100%</f>
        <v>#VALUE!</v>
      </c>
      <c r="BV53" s="4" t="b">
        <f t="shared" si="24"/>
        <v>0</v>
      </c>
      <c r="BW53" s="4" t="b">
        <f t="shared" si="25"/>
        <v>1</v>
      </c>
    </row>
    <row r="54" spans="1:75" ht="154.5" hidden="1" customHeight="1" x14ac:dyDescent="0.25">
      <c r="A54" s="26" t="s">
        <v>218</v>
      </c>
      <c r="B54" s="26" t="s">
        <v>209</v>
      </c>
      <c r="C54" s="26" t="s">
        <v>53</v>
      </c>
      <c r="D54" s="26" t="s">
        <v>210</v>
      </c>
      <c r="E54" s="26" t="s">
        <v>211</v>
      </c>
      <c r="F54" s="26" t="s">
        <v>212</v>
      </c>
      <c r="G54" s="26" t="s">
        <v>57</v>
      </c>
      <c r="H54" s="26" t="s">
        <v>81</v>
      </c>
      <c r="I54" s="26" t="s">
        <v>59</v>
      </c>
      <c r="J54" s="27" t="s">
        <v>228</v>
      </c>
      <c r="K54" s="28">
        <v>44</v>
      </c>
      <c r="L54" s="27" t="s">
        <v>229</v>
      </c>
      <c r="M54" s="29">
        <v>43168</v>
      </c>
      <c r="N54" s="29">
        <v>43449</v>
      </c>
      <c r="O54" s="27" t="s">
        <v>230</v>
      </c>
      <c r="P54" s="27" t="s">
        <v>231</v>
      </c>
      <c r="Q54" s="30">
        <v>9</v>
      </c>
      <c r="R54" s="28" t="s">
        <v>96</v>
      </c>
      <c r="S54" s="31" t="s">
        <v>223</v>
      </c>
      <c r="T54" s="27" t="s">
        <v>232</v>
      </c>
      <c r="U54" s="128">
        <v>5148150000</v>
      </c>
      <c r="V54" s="30"/>
      <c r="W54" s="30"/>
      <c r="X54" s="35">
        <v>2</v>
      </c>
      <c r="Y54" s="30">
        <v>2</v>
      </c>
      <c r="Z54" s="30">
        <v>2</v>
      </c>
      <c r="AA54" s="35">
        <v>2</v>
      </c>
      <c r="AB54" s="30">
        <v>3</v>
      </c>
      <c r="AC54" s="30">
        <v>5</v>
      </c>
      <c r="AD54" s="35">
        <v>6</v>
      </c>
      <c r="AE54" s="30">
        <v>8</v>
      </c>
      <c r="AF54" s="30">
        <v>9</v>
      </c>
      <c r="AG54" s="35">
        <v>9</v>
      </c>
      <c r="AH54" s="30">
        <v>7</v>
      </c>
      <c r="AI54" s="85" t="s">
        <v>630</v>
      </c>
      <c r="AJ54" s="85" t="s">
        <v>630</v>
      </c>
      <c r="AK54" s="30"/>
      <c r="AL54" s="85" t="s">
        <v>630</v>
      </c>
      <c r="AM54" s="85" t="s">
        <v>630</v>
      </c>
      <c r="AN54" s="30"/>
      <c r="AO54" s="30" t="str">
        <f t="shared" si="9"/>
        <v>NO PERIODICIDAD</v>
      </c>
      <c r="AP54" s="191" t="e">
        <f t="shared" si="13"/>
        <v>#VALUE!</v>
      </c>
      <c r="AQ54" s="27"/>
      <c r="AR54" s="90">
        <v>2058220667</v>
      </c>
      <c r="AS54" s="90">
        <v>2058220667</v>
      </c>
      <c r="AT54" s="89"/>
      <c r="AU54" s="89"/>
      <c r="AV54" s="89"/>
      <c r="AW54" s="89"/>
      <c r="AX54" s="89"/>
      <c r="AY54" s="32">
        <f>IF(AS54/U54=0,"SIN RECURSO EJECUTADO",(AS54/U54))</f>
        <v>0.3997981152452823</v>
      </c>
      <c r="AZ54" s="27" t="s">
        <v>233</v>
      </c>
      <c r="BA54" s="115">
        <f t="shared" si="18"/>
        <v>281</v>
      </c>
      <c r="BB54" s="116">
        <f t="shared" si="19"/>
        <v>175</v>
      </c>
      <c r="BC54" s="117">
        <f t="shared" si="11"/>
        <v>106</v>
      </c>
      <c r="BD54" s="118">
        <f t="shared" si="12"/>
        <v>0.54448398576512458</v>
      </c>
      <c r="BE54" s="26"/>
      <c r="BF54" s="27"/>
      <c r="BG54" s="26" t="s">
        <v>234</v>
      </c>
      <c r="BH54" s="120" t="b">
        <f t="shared" si="20"/>
        <v>1</v>
      </c>
      <c r="BI54" s="121" t="s">
        <v>606</v>
      </c>
      <c r="BJ54" s="120"/>
      <c r="BK54" s="120"/>
      <c r="BL54" s="120"/>
      <c r="BM54" s="120"/>
      <c r="BN54" s="120"/>
      <c r="BO54" s="120"/>
      <c r="BP54" s="120"/>
      <c r="BQ54" s="120"/>
      <c r="BR54" s="64" t="b">
        <f t="shared" si="21"/>
        <v>1</v>
      </c>
      <c r="BS54" s="96">
        <f t="shared" si="22"/>
        <v>3089929333</v>
      </c>
      <c r="BT54" s="96">
        <f t="shared" si="23"/>
        <v>3089929333</v>
      </c>
      <c r="BU54" s="64" t="e">
        <f>+AP54 &gt; 100%</f>
        <v>#VALUE!</v>
      </c>
      <c r="BV54" s="4" t="b">
        <f t="shared" si="24"/>
        <v>0</v>
      </c>
      <c r="BW54" s="4" t="b">
        <f t="shared" si="25"/>
        <v>1</v>
      </c>
    </row>
    <row r="55" spans="1:75" ht="89.25" hidden="1" x14ac:dyDescent="0.25">
      <c r="A55" s="26" t="s">
        <v>218</v>
      </c>
      <c r="B55" s="26" t="s">
        <v>209</v>
      </c>
      <c r="C55" s="26" t="s">
        <v>53</v>
      </c>
      <c r="D55" s="26" t="s">
        <v>54</v>
      </c>
      <c r="E55" s="26" t="s">
        <v>211</v>
      </c>
      <c r="F55" s="26" t="s">
        <v>212</v>
      </c>
      <c r="G55" s="26" t="s">
        <v>57</v>
      </c>
      <c r="H55" s="26" t="s">
        <v>81</v>
      </c>
      <c r="I55" s="26" t="s">
        <v>59</v>
      </c>
      <c r="J55" s="27" t="s">
        <v>235</v>
      </c>
      <c r="K55" s="28">
        <v>45</v>
      </c>
      <c r="L55" s="27" t="s">
        <v>236</v>
      </c>
      <c r="M55" s="29">
        <v>43132</v>
      </c>
      <c r="N55" s="29">
        <v>43465</v>
      </c>
      <c r="O55" s="27" t="s">
        <v>237</v>
      </c>
      <c r="P55" s="27" t="s">
        <v>238</v>
      </c>
      <c r="Q55" s="30">
        <v>70</v>
      </c>
      <c r="R55" s="28" t="s">
        <v>96</v>
      </c>
      <c r="S55" s="31" t="s">
        <v>223</v>
      </c>
      <c r="T55" s="27" t="s">
        <v>239</v>
      </c>
      <c r="U55" s="128">
        <v>1625300000</v>
      </c>
      <c r="V55" s="30"/>
      <c r="W55" s="30">
        <v>10</v>
      </c>
      <c r="X55" s="35">
        <v>15</v>
      </c>
      <c r="Y55" s="30">
        <v>20</v>
      </c>
      <c r="Z55" s="30">
        <v>30</v>
      </c>
      <c r="AA55" s="35">
        <v>40</v>
      </c>
      <c r="AB55" s="30">
        <v>45</v>
      </c>
      <c r="AC55" s="30">
        <v>55</v>
      </c>
      <c r="AD55" s="35">
        <v>60</v>
      </c>
      <c r="AE55" s="30">
        <v>65</v>
      </c>
      <c r="AF55" s="30">
        <v>70</v>
      </c>
      <c r="AG55" s="35">
        <v>70</v>
      </c>
      <c r="AH55" s="30">
        <v>20</v>
      </c>
      <c r="AI55" s="85" t="s">
        <v>630</v>
      </c>
      <c r="AJ55" s="85" t="s">
        <v>630</v>
      </c>
      <c r="AK55" s="30"/>
      <c r="AL55" s="85" t="s">
        <v>630</v>
      </c>
      <c r="AM55" s="85" t="s">
        <v>630</v>
      </c>
      <c r="AN55" s="30"/>
      <c r="AO55" s="30" t="str">
        <f t="shared" si="9"/>
        <v>NO PERIODICIDAD</v>
      </c>
      <c r="AP55" s="191" t="e">
        <f t="shared" si="13"/>
        <v>#VALUE!</v>
      </c>
      <c r="AQ55" s="27"/>
      <c r="AR55" s="90">
        <v>895181685</v>
      </c>
      <c r="AS55" s="90">
        <v>895181685</v>
      </c>
      <c r="AT55" s="89"/>
      <c r="AU55" s="89"/>
      <c r="AV55" s="89"/>
      <c r="AW55" s="89"/>
      <c r="AX55" s="89"/>
      <c r="AY55" s="32">
        <f>IF(AS55/U55=0,"SIN RECURSO EJECUTADO",(AS55/U55))</f>
        <v>0.55077935458069283</v>
      </c>
      <c r="AZ55" s="27" t="s">
        <v>240</v>
      </c>
      <c r="BA55" s="115">
        <f t="shared" si="18"/>
        <v>333</v>
      </c>
      <c r="BB55" s="116">
        <f t="shared" si="19"/>
        <v>211</v>
      </c>
      <c r="BC55" s="117">
        <f t="shared" si="11"/>
        <v>122</v>
      </c>
      <c r="BD55" s="118">
        <f t="shared" si="12"/>
        <v>0.45945945945945948</v>
      </c>
      <c r="BE55" s="26"/>
      <c r="BF55" s="27"/>
      <c r="BG55" s="26" t="s">
        <v>241</v>
      </c>
      <c r="BH55" s="120" t="b">
        <f t="shared" si="20"/>
        <v>1</v>
      </c>
      <c r="BI55" s="121" t="s">
        <v>606</v>
      </c>
      <c r="BJ55" s="120"/>
      <c r="BK55" s="120"/>
      <c r="BL55" s="120"/>
      <c r="BM55" s="120"/>
      <c r="BN55" s="120"/>
      <c r="BO55" s="120"/>
      <c r="BP55" s="120"/>
      <c r="BQ55" s="120"/>
      <c r="BR55" s="64" t="b">
        <f t="shared" si="21"/>
        <v>1</v>
      </c>
      <c r="BS55" s="96">
        <f t="shared" si="22"/>
        <v>730118315</v>
      </c>
      <c r="BT55" s="96">
        <f t="shared" si="23"/>
        <v>730118315</v>
      </c>
      <c r="BU55" s="64" t="e">
        <f>+AP55 &gt; 100%</f>
        <v>#VALUE!</v>
      </c>
      <c r="BV55" s="4" t="b">
        <f t="shared" si="24"/>
        <v>0</v>
      </c>
      <c r="BW55" s="4" t="b">
        <f t="shared" si="25"/>
        <v>1</v>
      </c>
    </row>
    <row r="56" spans="1:75" ht="76.5" hidden="1" x14ac:dyDescent="0.25">
      <c r="A56" s="26" t="s">
        <v>242</v>
      </c>
      <c r="B56" s="26" t="s">
        <v>243</v>
      </c>
      <c r="C56" s="26" t="s">
        <v>53</v>
      </c>
      <c r="D56" s="26" t="s">
        <v>54</v>
      </c>
      <c r="E56" s="26" t="s">
        <v>244</v>
      </c>
      <c r="F56" s="26" t="s">
        <v>140</v>
      </c>
      <c r="G56" s="26" t="s">
        <v>57</v>
      </c>
      <c r="H56" s="26" t="s">
        <v>81</v>
      </c>
      <c r="I56" s="26" t="s">
        <v>59</v>
      </c>
      <c r="J56" s="27" t="s">
        <v>245</v>
      </c>
      <c r="K56" s="28">
        <v>46</v>
      </c>
      <c r="L56" s="27" t="s">
        <v>246</v>
      </c>
      <c r="M56" s="29">
        <v>43252</v>
      </c>
      <c r="N56" s="29">
        <v>43465</v>
      </c>
      <c r="O56" s="27" t="s">
        <v>247</v>
      </c>
      <c r="P56" s="27" t="s">
        <v>248</v>
      </c>
      <c r="Q56" s="30">
        <v>8</v>
      </c>
      <c r="R56" s="28" t="s">
        <v>96</v>
      </c>
      <c r="S56" s="31" t="s">
        <v>249</v>
      </c>
      <c r="T56" s="27" t="s">
        <v>250</v>
      </c>
      <c r="U56" s="127">
        <v>9400000000</v>
      </c>
      <c r="V56" s="30"/>
      <c r="W56" s="30"/>
      <c r="X56" s="30"/>
      <c r="Y56" s="30"/>
      <c r="Z56" s="30"/>
      <c r="AA56" s="30"/>
      <c r="AB56" s="30"/>
      <c r="AC56" s="30"/>
      <c r="AD56" s="30"/>
      <c r="AE56" s="30">
        <v>8</v>
      </c>
      <c r="AF56" s="30">
        <v>8</v>
      </c>
      <c r="AG56" s="35">
        <v>8</v>
      </c>
      <c r="AH56" s="30" t="s">
        <v>629</v>
      </c>
      <c r="AI56" s="30" t="s">
        <v>629</v>
      </c>
      <c r="AJ56" s="30" t="s">
        <v>629</v>
      </c>
      <c r="AK56" s="30" t="s">
        <v>629</v>
      </c>
      <c r="AL56" s="85" t="s">
        <v>630</v>
      </c>
      <c r="AM56" s="85" t="s">
        <v>630</v>
      </c>
      <c r="AN56" s="30"/>
      <c r="AO56" s="30" t="str">
        <f t="shared" si="9"/>
        <v>NO PROGRAMADO</v>
      </c>
      <c r="AP56" s="190" t="str">
        <f t="shared" si="13"/>
        <v>NO PROGRAMADO</v>
      </c>
      <c r="AQ56" s="27"/>
      <c r="AR56" s="90"/>
      <c r="AS56" s="90"/>
      <c r="AT56" s="89"/>
      <c r="AU56" s="89"/>
      <c r="AV56" s="89"/>
      <c r="AW56" s="89"/>
      <c r="AX56" s="89"/>
      <c r="AY56" s="37" t="str">
        <f t="shared" si="17"/>
        <v>SIN RECURSO EJECUTADO</v>
      </c>
      <c r="AZ56" s="119"/>
      <c r="BA56" s="115">
        <f t="shared" si="18"/>
        <v>213</v>
      </c>
      <c r="BB56" s="116">
        <f t="shared" si="19"/>
        <v>91</v>
      </c>
      <c r="BC56" s="117">
        <f t="shared" si="11"/>
        <v>122</v>
      </c>
      <c r="BD56" s="118">
        <f t="shared" si="12"/>
        <v>0.71830985915492962</v>
      </c>
      <c r="BE56" s="123"/>
      <c r="BF56" s="27"/>
      <c r="BG56" s="26" t="s">
        <v>251</v>
      </c>
      <c r="BH56" s="120" t="b">
        <f t="shared" si="20"/>
        <v>1</v>
      </c>
      <c r="BI56" s="120"/>
      <c r="BJ56" s="120"/>
      <c r="BK56" s="120"/>
      <c r="BL56" s="120"/>
      <c r="BM56" s="120"/>
      <c r="BN56" s="120"/>
      <c r="BO56" s="120"/>
      <c r="BP56" s="120"/>
      <c r="BQ56" s="130"/>
      <c r="BR56" s="64" t="b">
        <f t="shared" si="21"/>
        <v>1</v>
      </c>
      <c r="BS56" s="96">
        <f t="shared" si="22"/>
        <v>9400000000</v>
      </c>
      <c r="BT56" s="96">
        <f t="shared" si="23"/>
        <v>9400000000</v>
      </c>
      <c r="BU56" s="64"/>
      <c r="BV56" s="4" t="b">
        <f t="shared" si="24"/>
        <v>0</v>
      </c>
      <c r="BW56" s="4" t="b">
        <f t="shared" si="25"/>
        <v>1</v>
      </c>
    </row>
    <row r="57" spans="1:75" ht="63.75" hidden="1" x14ac:dyDescent="0.25">
      <c r="A57" s="26" t="s">
        <v>242</v>
      </c>
      <c r="B57" s="26" t="s">
        <v>243</v>
      </c>
      <c r="C57" s="26" t="s">
        <v>53</v>
      </c>
      <c r="D57" s="26" t="s">
        <v>54</v>
      </c>
      <c r="E57" s="26" t="s">
        <v>244</v>
      </c>
      <c r="F57" s="26" t="s">
        <v>140</v>
      </c>
      <c r="G57" s="26" t="s">
        <v>57</v>
      </c>
      <c r="H57" s="26" t="s">
        <v>81</v>
      </c>
      <c r="I57" s="26" t="s">
        <v>59</v>
      </c>
      <c r="J57" s="27" t="s">
        <v>252</v>
      </c>
      <c r="K57" s="28">
        <v>47</v>
      </c>
      <c r="L57" s="27" t="s">
        <v>253</v>
      </c>
      <c r="M57" s="29">
        <v>43252</v>
      </c>
      <c r="N57" s="29">
        <v>43465</v>
      </c>
      <c r="O57" s="27" t="s">
        <v>254</v>
      </c>
      <c r="P57" s="27" t="s">
        <v>255</v>
      </c>
      <c r="Q57" s="30">
        <v>2</v>
      </c>
      <c r="R57" s="28" t="s">
        <v>96</v>
      </c>
      <c r="S57" s="31" t="s">
        <v>249</v>
      </c>
      <c r="T57" s="27" t="s">
        <v>256</v>
      </c>
      <c r="U57" s="114">
        <v>600000000</v>
      </c>
      <c r="V57" s="30"/>
      <c r="W57" s="30"/>
      <c r="X57" s="30"/>
      <c r="Y57" s="30"/>
      <c r="Z57" s="30"/>
      <c r="AA57" s="30"/>
      <c r="AB57" s="30"/>
      <c r="AC57" s="30"/>
      <c r="AD57" s="30"/>
      <c r="AE57" s="30">
        <v>1</v>
      </c>
      <c r="AF57" s="30">
        <v>2</v>
      </c>
      <c r="AG57" s="35">
        <v>2</v>
      </c>
      <c r="AH57" s="30" t="s">
        <v>629</v>
      </c>
      <c r="AI57" s="30" t="s">
        <v>629</v>
      </c>
      <c r="AJ57" s="30" t="s">
        <v>629</v>
      </c>
      <c r="AK57" s="30" t="s">
        <v>629</v>
      </c>
      <c r="AL57" s="85" t="s">
        <v>630</v>
      </c>
      <c r="AM57" s="85" t="s">
        <v>630</v>
      </c>
      <c r="AN57" s="30"/>
      <c r="AO57" s="30" t="str">
        <f t="shared" si="9"/>
        <v>NO PROGRAMADO</v>
      </c>
      <c r="AP57" s="190" t="str">
        <f t="shared" si="13"/>
        <v>NO PROGRAMADO</v>
      </c>
      <c r="AQ57" s="27"/>
      <c r="AR57" s="90"/>
      <c r="AS57" s="90"/>
      <c r="AT57" s="89"/>
      <c r="AU57" s="89"/>
      <c r="AV57" s="89"/>
      <c r="AW57" s="89"/>
      <c r="AX57" s="89"/>
      <c r="AY57" s="37" t="str">
        <f t="shared" si="17"/>
        <v>SIN RECURSO EJECUTADO</v>
      </c>
      <c r="AZ57" s="119"/>
      <c r="BA57" s="115">
        <f t="shared" si="18"/>
        <v>213</v>
      </c>
      <c r="BB57" s="116">
        <f t="shared" si="19"/>
        <v>91</v>
      </c>
      <c r="BC57" s="117">
        <f t="shared" si="11"/>
        <v>122</v>
      </c>
      <c r="BD57" s="118">
        <f t="shared" si="12"/>
        <v>0.71830985915492962</v>
      </c>
      <c r="BE57" s="123"/>
      <c r="BF57" s="27"/>
      <c r="BG57" s="26" t="s">
        <v>257</v>
      </c>
      <c r="BH57" s="120" t="b">
        <f t="shared" si="20"/>
        <v>1</v>
      </c>
      <c r="BI57" s="120"/>
      <c r="BJ57" s="120"/>
      <c r="BK57" s="120"/>
      <c r="BL57" s="120"/>
      <c r="BM57" s="120"/>
      <c r="BN57" s="120"/>
      <c r="BO57" s="120"/>
      <c r="BP57" s="120"/>
      <c r="BQ57" s="130"/>
      <c r="BR57" s="64" t="b">
        <f t="shared" si="21"/>
        <v>1</v>
      </c>
      <c r="BS57" s="96">
        <f t="shared" si="22"/>
        <v>600000000</v>
      </c>
      <c r="BT57" s="96">
        <f t="shared" si="23"/>
        <v>600000000</v>
      </c>
      <c r="BU57" s="64"/>
      <c r="BV57" s="4" t="b">
        <f t="shared" si="24"/>
        <v>0</v>
      </c>
      <c r="BW57" s="4" t="b">
        <f t="shared" si="25"/>
        <v>1</v>
      </c>
    </row>
    <row r="58" spans="1:75" ht="153" x14ac:dyDescent="0.25">
      <c r="A58" s="26" t="s">
        <v>242</v>
      </c>
      <c r="B58" s="26" t="s">
        <v>243</v>
      </c>
      <c r="C58" s="26" t="s">
        <v>53</v>
      </c>
      <c r="D58" s="26" t="s">
        <v>258</v>
      </c>
      <c r="E58" s="26" t="s">
        <v>55</v>
      </c>
      <c r="F58" s="26" t="s">
        <v>259</v>
      </c>
      <c r="G58" s="26" t="s">
        <v>57</v>
      </c>
      <c r="H58" s="26" t="s">
        <v>81</v>
      </c>
      <c r="I58" s="26" t="s">
        <v>59</v>
      </c>
      <c r="J58" s="27" t="s">
        <v>260</v>
      </c>
      <c r="K58" s="28">
        <v>48</v>
      </c>
      <c r="L58" s="27" t="s">
        <v>261</v>
      </c>
      <c r="M58" s="29">
        <v>43191</v>
      </c>
      <c r="N58" s="29">
        <v>43220</v>
      </c>
      <c r="O58" s="41" t="s">
        <v>262</v>
      </c>
      <c r="P58" s="41" t="s">
        <v>262</v>
      </c>
      <c r="Q58" s="30">
        <v>1</v>
      </c>
      <c r="R58" s="28" t="s">
        <v>146</v>
      </c>
      <c r="S58" s="31" t="s">
        <v>177</v>
      </c>
      <c r="T58" s="27" t="s">
        <v>263</v>
      </c>
      <c r="U58" s="127">
        <v>0</v>
      </c>
      <c r="V58" s="30"/>
      <c r="W58" s="30"/>
      <c r="X58" s="30"/>
      <c r="Y58" s="38">
        <v>1</v>
      </c>
      <c r="Z58" s="30">
        <v>1</v>
      </c>
      <c r="AA58" s="30">
        <v>1</v>
      </c>
      <c r="AB58" s="30">
        <v>1</v>
      </c>
      <c r="AC58" s="30">
        <v>1</v>
      </c>
      <c r="AD58" s="30">
        <v>1</v>
      </c>
      <c r="AE58" s="30">
        <v>1</v>
      </c>
      <c r="AF58" s="30">
        <v>1</v>
      </c>
      <c r="AG58" s="30">
        <v>1</v>
      </c>
      <c r="AH58" s="30">
        <v>1</v>
      </c>
      <c r="AI58" s="85">
        <v>1</v>
      </c>
      <c r="AJ58" s="85">
        <v>1</v>
      </c>
      <c r="AK58" s="85">
        <v>1</v>
      </c>
      <c r="AL58" s="85">
        <v>1</v>
      </c>
      <c r="AM58" s="85">
        <v>1</v>
      </c>
      <c r="AN58" s="85">
        <v>1</v>
      </c>
      <c r="AO58" s="30">
        <f t="shared" si="9"/>
        <v>1</v>
      </c>
      <c r="AP58" s="92">
        <f t="shared" si="13"/>
        <v>1</v>
      </c>
      <c r="AQ58" s="27"/>
      <c r="AR58" s="90"/>
      <c r="AS58" s="90"/>
      <c r="AT58" s="89"/>
      <c r="AU58" s="89"/>
      <c r="AV58" s="89"/>
      <c r="AW58" s="89"/>
      <c r="AX58" s="89"/>
      <c r="AY58" s="32" t="e">
        <f t="shared" si="17"/>
        <v>#DIV/0!</v>
      </c>
      <c r="AZ58" s="27" t="s">
        <v>264</v>
      </c>
      <c r="BA58" s="115">
        <f t="shared" si="18"/>
        <v>29</v>
      </c>
      <c r="BB58" s="116">
        <f t="shared" si="19"/>
        <v>152</v>
      </c>
      <c r="BC58" s="117">
        <f t="shared" si="11"/>
        <v>-123</v>
      </c>
      <c r="BD58" s="118">
        <f t="shared" si="12"/>
        <v>5.2758620689655169</v>
      </c>
      <c r="BE58" s="123"/>
      <c r="BF58" s="27" t="s">
        <v>171</v>
      </c>
      <c r="BG58" s="26" t="s">
        <v>265</v>
      </c>
      <c r="BH58" s="120" t="b">
        <f t="shared" si="20"/>
        <v>1</v>
      </c>
      <c r="BI58" s="121" t="s">
        <v>606</v>
      </c>
      <c r="BJ58" s="120"/>
      <c r="BK58" s="120"/>
      <c r="BL58" s="120"/>
      <c r="BM58" s="120"/>
      <c r="BN58" s="120"/>
      <c r="BO58" s="120"/>
      <c r="BP58" s="120"/>
      <c r="BQ58" s="120" t="s">
        <v>632</v>
      </c>
      <c r="BR58" s="64" t="b">
        <f t="shared" si="21"/>
        <v>1</v>
      </c>
      <c r="BS58" s="96">
        <f t="shared" si="22"/>
        <v>0</v>
      </c>
      <c r="BT58" s="96">
        <f t="shared" si="23"/>
        <v>0</v>
      </c>
      <c r="BU58" s="64" t="b">
        <f t="shared" ref="BU58:BU64" si="26">+AP58 &gt; 100%</f>
        <v>0</v>
      </c>
      <c r="BV58" s="4" t="b">
        <f t="shared" si="24"/>
        <v>0</v>
      </c>
      <c r="BW58" s="4" t="b">
        <f t="shared" si="25"/>
        <v>1</v>
      </c>
    </row>
    <row r="59" spans="1:75" ht="72" hidden="1" customHeight="1" x14ac:dyDescent="0.25">
      <c r="A59" s="26" t="s">
        <v>242</v>
      </c>
      <c r="B59" s="26" t="s">
        <v>266</v>
      </c>
      <c r="C59" s="26" t="s">
        <v>53</v>
      </c>
      <c r="D59" s="26" t="s">
        <v>258</v>
      </c>
      <c r="E59" s="26" t="s">
        <v>55</v>
      </c>
      <c r="F59" s="26" t="s">
        <v>267</v>
      </c>
      <c r="G59" s="26" t="s">
        <v>268</v>
      </c>
      <c r="H59" s="26" t="s">
        <v>269</v>
      </c>
      <c r="I59" s="26" t="s">
        <v>59</v>
      </c>
      <c r="J59" s="27" t="s">
        <v>270</v>
      </c>
      <c r="K59" s="28">
        <v>49</v>
      </c>
      <c r="L59" s="27" t="s">
        <v>271</v>
      </c>
      <c r="M59" s="29">
        <v>43101</v>
      </c>
      <c r="N59" s="29">
        <v>43465</v>
      </c>
      <c r="O59" s="41" t="s">
        <v>272</v>
      </c>
      <c r="P59" s="27" t="s">
        <v>273</v>
      </c>
      <c r="Q59" s="30">
        <v>91</v>
      </c>
      <c r="R59" s="28" t="s">
        <v>64</v>
      </c>
      <c r="S59" s="31" t="s">
        <v>72</v>
      </c>
      <c r="T59" s="27" t="s">
        <v>274</v>
      </c>
      <c r="U59" s="127">
        <v>0</v>
      </c>
      <c r="V59" s="30"/>
      <c r="W59" s="30"/>
      <c r="X59" s="35">
        <v>91</v>
      </c>
      <c r="Y59" s="30">
        <v>91</v>
      </c>
      <c r="Z59" s="30">
        <v>91</v>
      </c>
      <c r="AA59" s="35">
        <v>91</v>
      </c>
      <c r="AB59" s="30">
        <v>91</v>
      </c>
      <c r="AC59" s="30">
        <v>91</v>
      </c>
      <c r="AD59" s="35">
        <v>91</v>
      </c>
      <c r="AE59" s="30">
        <v>91</v>
      </c>
      <c r="AF59" s="30">
        <v>91</v>
      </c>
      <c r="AG59" s="35">
        <v>91</v>
      </c>
      <c r="AH59" s="30">
        <v>95</v>
      </c>
      <c r="AI59" s="85" t="s">
        <v>630</v>
      </c>
      <c r="AJ59" s="85" t="s">
        <v>630</v>
      </c>
      <c r="AK59" s="30"/>
      <c r="AL59" s="85" t="s">
        <v>630</v>
      </c>
      <c r="AM59" s="85" t="s">
        <v>630</v>
      </c>
      <c r="AN59" s="30"/>
      <c r="AO59" s="30" t="str">
        <f t="shared" si="9"/>
        <v>NO PERIODICIDAD</v>
      </c>
      <c r="AP59" s="191" t="e">
        <f t="shared" si="13"/>
        <v>#VALUE!</v>
      </c>
      <c r="AQ59" s="27"/>
      <c r="AR59" s="90"/>
      <c r="AS59" s="90"/>
      <c r="AT59" s="89"/>
      <c r="AU59" s="89"/>
      <c r="AV59" s="89"/>
      <c r="AW59" s="89"/>
      <c r="AX59" s="89"/>
      <c r="AY59" s="32" t="e">
        <f t="shared" si="17"/>
        <v>#DIV/0!</v>
      </c>
      <c r="AZ59" s="27" t="s">
        <v>275</v>
      </c>
      <c r="BA59" s="115">
        <f t="shared" si="18"/>
        <v>364</v>
      </c>
      <c r="BB59" s="116">
        <f t="shared" si="19"/>
        <v>242</v>
      </c>
      <c r="BC59" s="117">
        <f t="shared" si="11"/>
        <v>122</v>
      </c>
      <c r="BD59" s="118">
        <f t="shared" si="12"/>
        <v>0.42032967032967034</v>
      </c>
      <c r="BE59" s="123"/>
      <c r="BF59" s="27" t="s">
        <v>276</v>
      </c>
      <c r="BG59" s="26"/>
      <c r="BH59" s="120" t="b">
        <f t="shared" si="20"/>
        <v>1</v>
      </c>
      <c r="BI59" s="121" t="s">
        <v>606</v>
      </c>
      <c r="BJ59" s="120"/>
      <c r="BK59" s="120"/>
      <c r="BL59" s="120"/>
      <c r="BM59" s="120"/>
      <c r="BN59" s="120"/>
      <c r="BO59" s="120"/>
      <c r="BP59" s="120" t="s">
        <v>628</v>
      </c>
      <c r="BQ59" s="120"/>
      <c r="BR59" s="64" t="b">
        <f t="shared" si="21"/>
        <v>1</v>
      </c>
      <c r="BS59" s="96">
        <f t="shared" si="22"/>
        <v>0</v>
      </c>
      <c r="BT59" s="96">
        <f t="shared" si="23"/>
        <v>0</v>
      </c>
      <c r="BU59" s="64" t="e">
        <f t="shared" si="26"/>
        <v>#VALUE!</v>
      </c>
      <c r="BV59" s="4" t="b">
        <f t="shared" si="24"/>
        <v>0</v>
      </c>
      <c r="BW59" s="4" t="b">
        <f t="shared" si="25"/>
        <v>1</v>
      </c>
    </row>
    <row r="60" spans="1:75" ht="74.25" hidden="1" customHeight="1" x14ac:dyDescent="0.25">
      <c r="A60" s="26" t="s">
        <v>242</v>
      </c>
      <c r="B60" s="26" t="s">
        <v>266</v>
      </c>
      <c r="C60" s="26" t="s">
        <v>53</v>
      </c>
      <c r="D60" s="26" t="s">
        <v>258</v>
      </c>
      <c r="E60" s="26" t="s">
        <v>55</v>
      </c>
      <c r="F60" s="26" t="s">
        <v>267</v>
      </c>
      <c r="G60" s="26" t="s">
        <v>268</v>
      </c>
      <c r="H60" s="26" t="s">
        <v>269</v>
      </c>
      <c r="I60" s="26" t="s">
        <v>59</v>
      </c>
      <c r="J60" s="27" t="s">
        <v>270</v>
      </c>
      <c r="K60" s="28">
        <v>50</v>
      </c>
      <c r="L60" s="27" t="s">
        <v>277</v>
      </c>
      <c r="M60" s="29">
        <v>43101</v>
      </c>
      <c r="N60" s="29">
        <v>43465</v>
      </c>
      <c r="O60" s="41" t="s">
        <v>278</v>
      </c>
      <c r="P60" s="27" t="s">
        <v>279</v>
      </c>
      <c r="Q60" s="30">
        <v>100</v>
      </c>
      <c r="R60" s="28" t="s">
        <v>64</v>
      </c>
      <c r="S60" s="31" t="s">
        <v>72</v>
      </c>
      <c r="T60" s="27" t="s">
        <v>280</v>
      </c>
      <c r="U60" s="127">
        <v>0</v>
      </c>
      <c r="V60" s="30"/>
      <c r="W60" s="30"/>
      <c r="X60" s="35">
        <v>100</v>
      </c>
      <c r="Y60" s="30">
        <v>100</v>
      </c>
      <c r="Z60" s="30">
        <v>100</v>
      </c>
      <c r="AA60" s="35">
        <v>100</v>
      </c>
      <c r="AB60" s="30">
        <v>100</v>
      </c>
      <c r="AC60" s="30">
        <v>100</v>
      </c>
      <c r="AD60" s="35">
        <v>100</v>
      </c>
      <c r="AE60" s="30">
        <v>100</v>
      </c>
      <c r="AF60" s="30">
        <v>100</v>
      </c>
      <c r="AG60" s="35">
        <v>100</v>
      </c>
      <c r="AH60" s="30">
        <v>441</v>
      </c>
      <c r="AI60" s="85" t="s">
        <v>630</v>
      </c>
      <c r="AJ60" s="85" t="s">
        <v>630</v>
      </c>
      <c r="AK60" s="30"/>
      <c r="AL60" s="85" t="s">
        <v>630</v>
      </c>
      <c r="AM60" s="85" t="s">
        <v>630</v>
      </c>
      <c r="AN60" s="30"/>
      <c r="AO60" s="30" t="str">
        <f t="shared" si="9"/>
        <v>NO PERIODICIDAD</v>
      </c>
      <c r="AP60" s="191" t="e">
        <f t="shared" si="13"/>
        <v>#VALUE!</v>
      </c>
      <c r="AQ60" s="27"/>
      <c r="AR60" s="90"/>
      <c r="AS60" s="90"/>
      <c r="AT60" s="89"/>
      <c r="AU60" s="89"/>
      <c r="AV60" s="89"/>
      <c r="AW60" s="89"/>
      <c r="AX60" s="89"/>
      <c r="AY60" s="32" t="e">
        <f t="shared" si="17"/>
        <v>#DIV/0!</v>
      </c>
      <c r="AZ60" s="27" t="s">
        <v>281</v>
      </c>
      <c r="BA60" s="115">
        <f t="shared" si="18"/>
        <v>364</v>
      </c>
      <c r="BB60" s="116">
        <f t="shared" si="19"/>
        <v>242</v>
      </c>
      <c r="BC60" s="117">
        <f t="shared" si="11"/>
        <v>122</v>
      </c>
      <c r="BD60" s="118">
        <f t="shared" si="12"/>
        <v>0.42032967032967034</v>
      </c>
      <c r="BE60" s="123"/>
      <c r="BF60" s="27" t="s">
        <v>276</v>
      </c>
      <c r="BG60" s="26"/>
      <c r="BH60" s="120" t="b">
        <f t="shared" si="20"/>
        <v>1</v>
      </c>
      <c r="BI60" s="121" t="s">
        <v>606</v>
      </c>
      <c r="BJ60" s="120"/>
      <c r="BK60" s="120"/>
      <c r="BL60" s="120"/>
      <c r="BM60" s="120"/>
      <c r="BN60" s="120"/>
      <c r="BO60" s="120"/>
      <c r="BP60" s="120" t="s">
        <v>628</v>
      </c>
      <c r="BQ60" s="120"/>
      <c r="BR60" s="64" t="b">
        <f t="shared" si="21"/>
        <v>1</v>
      </c>
      <c r="BS60" s="96">
        <f t="shared" si="22"/>
        <v>0</v>
      </c>
      <c r="BT60" s="96">
        <f t="shared" si="23"/>
        <v>0</v>
      </c>
      <c r="BU60" s="64" t="e">
        <f t="shared" si="26"/>
        <v>#VALUE!</v>
      </c>
      <c r="BV60" s="4" t="b">
        <f t="shared" si="24"/>
        <v>0</v>
      </c>
      <c r="BW60" s="4" t="b">
        <f t="shared" si="25"/>
        <v>1</v>
      </c>
    </row>
    <row r="61" spans="1:75" ht="66" hidden="1" customHeight="1" x14ac:dyDescent="0.25">
      <c r="A61" s="26" t="s">
        <v>242</v>
      </c>
      <c r="B61" s="26" t="s">
        <v>266</v>
      </c>
      <c r="C61" s="26" t="s">
        <v>53</v>
      </c>
      <c r="D61" s="26" t="s">
        <v>258</v>
      </c>
      <c r="E61" s="26" t="s">
        <v>282</v>
      </c>
      <c r="F61" s="26" t="s">
        <v>267</v>
      </c>
      <c r="G61" s="26" t="s">
        <v>283</v>
      </c>
      <c r="H61" s="26" t="s">
        <v>269</v>
      </c>
      <c r="I61" s="26" t="s">
        <v>59</v>
      </c>
      <c r="J61" s="27" t="s">
        <v>284</v>
      </c>
      <c r="K61" s="28">
        <v>51</v>
      </c>
      <c r="L61" s="27" t="s">
        <v>285</v>
      </c>
      <c r="M61" s="29">
        <v>43101</v>
      </c>
      <c r="N61" s="29">
        <v>43465</v>
      </c>
      <c r="O61" s="41" t="s">
        <v>286</v>
      </c>
      <c r="P61" s="27" t="s">
        <v>287</v>
      </c>
      <c r="Q61" s="30">
        <v>94</v>
      </c>
      <c r="R61" s="28" t="s">
        <v>64</v>
      </c>
      <c r="S61" s="31" t="s">
        <v>72</v>
      </c>
      <c r="T61" s="27" t="s">
        <v>288</v>
      </c>
      <c r="U61" s="127">
        <v>0</v>
      </c>
      <c r="V61" s="30"/>
      <c r="W61" s="30"/>
      <c r="X61" s="35">
        <v>94</v>
      </c>
      <c r="Y61" s="30">
        <v>94</v>
      </c>
      <c r="Z61" s="30">
        <v>94</v>
      </c>
      <c r="AA61" s="35">
        <v>94</v>
      </c>
      <c r="AB61" s="30">
        <v>94</v>
      </c>
      <c r="AC61" s="30">
        <v>94</v>
      </c>
      <c r="AD61" s="35">
        <v>94</v>
      </c>
      <c r="AE61" s="30">
        <v>94</v>
      </c>
      <c r="AF61" s="30">
        <v>94</v>
      </c>
      <c r="AG61" s="35">
        <v>94</v>
      </c>
      <c r="AH61" s="30">
        <v>117</v>
      </c>
      <c r="AI61" s="85" t="s">
        <v>630</v>
      </c>
      <c r="AJ61" s="85" t="s">
        <v>630</v>
      </c>
      <c r="AK61" s="30"/>
      <c r="AL61" s="85" t="s">
        <v>630</v>
      </c>
      <c r="AM61" s="85" t="s">
        <v>630</v>
      </c>
      <c r="AN61" s="30"/>
      <c r="AO61" s="30" t="str">
        <f t="shared" si="9"/>
        <v>NO PERIODICIDAD</v>
      </c>
      <c r="AP61" s="191" t="e">
        <f t="shared" si="13"/>
        <v>#VALUE!</v>
      </c>
      <c r="AQ61" s="27"/>
      <c r="AR61" s="90"/>
      <c r="AS61" s="90"/>
      <c r="AT61" s="89"/>
      <c r="AU61" s="89"/>
      <c r="AV61" s="89"/>
      <c r="AW61" s="89"/>
      <c r="AX61" s="89"/>
      <c r="AY61" s="32" t="e">
        <f t="shared" si="17"/>
        <v>#DIV/0!</v>
      </c>
      <c r="AZ61" s="27" t="s">
        <v>289</v>
      </c>
      <c r="BA61" s="115">
        <f t="shared" si="18"/>
        <v>364</v>
      </c>
      <c r="BB61" s="116">
        <f t="shared" si="19"/>
        <v>242</v>
      </c>
      <c r="BC61" s="117">
        <f t="shared" si="11"/>
        <v>122</v>
      </c>
      <c r="BD61" s="118">
        <f t="shared" si="12"/>
        <v>0.42032967032967034</v>
      </c>
      <c r="BE61" s="123"/>
      <c r="BF61" s="27" t="s">
        <v>276</v>
      </c>
      <c r="BG61" s="26"/>
      <c r="BH61" s="120" t="b">
        <f t="shared" si="20"/>
        <v>1</v>
      </c>
      <c r="BI61" s="121" t="s">
        <v>606</v>
      </c>
      <c r="BJ61" s="120"/>
      <c r="BK61" s="120"/>
      <c r="BL61" s="120"/>
      <c r="BM61" s="120"/>
      <c r="BN61" s="120"/>
      <c r="BO61" s="120"/>
      <c r="BP61" s="120" t="s">
        <v>628</v>
      </c>
      <c r="BQ61" s="120"/>
      <c r="BR61" s="64" t="b">
        <f t="shared" si="21"/>
        <v>1</v>
      </c>
      <c r="BS61" s="96">
        <f t="shared" si="22"/>
        <v>0</v>
      </c>
      <c r="BT61" s="96">
        <f t="shared" si="23"/>
        <v>0</v>
      </c>
      <c r="BU61" s="64" t="e">
        <f t="shared" si="26"/>
        <v>#VALUE!</v>
      </c>
      <c r="BV61" s="4" t="b">
        <f t="shared" si="24"/>
        <v>0</v>
      </c>
      <c r="BW61" s="4" t="b">
        <f t="shared" si="25"/>
        <v>1</v>
      </c>
    </row>
    <row r="62" spans="1:75" ht="63.75" hidden="1" x14ac:dyDescent="0.25">
      <c r="A62" s="26" t="s">
        <v>290</v>
      </c>
      <c r="B62" s="26" t="s">
        <v>209</v>
      </c>
      <c r="C62" s="26" t="s">
        <v>291</v>
      </c>
      <c r="D62" s="26" t="s">
        <v>79</v>
      </c>
      <c r="E62" s="26" t="s">
        <v>55</v>
      </c>
      <c r="F62" s="26" t="s">
        <v>292</v>
      </c>
      <c r="G62" s="26" t="s">
        <v>268</v>
      </c>
      <c r="H62" s="26" t="s">
        <v>58</v>
      </c>
      <c r="I62" s="26" t="s">
        <v>293</v>
      </c>
      <c r="J62" s="27" t="s">
        <v>294</v>
      </c>
      <c r="K62" s="28">
        <v>52</v>
      </c>
      <c r="L62" s="27" t="s">
        <v>295</v>
      </c>
      <c r="M62" s="42">
        <v>43101</v>
      </c>
      <c r="N62" s="42">
        <v>43465</v>
      </c>
      <c r="O62" s="27" t="s">
        <v>296</v>
      </c>
      <c r="P62" s="27" t="s">
        <v>297</v>
      </c>
      <c r="Q62" s="31">
        <v>100</v>
      </c>
      <c r="R62" s="28" t="s">
        <v>64</v>
      </c>
      <c r="S62" s="31" t="s">
        <v>249</v>
      </c>
      <c r="T62" s="27" t="s">
        <v>298</v>
      </c>
      <c r="U62" s="127">
        <v>0</v>
      </c>
      <c r="V62" s="34"/>
      <c r="W62" s="34"/>
      <c r="X62" s="34"/>
      <c r="Y62" s="34"/>
      <c r="Z62" s="34"/>
      <c r="AA62" s="33">
        <v>100</v>
      </c>
      <c r="AB62" s="34">
        <v>100</v>
      </c>
      <c r="AC62" s="34">
        <v>100</v>
      </c>
      <c r="AD62" s="34">
        <v>100</v>
      </c>
      <c r="AE62" s="34">
        <v>100</v>
      </c>
      <c r="AF62" s="34">
        <v>100</v>
      </c>
      <c r="AG62" s="33">
        <v>100</v>
      </c>
      <c r="AH62" s="30">
        <v>100</v>
      </c>
      <c r="AI62" s="85" t="s">
        <v>630</v>
      </c>
      <c r="AJ62" s="85" t="s">
        <v>630</v>
      </c>
      <c r="AK62" s="85" t="s">
        <v>630</v>
      </c>
      <c r="AL62" s="85" t="s">
        <v>630</v>
      </c>
      <c r="AM62" s="85" t="s">
        <v>630</v>
      </c>
      <c r="AN62" s="30"/>
      <c r="AO62" s="30" t="str">
        <f t="shared" si="9"/>
        <v>NO PERIODICIDAD</v>
      </c>
      <c r="AP62" s="191" t="e">
        <f t="shared" si="13"/>
        <v>#VALUE!</v>
      </c>
      <c r="AQ62" s="27"/>
      <c r="AR62" s="90"/>
      <c r="AS62" s="90"/>
      <c r="AT62" s="89"/>
      <c r="AU62" s="89"/>
      <c r="AV62" s="89"/>
      <c r="AW62" s="89"/>
      <c r="AX62" s="89"/>
      <c r="AY62" s="32" t="e">
        <f t="shared" si="17"/>
        <v>#DIV/0!</v>
      </c>
      <c r="AZ62" s="27" t="s">
        <v>299</v>
      </c>
      <c r="BA62" s="115">
        <f t="shared" si="18"/>
        <v>364</v>
      </c>
      <c r="BB62" s="116">
        <f t="shared" si="19"/>
        <v>242</v>
      </c>
      <c r="BC62" s="117">
        <f t="shared" si="11"/>
        <v>122</v>
      </c>
      <c r="BD62" s="118">
        <f t="shared" si="12"/>
        <v>0.42032967032967034</v>
      </c>
      <c r="BE62" s="123"/>
      <c r="BF62" s="27" t="s">
        <v>276</v>
      </c>
      <c r="BG62" s="26"/>
      <c r="BH62" s="120" t="b">
        <f t="shared" si="20"/>
        <v>1</v>
      </c>
      <c r="BI62" s="121" t="s">
        <v>606</v>
      </c>
      <c r="BJ62" s="120"/>
      <c r="BK62" s="120"/>
      <c r="BL62" s="120"/>
      <c r="BM62" s="120"/>
      <c r="BN62" s="120"/>
      <c r="BO62" s="120"/>
      <c r="BP62" s="120" t="s">
        <v>628</v>
      </c>
      <c r="BQ62" s="120"/>
      <c r="BR62" s="64" t="b">
        <f t="shared" si="21"/>
        <v>1</v>
      </c>
      <c r="BS62" s="96">
        <f t="shared" si="22"/>
        <v>0</v>
      </c>
      <c r="BT62" s="96">
        <f t="shared" si="23"/>
        <v>0</v>
      </c>
      <c r="BU62" s="64" t="e">
        <f t="shared" si="26"/>
        <v>#VALUE!</v>
      </c>
      <c r="BV62" s="4" t="b">
        <f t="shared" si="24"/>
        <v>0</v>
      </c>
      <c r="BW62" s="4" t="b">
        <f t="shared" si="25"/>
        <v>1</v>
      </c>
    </row>
    <row r="63" spans="1:75" ht="189.75" customHeight="1" x14ac:dyDescent="0.25">
      <c r="A63" s="26" t="s">
        <v>290</v>
      </c>
      <c r="B63" s="26" t="s">
        <v>209</v>
      </c>
      <c r="C63" s="26" t="s">
        <v>291</v>
      </c>
      <c r="D63" s="26" t="s">
        <v>79</v>
      </c>
      <c r="E63" s="26" t="s">
        <v>55</v>
      </c>
      <c r="F63" s="26" t="s">
        <v>300</v>
      </c>
      <c r="G63" s="26" t="s">
        <v>268</v>
      </c>
      <c r="H63" s="26" t="s">
        <v>58</v>
      </c>
      <c r="I63" s="26" t="s">
        <v>293</v>
      </c>
      <c r="J63" s="27" t="s">
        <v>301</v>
      </c>
      <c r="K63" s="28">
        <v>53</v>
      </c>
      <c r="L63" s="27" t="s">
        <v>302</v>
      </c>
      <c r="M63" s="42">
        <v>43101</v>
      </c>
      <c r="N63" s="42">
        <v>43465</v>
      </c>
      <c r="O63" s="27" t="s">
        <v>303</v>
      </c>
      <c r="P63" s="27" t="s">
        <v>304</v>
      </c>
      <c r="Q63" s="31">
        <v>90</v>
      </c>
      <c r="R63" s="28" t="s">
        <v>64</v>
      </c>
      <c r="S63" s="31" t="s">
        <v>65</v>
      </c>
      <c r="T63" s="27" t="s">
        <v>305</v>
      </c>
      <c r="U63" s="127">
        <v>0</v>
      </c>
      <c r="V63" s="30"/>
      <c r="W63" s="30"/>
      <c r="X63" s="30"/>
      <c r="Y63" s="30"/>
      <c r="Z63" s="30"/>
      <c r="AA63" s="30">
        <v>90</v>
      </c>
      <c r="AB63" s="30">
        <v>90</v>
      </c>
      <c r="AC63" s="30">
        <v>90</v>
      </c>
      <c r="AD63" s="30">
        <v>90</v>
      </c>
      <c r="AE63" s="30">
        <v>90</v>
      </c>
      <c r="AF63" s="30">
        <v>90</v>
      </c>
      <c r="AG63" s="30">
        <v>90</v>
      </c>
      <c r="AH63" s="30">
        <v>90</v>
      </c>
      <c r="AI63" s="30">
        <v>90</v>
      </c>
      <c r="AJ63" s="187">
        <v>90</v>
      </c>
      <c r="AK63" s="30"/>
      <c r="AL63" s="30"/>
      <c r="AM63" s="30"/>
      <c r="AN63" s="30"/>
      <c r="AO63" s="30">
        <f>IF((AJ63= "NO PERIODICIDAD"), AI63, AJ63)</f>
        <v>90</v>
      </c>
      <c r="AP63" s="92">
        <f t="shared" si="13"/>
        <v>1</v>
      </c>
      <c r="AQ63" s="27" t="s">
        <v>770</v>
      </c>
      <c r="AR63" s="90"/>
      <c r="AS63" s="90"/>
      <c r="AT63" s="189">
        <v>0</v>
      </c>
      <c r="AU63" s="89"/>
      <c r="AV63" s="89"/>
      <c r="AW63" s="89"/>
      <c r="AX63" s="89"/>
      <c r="AY63" s="32" t="e">
        <f t="shared" si="17"/>
        <v>#DIV/0!</v>
      </c>
      <c r="AZ63" s="203" t="s">
        <v>306</v>
      </c>
      <c r="BA63" s="115">
        <f t="shared" si="18"/>
        <v>364</v>
      </c>
      <c r="BB63" s="116">
        <f t="shared" si="19"/>
        <v>242</v>
      </c>
      <c r="BC63" s="117">
        <f t="shared" si="11"/>
        <v>122</v>
      </c>
      <c r="BD63" s="118">
        <f t="shared" si="12"/>
        <v>0.42032967032967034</v>
      </c>
      <c r="BE63" s="123"/>
      <c r="BF63" s="27" t="s">
        <v>276</v>
      </c>
      <c r="BG63" s="208" t="s">
        <v>750</v>
      </c>
      <c r="BH63" s="120" t="b">
        <f t="shared" si="20"/>
        <v>1</v>
      </c>
      <c r="BI63" s="121" t="s">
        <v>606</v>
      </c>
      <c r="BJ63" s="120" t="s">
        <v>607</v>
      </c>
      <c r="BK63" s="122" t="s">
        <v>615</v>
      </c>
      <c r="BL63" s="120"/>
      <c r="BM63" s="120"/>
      <c r="BN63" s="120"/>
      <c r="BO63" s="120"/>
      <c r="BP63" s="120" t="s">
        <v>628</v>
      </c>
      <c r="BQ63" s="120"/>
      <c r="BR63" s="64" t="b">
        <f t="shared" si="21"/>
        <v>1</v>
      </c>
      <c r="BS63" s="96">
        <f t="shared" si="22"/>
        <v>0</v>
      </c>
      <c r="BT63" s="96">
        <f t="shared" si="23"/>
        <v>0</v>
      </c>
      <c r="BU63" s="64" t="b">
        <f t="shared" si="26"/>
        <v>0</v>
      </c>
      <c r="BV63" s="4" t="b">
        <f t="shared" si="24"/>
        <v>0</v>
      </c>
      <c r="BW63" s="4" t="b">
        <f t="shared" si="25"/>
        <v>1</v>
      </c>
    </row>
    <row r="64" spans="1:75" ht="63.75" hidden="1" x14ac:dyDescent="0.25">
      <c r="A64" s="26" t="s">
        <v>290</v>
      </c>
      <c r="B64" s="26" t="s">
        <v>209</v>
      </c>
      <c r="C64" s="26" t="s">
        <v>291</v>
      </c>
      <c r="D64" s="26" t="s">
        <v>79</v>
      </c>
      <c r="E64" s="26" t="s">
        <v>55</v>
      </c>
      <c r="F64" s="26" t="s">
        <v>300</v>
      </c>
      <c r="G64" s="26" t="s">
        <v>268</v>
      </c>
      <c r="H64" s="26" t="s">
        <v>58</v>
      </c>
      <c r="I64" s="26" t="s">
        <v>293</v>
      </c>
      <c r="J64" s="27" t="s">
        <v>307</v>
      </c>
      <c r="K64" s="28">
        <v>54</v>
      </c>
      <c r="L64" s="27" t="s">
        <v>308</v>
      </c>
      <c r="M64" s="42">
        <v>43101</v>
      </c>
      <c r="N64" s="42">
        <v>43465</v>
      </c>
      <c r="O64" s="27" t="s">
        <v>309</v>
      </c>
      <c r="P64" s="27" t="s">
        <v>310</v>
      </c>
      <c r="Q64" s="31">
        <v>80</v>
      </c>
      <c r="R64" s="28" t="s">
        <v>64</v>
      </c>
      <c r="S64" s="31" t="s">
        <v>72</v>
      </c>
      <c r="T64" s="27" t="s">
        <v>311</v>
      </c>
      <c r="U64" s="127">
        <v>0</v>
      </c>
      <c r="V64" s="30"/>
      <c r="W64" s="30"/>
      <c r="X64" s="30"/>
      <c r="Y64" s="30"/>
      <c r="Z64" s="30"/>
      <c r="AA64" s="35">
        <v>80</v>
      </c>
      <c r="AB64" s="30">
        <v>80</v>
      </c>
      <c r="AC64" s="30">
        <v>80</v>
      </c>
      <c r="AD64" s="35">
        <v>80</v>
      </c>
      <c r="AE64" s="30">
        <v>80</v>
      </c>
      <c r="AF64" s="30">
        <v>80</v>
      </c>
      <c r="AG64" s="35">
        <v>80</v>
      </c>
      <c r="AH64" s="30">
        <v>97</v>
      </c>
      <c r="AI64" s="85" t="s">
        <v>630</v>
      </c>
      <c r="AJ64" s="85" t="s">
        <v>630</v>
      </c>
      <c r="AK64" s="30"/>
      <c r="AL64" s="85" t="s">
        <v>630</v>
      </c>
      <c r="AM64" s="85" t="s">
        <v>630</v>
      </c>
      <c r="AN64" s="30"/>
      <c r="AO64" s="30" t="str">
        <f t="shared" si="9"/>
        <v>NO PERIODICIDAD</v>
      </c>
      <c r="AP64" s="191" t="e">
        <f t="shared" si="13"/>
        <v>#VALUE!</v>
      </c>
      <c r="AQ64" s="27"/>
      <c r="AR64" s="90"/>
      <c r="AS64" s="90"/>
      <c r="AT64" s="89"/>
      <c r="AU64" s="89"/>
      <c r="AV64" s="89"/>
      <c r="AW64" s="89"/>
      <c r="AX64" s="89"/>
      <c r="AY64" s="32" t="e">
        <f t="shared" si="17"/>
        <v>#DIV/0!</v>
      </c>
      <c r="AZ64" s="27" t="s">
        <v>312</v>
      </c>
      <c r="BA64" s="115">
        <f t="shared" si="18"/>
        <v>364</v>
      </c>
      <c r="BB64" s="116">
        <f t="shared" si="19"/>
        <v>242</v>
      </c>
      <c r="BC64" s="117">
        <f t="shared" si="11"/>
        <v>122</v>
      </c>
      <c r="BD64" s="118">
        <f t="shared" si="12"/>
        <v>0.42032967032967034</v>
      </c>
      <c r="BE64" s="123"/>
      <c r="BF64" s="27" t="s">
        <v>276</v>
      </c>
      <c r="BG64" s="26"/>
      <c r="BH64" s="120" t="b">
        <f t="shared" si="20"/>
        <v>1</v>
      </c>
      <c r="BI64" s="121" t="s">
        <v>606</v>
      </c>
      <c r="BJ64" s="120"/>
      <c r="BK64" s="120"/>
      <c r="BL64" s="120"/>
      <c r="BM64" s="120"/>
      <c r="BN64" s="120"/>
      <c r="BO64" s="120"/>
      <c r="BP64" s="120" t="s">
        <v>628</v>
      </c>
      <c r="BQ64" s="120"/>
      <c r="BR64" s="64" t="b">
        <f t="shared" si="21"/>
        <v>1</v>
      </c>
      <c r="BS64" s="96">
        <f t="shared" si="22"/>
        <v>0</v>
      </c>
      <c r="BT64" s="96">
        <f t="shared" si="23"/>
        <v>0</v>
      </c>
      <c r="BU64" s="64" t="e">
        <f t="shared" si="26"/>
        <v>#VALUE!</v>
      </c>
      <c r="BV64" s="4" t="b">
        <f t="shared" si="24"/>
        <v>0</v>
      </c>
      <c r="BW64" s="4" t="b">
        <f t="shared" si="25"/>
        <v>1</v>
      </c>
    </row>
    <row r="65" spans="1:75" ht="89.25" hidden="1" x14ac:dyDescent="0.25">
      <c r="A65" s="26" t="s">
        <v>313</v>
      </c>
      <c r="B65" s="26" t="s">
        <v>314</v>
      </c>
      <c r="C65" s="26" t="s">
        <v>315</v>
      </c>
      <c r="D65" s="26" t="s">
        <v>316</v>
      </c>
      <c r="E65" s="26" t="s">
        <v>55</v>
      </c>
      <c r="F65" s="26" t="s">
        <v>317</v>
      </c>
      <c r="G65" s="26" t="s">
        <v>268</v>
      </c>
      <c r="H65" s="26" t="s">
        <v>58</v>
      </c>
      <c r="I65" s="26" t="s">
        <v>318</v>
      </c>
      <c r="J65" s="27" t="s">
        <v>319</v>
      </c>
      <c r="K65" s="28">
        <v>55</v>
      </c>
      <c r="L65" s="27" t="s">
        <v>320</v>
      </c>
      <c r="M65" s="29">
        <v>43101</v>
      </c>
      <c r="N65" s="29">
        <v>43465</v>
      </c>
      <c r="O65" s="41" t="s">
        <v>321</v>
      </c>
      <c r="P65" s="41" t="s">
        <v>322</v>
      </c>
      <c r="Q65" s="30">
        <v>1</v>
      </c>
      <c r="R65" s="28" t="s">
        <v>146</v>
      </c>
      <c r="S65" s="31" t="s">
        <v>177</v>
      </c>
      <c r="T65" s="27" t="s">
        <v>323</v>
      </c>
      <c r="U65" s="127">
        <v>0</v>
      </c>
      <c r="V65" s="30"/>
      <c r="W65" s="30"/>
      <c r="X65" s="30"/>
      <c r="Y65" s="30"/>
      <c r="Z65" s="30"/>
      <c r="AA65" s="30"/>
      <c r="AB65" s="30"/>
      <c r="AC65" s="30"/>
      <c r="AD65" s="30"/>
      <c r="AE65" s="30"/>
      <c r="AF65" s="30"/>
      <c r="AG65" s="30">
        <v>1</v>
      </c>
      <c r="AH65" s="30" t="s">
        <v>629</v>
      </c>
      <c r="AI65" s="30" t="s">
        <v>629</v>
      </c>
      <c r="AJ65" s="30" t="s">
        <v>629</v>
      </c>
      <c r="AK65" s="30" t="s">
        <v>629</v>
      </c>
      <c r="AL65" s="30" t="s">
        <v>629</v>
      </c>
      <c r="AM65" s="30" t="s">
        <v>629</v>
      </c>
      <c r="AN65" s="30"/>
      <c r="AO65" s="30" t="str">
        <f t="shared" si="9"/>
        <v>NO PROGRAMADO</v>
      </c>
      <c r="AP65" s="190" t="str">
        <f t="shared" si="13"/>
        <v>NO PROGRAMADO</v>
      </c>
      <c r="AQ65" s="27"/>
      <c r="AR65" s="90"/>
      <c r="AS65" s="90"/>
      <c r="AT65" s="89"/>
      <c r="AU65" s="89"/>
      <c r="AV65" s="89"/>
      <c r="AW65" s="89"/>
      <c r="AX65" s="89"/>
      <c r="AY65" s="37" t="e">
        <f t="shared" si="17"/>
        <v>#DIV/0!</v>
      </c>
      <c r="AZ65" s="119"/>
      <c r="BA65" s="115">
        <f t="shared" si="18"/>
        <v>364</v>
      </c>
      <c r="BB65" s="116">
        <f t="shared" si="19"/>
        <v>242</v>
      </c>
      <c r="BC65" s="117">
        <f t="shared" si="11"/>
        <v>122</v>
      </c>
      <c r="BD65" s="118">
        <f t="shared" si="12"/>
        <v>0.42032967032967034</v>
      </c>
      <c r="BE65" s="26"/>
      <c r="BF65" s="27"/>
      <c r="BG65" s="26"/>
      <c r="BH65" s="120" t="b">
        <f t="shared" si="20"/>
        <v>1</v>
      </c>
      <c r="BI65" s="120"/>
      <c r="BJ65" s="120"/>
      <c r="BK65" s="120"/>
      <c r="BL65" s="120"/>
      <c r="BM65" s="120"/>
      <c r="BN65" s="120"/>
      <c r="BO65" s="120"/>
      <c r="BP65" s="120"/>
      <c r="BQ65" s="120"/>
      <c r="BR65" s="64" t="b">
        <f t="shared" si="21"/>
        <v>1</v>
      </c>
      <c r="BS65" s="96">
        <f t="shared" si="22"/>
        <v>0</v>
      </c>
      <c r="BT65" s="96">
        <f t="shared" si="23"/>
        <v>0</v>
      </c>
      <c r="BU65" s="64"/>
      <c r="BV65" s="4" t="b">
        <f t="shared" si="24"/>
        <v>0</v>
      </c>
      <c r="BW65" s="4" t="b">
        <f t="shared" si="25"/>
        <v>1</v>
      </c>
    </row>
    <row r="66" spans="1:75" ht="145.5" customHeight="1" x14ac:dyDescent="0.25">
      <c r="A66" s="26" t="s">
        <v>313</v>
      </c>
      <c r="B66" s="26" t="s">
        <v>314</v>
      </c>
      <c r="C66" s="26" t="s">
        <v>291</v>
      </c>
      <c r="D66" s="26" t="s">
        <v>324</v>
      </c>
      <c r="E66" s="26" t="s">
        <v>55</v>
      </c>
      <c r="F66" s="26" t="s">
        <v>325</v>
      </c>
      <c r="G66" s="26" t="s">
        <v>326</v>
      </c>
      <c r="H66" s="26" t="s">
        <v>58</v>
      </c>
      <c r="I66" s="26" t="s">
        <v>327</v>
      </c>
      <c r="J66" s="27" t="s">
        <v>328</v>
      </c>
      <c r="K66" s="28">
        <v>56</v>
      </c>
      <c r="L66" s="27" t="s">
        <v>329</v>
      </c>
      <c r="M66" s="29">
        <v>43252</v>
      </c>
      <c r="N66" s="29">
        <v>43465</v>
      </c>
      <c r="O66" s="27" t="s">
        <v>330</v>
      </c>
      <c r="P66" s="41" t="s">
        <v>331</v>
      </c>
      <c r="Q66" s="30">
        <v>1</v>
      </c>
      <c r="R66" s="28" t="s">
        <v>146</v>
      </c>
      <c r="S66" s="31" t="s">
        <v>249</v>
      </c>
      <c r="T66" s="27" t="s">
        <v>332</v>
      </c>
      <c r="U66" s="127">
        <v>0</v>
      </c>
      <c r="V66" s="30"/>
      <c r="W66" s="30"/>
      <c r="X66" s="30"/>
      <c r="Y66" s="30"/>
      <c r="Z66" s="30"/>
      <c r="AA66" s="30"/>
      <c r="AB66" s="30"/>
      <c r="AC66" s="30">
        <v>1</v>
      </c>
      <c r="AD66" s="30">
        <v>1</v>
      </c>
      <c r="AE66" s="30">
        <v>1</v>
      </c>
      <c r="AF66" s="30">
        <v>1</v>
      </c>
      <c r="AG66" s="30">
        <v>1</v>
      </c>
      <c r="AH66" s="30" t="s">
        <v>629</v>
      </c>
      <c r="AI66" s="30" t="s">
        <v>629</v>
      </c>
      <c r="AJ66" s="187">
        <v>0</v>
      </c>
      <c r="AK66" s="30"/>
      <c r="AL66" s="30"/>
      <c r="AM66" s="30"/>
      <c r="AN66" s="30"/>
      <c r="AO66" s="30">
        <f t="shared" si="9"/>
        <v>0</v>
      </c>
      <c r="AP66" s="92">
        <f t="shared" si="13"/>
        <v>0</v>
      </c>
      <c r="AQ66" s="27" t="s">
        <v>751</v>
      </c>
      <c r="AR66" s="90"/>
      <c r="AS66" s="90"/>
      <c r="AT66" s="189"/>
      <c r="AU66" s="89"/>
      <c r="AV66" s="89"/>
      <c r="AW66" s="89"/>
      <c r="AX66" s="89"/>
      <c r="AY66" s="37" t="e">
        <f t="shared" si="17"/>
        <v>#DIV/0!</v>
      </c>
      <c r="AZ66" s="209" t="s">
        <v>752</v>
      </c>
      <c r="BA66" s="115">
        <f t="shared" si="18"/>
        <v>213</v>
      </c>
      <c r="BB66" s="116">
        <f t="shared" si="19"/>
        <v>91</v>
      </c>
      <c r="BC66" s="117">
        <f t="shared" si="11"/>
        <v>122</v>
      </c>
      <c r="BD66" s="118">
        <f t="shared" si="12"/>
        <v>0.71830985915492962</v>
      </c>
      <c r="BE66" s="26" t="s">
        <v>333</v>
      </c>
      <c r="BF66" s="27" t="s">
        <v>334</v>
      </c>
      <c r="BG66" s="26" t="s">
        <v>753</v>
      </c>
      <c r="BH66" s="120" t="b">
        <f t="shared" si="20"/>
        <v>1</v>
      </c>
      <c r="BI66" s="120"/>
      <c r="BJ66" s="120"/>
      <c r="BK66" s="122" t="s">
        <v>615</v>
      </c>
      <c r="BL66" s="120"/>
      <c r="BM66" s="120"/>
      <c r="BN66" s="120"/>
      <c r="BO66" s="120"/>
      <c r="BP66" s="120"/>
      <c r="BQ66" s="120"/>
      <c r="BR66" s="64" t="b">
        <f t="shared" si="21"/>
        <v>1</v>
      </c>
      <c r="BS66" s="96">
        <f t="shared" si="22"/>
        <v>0</v>
      </c>
      <c r="BT66" s="96">
        <f t="shared" si="23"/>
        <v>0</v>
      </c>
      <c r="BU66" s="64"/>
      <c r="BV66" s="4" t="b">
        <f t="shared" si="24"/>
        <v>0</v>
      </c>
      <c r="BW66" s="4" t="b">
        <f t="shared" si="25"/>
        <v>0</v>
      </c>
    </row>
    <row r="67" spans="1:75" ht="127.5" hidden="1" x14ac:dyDescent="0.25">
      <c r="A67" s="26" t="s">
        <v>313</v>
      </c>
      <c r="B67" s="26" t="s">
        <v>314</v>
      </c>
      <c r="C67" s="26" t="s">
        <v>291</v>
      </c>
      <c r="D67" s="26" t="s">
        <v>335</v>
      </c>
      <c r="E67" s="26" t="s">
        <v>55</v>
      </c>
      <c r="F67" s="26" t="s">
        <v>336</v>
      </c>
      <c r="G67" s="26" t="s">
        <v>268</v>
      </c>
      <c r="H67" s="43" t="s">
        <v>337</v>
      </c>
      <c r="I67" s="26" t="s">
        <v>327</v>
      </c>
      <c r="J67" s="41" t="s">
        <v>338</v>
      </c>
      <c r="K67" s="28">
        <v>57</v>
      </c>
      <c r="L67" s="27" t="s">
        <v>339</v>
      </c>
      <c r="M67" s="29">
        <v>43252</v>
      </c>
      <c r="N67" s="29">
        <v>43455</v>
      </c>
      <c r="O67" s="41" t="s">
        <v>340</v>
      </c>
      <c r="P67" s="41" t="s">
        <v>341</v>
      </c>
      <c r="Q67" s="30">
        <v>1</v>
      </c>
      <c r="R67" s="28" t="s">
        <v>146</v>
      </c>
      <c r="S67" s="31" t="s">
        <v>249</v>
      </c>
      <c r="T67" s="27" t="s">
        <v>342</v>
      </c>
      <c r="U67" s="128">
        <v>317729576</v>
      </c>
      <c r="V67" s="30"/>
      <c r="W67" s="30"/>
      <c r="X67" s="30"/>
      <c r="Y67" s="30"/>
      <c r="Z67" s="30"/>
      <c r="AA67" s="30"/>
      <c r="AB67" s="30"/>
      <c r="AC67" s="30"/>
      <c r="AD67" s="38">
        <v>1</v>
      </c>
      <c r="AE67" s="30">
        <v>1</v>
      </c>
      <c r="AF67" s="30">
        <v>1</v>
      </c>
      <c r="AG67" s="30">
        <v>1</v>
      </c>
      <c r="AH67" s="30" t="s">
        <v>629</v>
      </c>
      <c r="AI67" s="30" t="s">
        <v>629</v>
      </c>
      <c r="AJ67" s="30" t="s">
        <v>629</v>
      </c>
      <c r="AK67" s="30"/>
      <c r="AL67" s="30"/>
      <c r="AM67" s="30"/>
      <c r="AN67" s="30"/>
      <c r="AO67" s="30" t="str">
        <f t="shared" si="9"/>
        <v>NO PROGRAMADO</v>
      </c>
      <c r="AP67" s="190" t="str">
        <f t="shared" si="13"/>
        <v>NO PROGRAMADO</v>
      </c>
      <c r="AQ67" s="27"/>
      <c r="AR67" s="90"/>
      <c r="AS67" s="90"/>
      <c r="AT67" s="89"/>
      <c r="AU67" s="89"/>
      <c r="AV67" s="89"/>
      <c r="AW67" s="89"/>
      <c r="AX67" s="89"/>
      <c r="AY67" s="37" t="str">
        <f t="shared" si="17"/>
        <v>SIN RECURSO EJECUTADO</v>
      </c>
      <c r="AZ67" s="119"/>
      <c r="BA67" s="115">
        <f t="shared" si="18"/>
        <v>203</v>
      </c>
      <c r="BB67" s="116">
        <f t="shared" si="19"/>
        <v>91</v>
      </c>
      <c r="BC67" s="117">
        <f t="shared" si="11"/>
        <v>112</v>
      </c>
      <c r="BD67" s="118">
        <f t="shared" si="12"/>
        <v>0.75369458128078815</v>
      </c>
      <c r="BE67" s="26"/>
      <c r="BF67" s="27" t="s">
        <v>343</v>
      </c>
      <c r="BG67" s="26"/>
      <c r="BH67" s="120" t="b">
        <f t="shared" si="20"/>
        <v>1</v>
      </c>
      <c r="BI67" s="120"/>
      <c r="BJ67" s="120"/>
      <c r="BK67" s="120"/>
      <c r="BL67" s="120"/>
      <c r="BM67" s="120"/>
      <c r="BN67" s="120"/>
      <c r="BO67" s="120"/>
      <c r="BP67" s="120"/>
      <c r="BQ67" s="120"/>
      <c r="BR67" s="64" t="b">
        <f t="shared" si="21"/>
        <v>1</v>
      </c>
      <c r="BS67" s="96">
        <f t="shared" si="22"/>
        <v>317729576</v>
      </c>
      <c r="BT67" s="96">
        <f t="shared" si="23"/>
        <v>317729576</v>
      </c>
      <c r="BU67" s="64"/>
      <c r="BV67" s="4" t="b">
        <f t="shared" si="24"/>
        <v>0</v>
      </c>
      <c r="BW67" s="4" t="b">
        <f t="shared" si="25"/>
        <v>1</v>
      </c>
    </row>
    <row r="68" spans="1:75" ht="89.25" hidden="1" x14ac:dyDescent="0.25">
      <c r="A68" s="26" t="s">
        <v>313</v>
      </c>
      <c r="B68" s="26" t="s">
        <v>314</v>
      </c>
      <c r="C68" s="26" t="s">
        <v>291</v>
      </c>
      <c r="D68" s="26" t="s">
        <v>335</v>
      </c>
      <c r="E68" s="26" t="s">
        <v>55</v>
      </c>
      <c r="F68" s="26" t="s">
        <v>336</v>
      </c>
      <c r="G68" s="26" t="s">
        <v>268</v>
      </c>
      <c r="H68" s="26" t="s">
        <v>58</v>
      </c>
      <c r="I68" s="26" t="s">
        <v>327</v>
      </c>
      <c r="J68" s="27" t="s">
        <v>344</v>
      </c>
      <c r="K68" s="28">
        <v>58</v>
      </c>
      <c r="L68" s="27" t="s">
        <v>345</v>
      </c>
      <c r="M68" s="42">
        <v>43252</v>
      </c>
      <c r="N68" s="42">
        <v>43465</v>
      </c>
      <c r="O68" s="27" t="s">
        <v>346</v>
      </c>
      <c r="P68" s="41" t="s">
        <v>347</v>
      </c>
      <c r="Q68" s="31">
        <v>1</v>
      </c>
      <c r="R68" s="28" t="s">
        <v>146</v>
      </c>
      <c r="S68" s="31" t="s">
        <v>177</v>
      </c>
      <c r="T68" s="27" t="s">
        <v>348</v>
      </c>
      <c r="U68" s="128">
        <v>55200000</v>
      </c>
      <c r="V68" s="30"/>
      <c r="W68" s="30"/>
      <c r="X68" s="30"/>
      <c r="Y68" s="30"/>
      <c r="Z68" s="30"/>
      <c r="AA68" s="30"/>
      <c r="AB68" s="30"/>
      <c r="AC68" s="30"/>
      <c r="AD68" s="30"/>
      <c r="AE68" s="30"/>
      <c r="AF68" s="30"/>
      <c r="AG68" s="30">
        <v>1</v>
      </c>
      <c r="AH68" s="30" t="s">
        <v>629</v>
      </c>
      <c r="AI68" s="30" t="s">
        <v>629</v>
      </c>
      <c r="AJ68" s="30" t="s">
        <v>629</v>
      </c>
      <c r="AK68" s="30" t="s">
        <v>629</v>
      </c>
      <c r="AL68" s="30" t="s">
        <v>629</v>
      </c>
      <c r="AM68" s="30" t="s">
        <v>629</v>
      </c>
      <c r="AN68" s="30"/>
      <c r="AO68" s="30" t="str">
        <f t="shared" si="9"/>
        <v>NO PROGRAMADO</v>
      </c>
      <c r="AP68" s="190" t="str">
        <f t="shared" si="13"/>
        <v>NO PROGRAMADO</v>
      </c>
      <c r="AQ68" s="27"/>
      <c r="AR68" s="90"/>
      <c r="AS68" s="90"/>
      <c r="AT68" s="89"/>
      <c r="AU68" s="89"/>
      <c r="AV68" s="89"/>
      <c r="AW68" s="89"/>
      <c r="AX68" s="89"/>
      <c r="AY68" s="37" t="str">
        <f t="shared" si="17"/>
        <v>SIN RECURSO EJECUTADO</v>
      </c>
      <c r="AZ68" s="119"/>
      <c r="BA68" s="115">
        <f t="shared" si="18"/>
        <v>213</v>
      </c>
      <c r="BB68" s="116">
        <f t="shared" si="19"/>
        <v>91</v>
      </c>
      <c r="BC68" s="117">
        <f t="shared" si="11"/>
        <v>122</v>
      </c>
      <c r="BD68" s="118">
        <f t="shared" si="12"/>
        <v>0.71830985915492962</v>
      </c>
      <c r="BE68" s="123"/>
      <c r="BF68" s="27"/>
      <c r="BG68" s="26"/>
      <c r="BH68" s="120" t="b">
        <f t="shared" si="20"/>
        <v>1</v>
      </c>
      <c r="BI68" s="120"/>
      <c r="BJ68" s="120"/>
      <c r="BK68" s="120"/>
      <c r="BL68" s="120"/>
      <c r="BM68" s="120"/>
      <c r="BN68" s="120"/>
      <c r="BO68" s="120"/>
      <c r="BP68" s="120"/>
      <c r="BQ68" s="120"/>
      <c r="BR68" s="64" t="b">
        <f t="shared" si="21"/>
        <v>1</v>
      </c>
      <c r="BS68" s="96">
        <f t="shared" si="22"/>
        <v>55200000</v>
      </c>
      <c r="BT68" s="96">
        <f t="shared" si="23"/>
        <v>55200000</v>
      </c>
      <c r="BU68" s="64"/>
      <c r="BV68" s="4" t="b">
        <f t="shared" si="24"/>
        <v>0</v>
      </c>
      <c r="BW68" s="4" t="b">
        <f t="shared" si="25"/>
        <v>1</v>
      </c>
    </row>
    <row r="69" spans="1:75" ht="76.5" hidden="1" x14ac:dyDescent="0.25">
      <c r="A69" s="26" t="s">
        <v>313</v>
      </c>
      <c r="B69" s="26" t="s">
        <v>314</v>
      </c>
      <c r="C69" s="26" t="s">
        <v>291</v>
      </c>
      <c r="D69" s="26" t="s">
        <v>335</v>
      </c>
      <c r="E69" s="26" t="s">
        <v>55</v>
      </c>
      <c r="F69" s="26" t="s">
        <v>349</v>
      </c>
      <c r="G69" s="26" t="s">
        <v>350</v>
      </c>
      <c r="H69" s="26" t="s">
        <v>351</v>
      </c>
      <c r="I69" s="26" t="s">
        <v>327</v>
      </c>
      <c r="J69" s="27" t="s">
        <v>352</v>
      </c>
      <c r="K69" s="28">
        <v>59</v>
      </c>
      <c r="L69" s="27" t="s">
        <v>353</v>
      </c>
      <c r="M69" s="42">
        <v>43102</v>
      </c>
      <c r="N69" s="42">
        <v>43465</v>
      </c>
      <c r="O69" s="27" t="s">
        <v>354</v>
      </c>
      <c r="P69" s="41" t="s">
        <v>355</v>
      </c>
      <c r="Q69" s="31">
        <v>85</v>
      </c>
      <c r="R69" s="28" t="s">
        <v>64</v>
      </c>
      <c r="S69" s="31" t="s">
        <v>72</v>
      </c>
      <c r="T69" s="27" t="s">
        <v>356</v>
      </c>
      <c r="U69" s="127">
        <v>0</v>
      </c>
      <c r="V69" s="30"/>
      <c r="W69" s="30"/>
      <c r="X69" s="35">
        <v>20</v>
      </c>
      <c r="Y69" s="30">
        <v>20</v>
      </c>
      <c r="Z69" s="30">
        <v>20</v>
      </c>
      <c r="AA69" s="35">
        <v>50</v>
      </c>
      <c r="AB69" s="30">
        <v>50</v>
      </c>
      <c r="AC69" s="30">
        <v>50</v>
      </c>
      <c r="AD69" s="35">
        <v>70</v>
      </c>
      <c r="AE69" s="30">
        <v>70</v>
      </c>
      <c r="AF69" s="30">
        <v>70</v>
      </c>
      <c r="AG69" s="35">
        <v>85</v>
      </c>
      <c r="AH69" s="30">
        <v>51</v>
      </c>
      <c r="AI69" s="85" t="s">
        <v>630</v>
      </c>
      <c r="AJ69" s="85" t="s">
        <v>630</v>
      </c>
      <c r="AK69" s="30"/>
      <c r="AL69" s="85" t="s">
        <v>630</v>
      </c>
      <c r="AM69" s="85" t="s">
        <v>630</v>
      </c>
      <c r="AN69" s="30"/>
      <c r="AO69" s="30" t="str">
        <f t="shared" si="9"/>
        <v>NO PERIODICIDAD</v>
      </c>
      <c r="AP69" s="191" t="e">
        <f t="shared" si="13"/>
        <v>#VALUE!</v>
      </c>
      <c r="AQ69" s="27"/>
      <c r="AR69" s="90"/>
      <c r="AS69" s="90"/>
      <c r="AT69" s="89"/>
      <c r="AU69" s="89"/>
      <c r="AV69" s="89"/>
      <c r="AW69" s="89"/>
      <c r="AX69" s="89"/>
      <c r="AY69" s="32" t="e">
        <f t="shared" si="17"/>
        <v>#DIV/0!</v>
      </c>
      <c r="AZ69" s="27"/>
      <c r="BA69" s="115">
        <f t="shared" si="18"/>
        <v>363</v>
      </c>
      <c r="BB69" s="116">
        <f t="shared" si="19"/>
        <v>241</v>
      </c>
      <c r="BC69" s="117">
        <f t="shared" si="11"/>
        <v>122</v>
      </c>
      <c r="BD69" s="118">
        <f t="shared" si="12"/>
        <v>0.42148760330578511</v>
      </c>
      <c r="BE69" s="123" t="s">
        <v>357</v>
      </c>
      <c r="BF69" s="27" t="s">
        <v>675</v>
      </c>
      <c r="BG69" s="26"/>
      <c r="BH69" s="120" t="b">
        <f t="shared" si="20"/>
        <v>1</v>
      </c>
      <c r="BI69" s="121" t="s">
        <v>606</v>
      </c>
      <c r="BJ69" s="120"/>
      <c r="BK69" s="120"/>
      <c r="BL69" s="120"/>
      <c r="BM69" s="120"/>
      <c r="BN69" s="120"/>
      <c r="BO69" s="120"/>
      <c r="BP69" s="120"/>
      <c r="BQ69" s="120"/>
      <c r="BR69" s="64" t="b">
        <f t="shared" si="21"/>
        <v>1</v>
      </c>
      <c r="BS69" s="96">
        <f t="shared" si="22"/>
        <v>0</v>
      </c>
      <c r="BT69" s="96">
        <f t="shared" si="23"/>
        <v>0</v>
      </c>
      <c r="BU69" s="64" t="e">
        <f>+AP69 &gt; 100%</f>
        <v>#VALUE!</v>
      </c>
      <c r="BV69" s="4" t="b">
        <f t="shared" si="24"/>
        <v>0</v>
      </c>
      <c r="BW69" s="4" t="b">
        <f t="shared" si="25"/>
        <v>1</v>
      </c>
    </row>
    <row r="70" spans="1:75" ht="51" hidden="1" x14ac:dyDescent="0.25">
      <c r="A70" s="26" t="s">
        <v>313</v>
      </c>
      <c r="B70" s="26" t="s">
        <v>358</v>
      </c>
      <c r="C70" s="26" t="s">
        <v>291</v>
      </c>
      <c r="D70" s="26" t="s">
        <v>335</v>
      </c>
      <c r="E70" s="26" t="s">
        <v>55</v>
      </c>
      <c r="F70" s="26" t="s">
        <v>359</v>
      </c>
      <c r="G70" s="26" t="s">
        <v>268</v>
      </c>
      <c r="H70" s="26" t="s">
        <v>58</v>
      </c>
      <c r="I70" s="26" t="s">
        <v>327</v>
      </c>
      <c r="J70" s="41" t="s">
        <v>360</v>
      </c>
      <c r="K70" s="28">
        <v>60</v>
      </c>
      <c r="L70" s="27" t="s">
        <v>361</v>
      </c>
      <c r="M70" s="29">
        <v>43191</v>
      </c>
      <c r="N70" s="29">
        <v>43373</v>
      </c>
      <c r="O70" s="41" t="s">
        <v>362</v>
      </c>
      <c r="P70" s="41" t="s">
        <v>363</v>
      </c>
      <c r="Q70" s="30">
        <v>16</v>
      </c>
      <c r="R70" s="28" t="s">
        <v>96</v>
      </c>
      <c r="S70" s="31" t="s">
        <v>72</v>
      </c>
      <c r="T70" s="27" t="s">
        <v>364</v>
      </c>
      <c r="U70" s="127">
        <v>0</v>
      </c>
      <c r="V70" s="30"/>
      <c r="W70" s="30"/>
      <c r="X70" s="30"/>
      <c r="Y70" s="30"/>
      <c r="Z70" s="30"/>
      <c r="AA70" s="30"/>
      <c r="AB70" s="30"/>
      <c r="AC70" s="30"/>
      <c r="AD70" s="38">
        <v>16</v>
      </c>
      <c r="AE70" s="30">
        <v>16</v>
      </c>
      <c r="AF70" s="30">
        <v>16</v>
      </c>
      <c r="AG70" s="30">
        <v>16</v>
      </c>
      <c r="AH70" s="30" t="s">
        <v>629</v>
      </c>
      <c r="AI70" s="30" t="s">
        <v>629</v>
      </c>
      <c r="AJ70" s="30" t="s">
        <v>629</v>
      </c>
      <c r="AK70" s="30"/>
      <c r="AL70" s="30"/>
      <c r="AM70" s="30"/>
      <c r="AN70" s="30"/>
      <c r="AO70" s="30" t="str">
        <f t="shared" si="9"/>
        <v>NO PROGRAMADO</v>
      </c>
      <c r="AP70" s="190" t="str">
        <f t="shared" si="13"/>
        <v>NO PROGRAMADO</v>
      </c>
      <c r="AQ70" s="27"/>
      <c r="AR70" s="90"/>
      <c r="AS70" s="90"/>
      <c r="AT70" s="89"/>
      <c r="AU70" s="89"/>
      <c r="AV70" s="89"/>
      <c r="AW70" s="89"/>
      <c r="AX70" s="89"/>
      <c r="AY70" s="37" t="e">
        <f t="shared" si="17"/>
        <v>#DIV/0!</v>
      </c>
      <c r="AZ70" s="119"/>
      <c r="BA70" s="115">
        <f t="shared" si="18"/>
        <v>182</v>
      </c>
      <c r="BB70" s="116">
        <f t="shared" si="19"/>
        <v>152</v>
      </c>
      <c r="BC70" s="117">
        <f>+BA70-BB70</f>
        <v>30</v>
      </c>
      <c r="BD70" s="118">
        <f t="shared" si="12"/>
        <v>0.84065934065934067</v>
      </c>
      <c r="BE70" s="26" t="s">
        <v>365</v>
      </c>
      <c r="BF70" s="27" t="s">
        <v>366</v>
      </c>
      <c r="BG70" s="119"/>
      <c r="BH70" s="120" t="b">
        <f t="shared" si="20"/>
        <v>1</v>
      </c>
      <c r="BI70" s="120"/>
      <c r="BJ70" s="120"/>
      <c r="BK70" s="120"/>
      <c r="BL70" s="120"/>
      <c r="BM70" s="120"/>
      <c r="BN70" s="120"/>
      <c r="BO70" s="120"/>
      <c r="BP70" s="120"/>
      <c r="BQ70" s="120"/>
      <c r="BR70" s="64" t="b">
        <f t="shared" si="21"/>
        <v>1</v>
      </c>
      <c r="BS70" s="96">
        <f t="shared" si="22"/>
        <v>0</v>
      </c>
      <c r="BT70" s="96">
        <f t="shared" si="23"/>
        <v>0</v>
      </c>
      <c r="BU70" s="64"/>
      <c r="BV70" s="4" t="b">
        <f t="shared" si="24"/>
        <v>0</v>
      </c>
      <c r="BW70" s="4" t="b">
        <f t="shared" si="25"/>
        <v>1</v>
      </c>
    </row>
    <row r="71" spans="1:75" ht="152.25" customHeight="1" x14ac:dyDescent="0.25">
      <c r="A71" s="26" t="s">
        <v>313</v>
      </c>
      <c r="B71" s="26" t="s">
        <v>358</v>
      </c>
      <c r="C71" s="26" t="s">
        <v>291</v>
      </c>
      <c r="D71" s="26" t="s">
        <v>335</v>
      </c>
      <c r="E71" s="26" t="s">
        <v>55</v>
      </c>
      <c r="F71" s="26" t="s">
        <v>359</v>
      </c>
      <c r="G71" s="26" t="s">
        <v>268</v>
      </c>
      <c r="H71" s="26" t="s">
        <v>58</v>
      </c>
      <c r="I71" s="26" t="s">
        <v>327</v>
      </c>
      <c r="J71" s="41" t="s">
        <v>360</v>
      </c>
      <c r="K71" s="28">
        <v>61</v>
      </c>
      <c r="L71" s="27" t="s">
        <v>367</v>
      </c>
      <c r="M71" s="29">
        <v>43160</v>
      </c>
      <c r="N71" s="29">
        <v>43312</v>
      </c>
      <c r="O71" s="41" t="s">
        <v>368</v>
      </c>
      <c r="P71" s="41" t="s">
        <v>369</v>
      </c>
      <c r="Q71" s="30">
        <v>12</v>
      </c>
      <c r="R71" s="28" t="s">
        <v>96</v>
      </c>
      <c r="S71" s="31" t="s">
        <v>177</v>
      </c>
      <c r="T71" s="27" t="s">
        <v>370</v>
      </c>
      <c r="U71" s="127">
        <v>0</v>
      </c>
      <c r="V71" s="30"/>
      <c r="W71" s="30"/>
      <c r="X71" s="30"/>
      <c r="Y71" s="30"/>
      <c r="Z71" s="30"/>
      <c r="AA71" s="30"/>
      <c r="AB71" s="38">
        <v>12</v>
      </c>
      <c r="AC71" s="30">
        <v>12</v>
      </c>
      <c r="AD71" s="30">
        <v>12</v>
      </c>
      <c r="AE71" s="30">
        <v>12</v>
      </c>
      <c r="AF71" s="30">
        <v>12</v>
      </c>
      <c r="AG71" s="30">
        <v>12</v>
      </c>
      <c r="AH71" s="30" t="s">
        <v>629</v>
      </c>
      <c r="AI71" s="30">
        <v>12</v>
      </c>
      <c r="AJ71" s="30">
        <v>12</v>
      </c>
      <c r="AK71" s="30">
        <v>12</v>
      </c>
      <c r="AL71" s="30">
        <v>12</v>
      </c>
      <c r="AM71" s="30">
        <v>12</v>
      </c>
      <c r="AN71" s="30">
        <v>12</v>
      </c>
      <c r="AO71" s="30">
        <f t="shared" si="9"/>
        <v>12</v>
      </c>
      <c r="AP71" s="92">
        <f t="shared" si="13"/>
        <v>1</v>
      </c>
      <c r="AQ71" s="27"/>
      <c r="AR71" s="90"/>
      <c r="AS71" s="90"/>
      <c r="AT71" s="89"/>
      <c r="AU71" s="89"/>
      <c r="AV71" s="89"/>
      <c r="AW71" s="89"/>
      <c r="AX71" s="89"/>
      <c r="AY71" s="37" t="e">
        <f t="shared" si="17"/>
        <v>#DIV/0!</v>
      </c>
      <c r="AZ71" s="119"/>
      <c r="BA71" s="115">
        <f t="shared" si="18"/>
        <v>152</v>
      </c>
      <c r="BB71" s="116">
        <f t="shared" si="19"/>
        <v>183</v>
      </c>
      <c r="BC71" s="117">
        <f t="shared" si="11"/>
        <v>-31</v>
      </c>
      <c r="BD71" s="118">
        <f t="shared" si="12"/>
        <v>1.006578947368421</v>
      </c>
      <c r="BE71" s="26" t="s">
        <v>371</v>
      </c>
      <c r="BF71" s="27" t="s">
        <v>372</v>
      </c>
      <c r="BG71" s="119"/>
      <c r="BH71" s="120" t="b">
        <f t="shared" si="20"/>
        <v>1</v>
      </c>
      <c r="BI71" s="120"/>
      <c r="BJ71" s="120" t="s">
        <v>607</v>
      </c>
      <c r="BK71" s="120"/>
      <c r="BL71" s="120"/>
      <c r="BM71" s="120"/>
      <c r="BN71" s="120"/>
      <c r="BO71" s="120"/>
      <c r="BP71" s="120"/>
      <c r="BQ71" s="120" t="s">
        <v>632</v>
      </c>
      <c r="BR71" s="64" t="b">
        <f t="shared" si="21"/>
        <v>1</v>
      </c>
      <c r="BS71" s="96">
        <f t="shared" si="22"/>
        <v>0</v>
      </c>
      <c r="BT71" s="96">
        <f t="shared" si="23"/>
        <v>0</v>
      </c>
      <c r="BU71" s="64" t="b">
        <f>+AP71 &gt; 100%</f>
        <v>0</v>
      </c>
      <c r="BV71" s="4" t="b">
        <f t="shared" si="24"/>
        <v>0</v>
      </c>
      <c r="BW71" s="4" t="b">
        <f t="shared" si="25"/>
        <v>1</v>
      </c>
    </row>
    <row r="72" spans="1:75" ht="63.75" hidden="1" x14ac:dyDescent="0.25">
      <c r="A72" s="26" t="s">
        <v>313</v>
      </c>
      <c r="B72" s="26" t="s">
        <v>358</v>
      </c>
      <c r="C72" s="26" t="s">
        <v>291</v>
      </c>
      <c r="D72" s="26" t="s">
        <v>335</v>
      </c>
      <c r="E72" s="26" t="s">
        <v>55</v>
      </c>
      <c r="F72" s="26" t="s">
        <v>359</v>
      </c>
      <c r="G72" s="26" t="s">
        <v>268</v>
      </c>
      <c r="H72" s="26" t="s">
        <v>58</v>
      </c>
      <c r="I72" s="26" t="s">
        <v>327</v>
      </c>
      <c r="J72" s="41" t="s">
        <v>360</v>
      </c>
      <c r="K72" s="28">
        <v>62</v>
      </c>
      <c r="L72" s="27" t="s">
        <v>373</v>
      </c>
      <c r="M72" s="29">
        <v>43160</v>
      </c>
      <c r="N72" s="29">
        <v>43465</v>
      </c>
      <c r="O72" s="27" t="s">
        <v>374</v>
      </c>
      <c r="P72" s="27" t="s">
        <v>375</v>
      </c>
      <c r="Q72" s="30">
        <v>10</v>
      </c>
      <c r="R72" s="28" t="s">
        <v>96</v>
      </c>
      <c r="S72" s="31" t="s">
        <v>72</v>
      </c>
      <c r="T72" s="27" t="s">
        <v>376</v>
      </c>
      <c r="U72" s="127">
        <v>0</v>
      </c>
      <c r="V72" s="30"/>
      <c r="W72" s="30">
        <v>4</v>
      </c>
      <c r="X72" s="35">
        <v>4</v>
      </c>
      <c r="Y72" s="30">
        <v>4</v>
      </c>
      <c r="Z72" s="30">
        <v>5</v>
      </c>
      <c r="AA72" s="35">
        <v>5</v>
      </c>
      <c r="AB72" s="30">
        <v>5</v>
      </c>
      <c r="AC72" s="30">
        <v>7</v>
      </c>
      <c r="AD72" s="35">
        <v>8</v>
      </c>
      <c r="AE72" s="30">
        <v>9</v>
      </c>
      <c r="AF72" s="30">
        <v>10</v>
      </c>
      <c r="AG72" s="35">
        <v>10</v>
      </c>
      <c r="AH72" s="30">
        <v>7</v>
      </c>
      <c r="AI72" s="85" t="s">
        <v>630</v>
      </c>
      <c r="AJ72" s="85" t="s">
        <v>630</v>
      </c>
      <c r="AK72" s="30"/>
      <c r="AL72" s="85" t="s">
        <v>630</v>
      </c>
      <c r="AM72" s="85" t="s">
        <v>630</v>
      </c>
      <c r="AN72" s="30"/>
      <c r="AO72" s="30" t="str">
        <f t="shared" si="9"/>
        <v>NO PERIODICIDAD</v>
      </c>
      <c r="AP72" s="191" t="e">
        <f t="shared" si="13"/>
        <v>#VALUE!</v>
      </c>
      <c r="AQ72" s="27"/>
      <c r="AR72" s="90"/>
      <c r="AS72" s="90"/>
      <c r="AT72" s="89"/>
      <c r="AU72" s="89"/>
      <c r="AV72" s="89"/>
      <c r="AW72" s="89"/>
      <c r="AX72" s="89"/>
      <c r="AY72" s="32" t="e">
        <f t="shared" si="17"/>
        <v>#DIV/0!</v>
      </c>
      <c r="AZ72" s="27" t="s">
        <v>377</v>
      </c>
      <c r="BA72" s="115">
        <f t="shared" si="18"/>
        <v>305</v>
      </c>
      <c r="BB72" s="116">
        <f t="shared" si="19"/>
        <v>183</v>
      </c>
      <c r="BC72" s="117">
        <f t="shared" si="11"/>
        <v>122</v>
      </c>
      <c r="BD72" s="118">
        <f t="shared" si="12"/>
        <v>0.50163934426229506</v>
      </c>
      <c r="BE72" s="26"/>
      <c r="BF72" s="27"/>
      <c r="BG72" s="119"/>
      <c r="BH72" s="120" t="b">
        <f t="shared" si="20"/>
        <v>1</v>
      </c>
      <c r="BI72" s="121" t="s">
        <v>606</v>
      </c>
      <c r="BJ72" s="120"/>
      <c r="BK72" s="120"/>
      <c r="BL72" s="120"/>
      <c r="BM72" s="120"/>
      <c r="BN72" s="120"/>
      <c r="BO72" s="120"/>
      <c r="BP72" s="120"/>
      <c r="BQ72" s="120"/>
      <c r="BR72" s="64" t="b">
        <f t="shared" si="21"/>
        <v>1</v>
      </c>
      <c r="BS72" s="96">
        <f t="shared" si="22"/>
        <v>0</v>
      </c>
      <c r="BT72" s="96">
        <f t="shared" si="23"/>
        <v>0</v>
      </c>
      <c r="BU72" s="64" t="e">
        <f>+AP72 &gt; 100%</f>
        <v>#VALUE!</v>
      </c>
      <c r="BV72" s="4" t="b">
        <f t="shared" si="24"/>
        <v>0</v>
      </c>
      <c r="BW72" s="4" t="b">
        <f t="shared" si="25"/>
        <v>1</v>
      </c>
    </row>
    <row r="73" spans="1:75" ht="76.5" x14ac:dyDescent="0.25">
      <c r="A73" s="26" t="s">
        <v>313</v>
      </c>
      <c r="B73" s="26" t="s">
        <v>358</v>
      </c>
      <c r="C73" s="26" t="s">
        <v>291</v>
      </c>
      <c r="D73" s="26" t="s">
        <v>335</v>
      </c>
      <c r="E73" s="26" t="s">
        <v>55</v>
      </c>
      <c r="F73" s="26" t="s">
        <v>359</v>
      </c>
      <c r="G73" s="26" t="s">
        <v>268</v>
      </c>
      <c r="H73" s="26" t="s">
        <v>58</v>
      </c>
      <c r="I73" s="26" t="s">
        <v>327</v>
      </c>
      <c r="J73" s="41" t="s">
        <v>360</v>
      </c>
      <c r="K73" s="28">
        <v>63</v>
      </c>
      <c r="L73" s="27" t="s">
        <v>378</v>
      </c>
      <c r="M73" s="29">
        <v>43146</v>
      </c>
      <c r="N73" s="29">
        <v>43312</v>
      </c>
      <c r="O73" s="27" t="s">
        <v>379</v>
      </c>
      <c r="P73" s="27" t="s">
        <v>380</v>
      </c>
      <c r="Q73" s="30">
        <v>2</v>
      </c>
      <c r="R73" s="28" t="s">
        <v>96</v>
      </c>
      <c r="S73" s="31" t="s">
        <v>65</v>
      </c>
      <c r="T73" s="27" t="s">
        <v>381</v>
      </c>
      <c r="U73" s="127">
        <v>0</v>
      </c>
      <c r="V73" s="30"/>
      <c r="W73" s="30"/>
      <c r="X73" s="30"/>
      <c r="Y73" s="30"/>
      <c r="Z73" s="30"/>
      <c r="AA73" s="30">
        <v>1</v>
      </c>
      <c r="AB73" s="38">
        <v>2</v>
      </c>
      <c r="AC73" s="30">
        <v>2</v>
      </c>
      <c r="AD73" s="30">
        <v>2</v>
      </c>
      <c r="AE73" s="30">
        <v>2</v>
      </c>
      <c r="AF73" s="30">
        <v>2</v>
      </c>
      <c r="AG73" s="30">
        <v>2</v>
      </c>
      <c r="AH73" s="30">
        <v>1</v>
      </c>
      <c r="AI73" s="30">
        <v>2</v>
      </c>
      <c r="AJ73" s="30">
        <v>2</v>
      </c>
      <c r="AK73" s="30">
        <v>2</v>
      </c>
      <c r="AL73" s="30">
        <v>2</v>
      </c>
      <c r="AM73" s="30">
        <v>2</v>
      </c>
      <c r="AN73" s="30">
        <v>2</v>
      </c>
      <c r="AO73" s="30">
        <f t="shared" si="9"/>
        <v>2</v>
      </c>
      <c r="AP73" s="92">
        <f t="shared" si="13"/>
        <v>1</v>
      </c>
      <c r="AQ73" s="27"/>
      <c r="AR73" s="90"/>
      <c r="AS73" s="90"/>
      <c r="AT73" s="89"/>
      <c r="AU73" s="89"/>
      <c r="AV73" s="89"/>
      <c r="AW73" s="89"/>
      <c r="AX73" s="89"/>
      <c r="AY73" s="32" t="e">
        <f t="shared" si="17"/>
        <v>#DIV/0!</v>
      </c>
      <c r="AZ73" s="27" t="s">
        <v>382</v>
      </c>
      <c r="BA73" s="115">
        <f t="shared" si="18"/>
        <v>166</v>
      </c>
      <c r="BB73" s="116">
        <f t="shared" si="19"/>
        <v>197</v>
      </c>
      <c r="BC73" s="117">
        <f t="shared" si="11"/>
        <v>-31</v>
      </c>
      <c r="BD73" s="118">
        <f t="shared" si="12"/>
        <v>0.92168674698795183</v>
      </c>
      <c r="BE73" s="26"/>
      <c r="BF73" s="27" t="s">
        <v>383</v>
      </c>
      <c r="BG73" s="119"/>
      <c r="BH73" s="120" t="b">
        <f t="shared" si="20"/>
        <v>1</v>
      </c>
      <c r="BI73" s="121" t="s">
        <v>606</v>
      </c>
      <c r="BJ73" s="120" t="s">
        <v>607</v>
      </c>
      <c r="BK73" s="122" t="s">
        <v>615</v>
      </c>
      <c r="BL73" s="120"/>
      <c r="BM73" s="120"/>
      <c r="BN73" s="120"/>
      <c r="BO73" s="120"/>
      <c r="BP73" s="120"/>
      <c r="BQ73" s="120" t="s">
        <v>635</v>
      </c>
      <c r="BR73" s="64" t="b">
        <f t="shared" si="21"/>
        <v>1</v>
      </c>
      <c r="BS73" s="96">
        <f t="shared" si="22"/>
        <v>0</v>
      </c>
      <c r="BT73" s="96">
        <f t="shared" si="23"/>
        <v>0</v>
      </c>
      <c r="BU73" s="64" t="b">
        <f>+AP73 &gt; 100%</f>
        <v>0</v>
      </c>
      <c r="BV73" s="4" t="b">
        <f t="shared" si="24"/>
        <v>0</v>
      </c>
      <c r="BW73" s="4" t="b">
        <f t="shared" si="25"/>
        <v>1</v>
      </c>
    </row>
    <row r="74" spans="1:75" ht="53.25" customHeight="1" x14ac:dyDescent="0.25">
      <c r="A74" s="26" t="s">
        <v>313</v>
      </c>
      <c r="B74" s="26" t="s">
        <v>358</v>
      </c>
      <c r="C74" s="26" t="s">
        <v>291</v>
      </c>
      <c r="D74" s="26" t="s">
        <v>335</v>
      </c>
      <c r="E74" s="26" t="s">
        <v>55</v>
      </c>
      <c r="F74" s="26" t="s">
        <v>359</v>
      </c>
      <c r="G74" s="26" t="s">
        <v>268</v>
      </c>
      <c r="H74" s="26" t="s">
        <v>58</v>
      </c>
      <c r="I74" s="26" t="s">
        <v>327</v>
      </c>
      <c r="J74" s="41" t="s">
        <v>360</v>
      </c>
      <c r="K74" s="28">
        <v>64</v>
      </c>
      <c r="L74" s="27" t="s">
        <v>384</v>
      </c>
      <c r="M74" s="29">
        <v>43342</v>
      </c>
      <c r="N74" s="29">
        <v>43465</v>
      </c>
      <c r="O74" s="27" t="s">
        <v>385</v>
      </c>
      <c r="P74" s="27" t="s">
        <v>386</v>
      </c>
      <c r="Q74" s="30">
        <v>1</v>
      </c>
      <c r="R74" s="28" t="s">
        <v>146</v>
      </c>
      <c r="S74" s="31" t="s">
        <v>249</v>
      </c>
      <c r="T74" s="27" t="s">
        <v>387</v>
      </c>
      <c r="U74" s="127">
        <v>0</v>
      </c>
      <c r="V74" s="30"/>
      <c r="W74" s="30"/>
      <c r="X74" s="30"/>
      <c r="Y74" s="30"/>
      <c r="Z74" s="30"/>
      <c r="AA74" s="30"/>
      <c r="AB74" s="30"/>
      <c r="AC74" s="30">
        <v>1</v>
      </c>
      <c r="AD74" s="30">
        <v>1</v>
      </c>
      <c r="AE74" s="30">
        <v>1</v>
      </c>
      <c r="AF74" s="30">
        <v>1</v>
      </c>
      <c r="AG74" s="30">
        <v>1</v>
      </c>
      <c r="AH74" s="30" t="s">
        <v>629</v>
      </c>
      <c r="AI74" s="30" t="s">
        <v>629</v>
      </c>
      <c r="AJ74" s="187">
        <v>1</v>
      </c>
      <c r="AK74" s="30"/>
      <c r="AL74" s="30"/>
      <c r="AM74" s="30"/>
      <c r="AN74" s="30"/>
      <c r="AO74" s="30">
        <f t="shared" si="9"/>
        <v>1</v>
      </c>
      <c r="AP74" s="92">
        <f t="shared" si="13"/>
        <v>1</v>
      </c>
      <c r="AQ74" s="27" t="s">
        <v>759</v>
      </c>
      <c r="AR74" s="90"/>
      <c r="AS74" s="90"/>
      <c r="AT74" s="189"/>
      <c r="AU74" s="89"/>
      <c r="AV74" s="89"/>
      <c r="AW74" s="89"/>
      <c r="AX74" s="89"/>
      <c r="AY74" s="37" t="e">
        <f t="shared" si="17"/>
        <v>#DIV/0!</v>
      </c>
      <c r="AZ74" s="203" t="s">
        <v>754</v>
      </c>
      <c r="BA74" s="115">
        <f t="shared" si="18"/>
        <v>123</v>
      </c>
      <c r="BB74" s="116">
        <f t="shared" si="19"/>
        <v>1</v>
      </c>
      <c r="BC74" s="117">
        <f t="shared" si="11"/>
        <v>122</v>
      </c>
      <c r="BD74" s="118">
        <f t="shared" si="12"/>
        <v>1.2439024390243902</v>
      </c>
      <c r="BE74" s="26" t="s">
        <v>388</v>
      </c>
      <c r="BF74" s="27" t="s">
        <v>389</v>
      </c>
      <c r="BG74" s="119"/>
      <c r="BH74" s="120" t="b">
        <f t="shared" si="20"/>
        <v>1</v>
      </c>
      <c r="BI74" s="120"/>
      <c r="BJ74" s="120"/>
      <c r="BK74" s="122" t="s">
        <v>615</v>
      </c>
      <c r="BL74" s="120"/>
      <c r="BM74" s="120"/>
      <c r="BN74" s="120"/>
      <c r="BO74" s="120"/>
      <c r="BP74" s="120"/>
      <c r="BQ74" s="120"/>
      <c r="BR74" s="64" t="b">
        <f t="shared" si="21"/>
        <v>1</v>
      </c>
      <c r="BS74" s="96">
        <f t="shared" si="22"/>
        <v>0</v>
      </c>
      <c r="BT74" s="96">
        <f t="shared" si="23"/>
        <v>0</v>
      </c>
      <c r="BU74" s="64"/>
      <c r="BV74" s="4" t="b">
        <f t="shared" si="24"/>
        <v>0</v>
      </c>
      <c r="BW74" s="4" t="b">
        <f t="shared" si="25"/>
        <v>1</v>
      </c>
    </row>
    <row r="75" spans="1:75" ht="76.5" x14ac:dyDescent="0.25">
      <c r="A75" s="26" t="s">
        <v>313</v>
      </c>
      <c r="B75" s="26" t="s">
        <v>358</v>
      </c>
      <c r="C75" s="26" t="s">
        <v>291</v>
      </c>
      <c r="D75" s="26" t="s">
        <v>335</v>
      </c>
      <c r="E75" s="26" t="s">
        <v>55</v>
      </c>
      <c r="F75" s="26" t="s">
        <v>359</v>
      </c>
      <c r="G75" s="26" t="s">
        <v>268</v>
      </c>
      <c r="H75" s="26" t="s">
        <v>58</v>
      </c>
      <c r="I75" s="26" t="s">
        <v>327</v>
      </c>
      <c r="J75" s="41" t="s">
        <v>360</v>
      </c>
      <c r="K75" s="28">
        <v>65</v>
      </c>
      <c r="L75" s="27" t="s">
        <v>390</v>
      </c>
      <c r="M75" s="29">
        <v>43342</v>
      </c>
      <c r="N75" s="29">
        <v>43465</v>
      </c>
      <c r="O75" s="27" t="s">
        <v>391</v>
      </c>
      <c r="P75" s="27" t="s">
        <v>392</v>
      </c>
      <c r="Q75" s="30">
        <v>1</v>
      </c>
      <c r="R75" s="28" t="s">
        <v>146</v>
      </c>
      <c r="S75" s="31" t="s">
        <v>249</v>
      </c>
      <c r="T75" s="27" t="s">
        <v>393</v>
      </c>
      <c r="U75" s="127">
        <v>0</v>
      </c>
      <c r="V75" s="30"/>
      <c r="W75" s="30"/>
      <c r="X75" s="30"/>
      <c r="Y75" s="30"/>
      <c r="Z75" s="30"/>
      <c r="AA75" s="30"/>
      <c r="AB75" s="30"/>
      <c r="AC75" s="30">
        <v>1</v>
      </c>
      <c r="AD75" s="30">
        <v>1</v>
      </c>
      <c r="AE75" s="30">
        <v>1</v>
      </c>
      <c r="AF75" s="30">
        <v>1</v>
      </c>
      <c r="AG75" s="30">
        <v>1</v>
      </c>
      <c r="AH75" s="30" t="s">
        <v>629</v>
      </c>
      <c r="AI75" s="30" t="s">
        <v>629</v>
      </c>
      <c r="AJ75" s="187">
        <v>1</v>
      </c>
      <c r="AK75" s="30"/>
      <c r="AL75" s="30"/>
      <c r="AM75" s="30"/>
      <c r="AN75" s="30"/>
      <c r="AO75" s="30">
        <f t="shared" si="9"/>
        <v>1</v>
      </c>
      <c r="AP75" s="92">
        <f t="shared" si="13"/>
        <v>1</v>
      </c>
      <c r="AQ75" s="27" t="s">
        <v>760</v>
      </c>
      <c r="AR75" s="90"/>
      <c r="AS75" s="90"/>
      <c r="AT75" s="189"/>
      <c r="AU75" s="89"/>
      <c r="AV75" s="89"/>
      <c r="AW75" s="89"/>
      <c r="AX75" s="89"/>
      <c r="AY75" s="37" t="e">
        <f t="shared" si="17"/>
        <v>#DIV/0!</v>
      </c>
      <c r="AZ75" s="203" t="s">
        <v>755</v>
      </c>
      <c r="BA75" s="115">
        <f t="shared" si="18"/>
        <v>123</v>
      </c>
      <c r="BB75" s="116">
        <f t="shared" si="19"/>
        <v>1</v>
      </c>
      <c r="BC75" s="117">
        <f t="shared" si="11"/>
        <v>122</v>
      </c>
      <c r="BD75" s="118">
        <f t="shared" si="12"/>
        <v>1.2439024390243902</v>
      </c>
      <c r="BE75" s="26"/>
      <c r="BF75" s="27" t="s">
        <v>389</v>
      </c>
      <c r="BG75" s="119"/>
      <c r="BH75" s="120" t="b">
        <f t="shared" si="20"/>
        <v>1</v>
      </c>
      <c r="BI75" s="120"/>
      <c r="BJ75" s="120"/>
      <c r="BK75" s="122" t="s">
        <v>615</v>
      </c>
      <c r="BL75" s="120"/>
      <c r="BM75" s="120"/>
      <c r="BN75" s="120"/>
      <c r="BO75" s="120"/>
      <c r="BP75" s="120"/>
      <c r="BQ75" s="120"/>
      <c r="BR75" s="64" t="b">
        <f t="shared" si="21"/>
        <v>1</v>
      </c>
      <c r="BS75" s="96">
        <f t="shared" si="22"/>
        <v>0</v>
      </c>
      <c r="BT75" s="96">
        <f t="shared" si="23"/>
        <v>0</v>
      </c>
      <c r="BU75" s="64"/>
      <c r="BV75" s="4" t="b">
        <f t="shared" si="24"/>
        <v>0</v>
      </c>
      <c r="BW75" s="4" t="b">
        <f t="shared" si="25"/>
        <v>1</v>
      </c>
    </row>
    <row r="76" spans="1:75" ht="127.5" hidden="1" x14ac:dyDescent="0.25">
      <c r="A76" s="26" t="s">
        <v>313</v>
      </c>
      <c r="B76" s="26" t="s">
        <v>358</v>
      </c>
      <c r="C76" s="26" t="s">
        <v>291</v>
      </c>
      <c r="D76" s="26" t="s">
        <v>335</v>
      </c>
      <c r="E76" s="26" t="s">
        <v>55</v>
      </c>
      <c r="F76" s="26" t="s">
        <v>359</v>
      </c>
      <c r="G76" s="26" t="s">
        <v>268</v>
      </c>
      <c r="H76" s="26" t="s">
        <v>58</v>
      </c>
      <c r="I76" s="26" t="s">
        <v>327</v>
      </c>
      <c r="J76" s="41" t="s">
        <v>394</v>
      </c>
      <c r="K76" s="28">
        <v>66</v>
      </c>
      <c r="L76" s="27" t="s">
        <v>395</v>
      </c>
      <c r="M76" s="29">
        <v>43374</v>
      </c>
      <c r="N76" s="29">
        <v>43465</v>
      </c>
      <c r="O76" s="27" t="s">
        <v>396</v>
      </c>
      <c r="P76" s="27" t="s">
        <v>396</v>
      </c>
      <c r="Q76" s="30">
        <v>1</v>
      </c>
      <c r="R76" s="28" t="s">
        <v>146</v>
      </c>
      <c r="S76" s="31" t="s">
        <v>249</v>
      </c>
      <c r="T76" s="27" t="s">
        <v>397</v>
      </c>
      <c r="U76" s="127">
        <v>0</v>
      </c>
      <c r="V76" s="30"/>
      <c r="W76" s="30"/>
      <c r="X76" s="30"/>
      <c r="Y76" s="30"/>
      <c r="Z76" s="30"/>
      <c r="AA76" s="30"/>
      <c r="AB76" s="30"/>
      <c r="AC76" s="30"/>
      <c r="AD76" s="30"/>
      <c r="AE76" s="30"/>
      <c r="AF76" s="38">
        <v>1</v>
      </c>
      <c r="AG76" s="30">
        <v>1</v>
      </c>
      <c r="AH76" s="30" t="s">
        <v>629</v>
      </c>
      <c r="AI76" s="30" t="s">
        <v>629</v>
      </c>
      <c r="AJ76" s="30" t="s">
        <v>629</v>
      </c>
      <c r="AK76" s="30" t="s">
        <v>629</v>
      </c>
      <c r="AL76" s="30" t="s">
        <v>629</v>
      </c>
      <c r="AM76" s="30"/>
      <c r="AN76" s="30"/>
      <c r="AO76" s="30" t="str">
        <f t="shared" si="9"/>
        <v>NO PROGRAMADO</v>
      </c>
      <c r="AP76" s="190" t="str">
        <f t="shared" si="13"/>
        <v>NO PROGRAMADO</v>
      </c>
      <c r="AQ76" s="27"/>
      <c r="AR76" s="90"/>
      <c r="AS76" s="90"/>
      <c r="AT76" s="89"/>
      <c r="AU76" s="89"/>
      <c r="AV76" s="89"/>
      <c r="AW76" s="89"/>
      <c r="AX76" s="89"/>
      <c r="AY76" s="37" t="e">
        <f t="shared" ref="AY76:AY110" si="27">IF(AR76/U76=0,"SIN RECURSO EJECUTADO",(AR76/U76))</f>
        <v>#DIV/0!</v>
      </c>
      <c r="AZ76" s="27"/>
      <c r="BA76" s="115">
        <f t="shared" ref="BA76:BA110" si="28">IF(N76-M76=0,1,N76-M76)</f>
        <v>91</v>
      </c>
      <c r="BB76" s="116">
        <f t="shared" ref="BB76:BB110" si="29">IF($AY$6-M76=0,1,$AY$6-M76)</f>
        <v>-31</v>
      </c>
      <c r="BC76" s="117">
        <f t="shared" ref="BC76:BC110" si="30">+BA76-BB76</f>
        <v>122</v>
      </c>
      <c r="BD76" s="118">
        <f t="shared" si="12"/>
        <v>1.6813186813186813</v>
      </c>
      <c r="BE76" s="26"/>
      <c r="BF76" s="27" t="s">
        <v>398</v>
      </c>
      <c r="BG76" s="119"/>
      <c r="BH76" s="120" t="b">
        <f t="shared" ref="BH76:BH110" si="31">+AG76=Q76</f>
        <v>1</v>
      </c>
      <c r="BI76" s="120"/>
      <c r="BJ76" s="120"/>
      <c r="BK76" s="120"/>
      <c r="BL76" s="120"/>
      <c r="BM76" s="120"/>
      <c r="BN76" s="120"/>
      <c r="BO76" s="120"/>
      <c r="BP76" s="120"/>
      <c r="BQ76" s="120"/>
      <c r="BR76" s="64" t="b">
        <f t="shared" si="21"/>
        <v>1</v>
      </c>
      <c r="BS76" s="96">
        <f t="shared" ref="BS76:BS110" si="32">+U76-AR76</f>
        <v>0</v>
      </c>
      <c r="BT76" s="96">
        <f t="shared" ref="BT76:BT110" si="33">+U76-AS76</f>
        <v>0</v>
      </c>
      <c r="BU76" s="64"/>
      <c r="BV76" s="4" t="b">
        <f t="shared" si="24"/>
        <v>0</v>
      </c>
      <c r="BW76" s="4" t="b">
        <f t="shared" si="25"/>
        <v>1</v>
      </c>
    </row>
    <row r="77" spans="1:75" ht="102" hidden="1" x14ac:dyDescent="0.25">
      <c r="A77" s="26" t="s">
        <v>313</v>
      </c>
      <c r="B77" s="26" t="s">
        <v>358</v>
      </c>
      <c r="C77" s="26" t="s">
        <v>291</v>
      </c>
      <c r="D77" s="26" t="s">
        <v>335</v>
      </c>
      <c r="E77" s="26" t="s">
        <v>55</v>
      </c>
      <c r="F77" s="26" t="s">
        <v>399</v>
      </c>
      <c r="G77" s="26" t="s">
        <v>268</v>
      </c>
      <c r="H77" s="26" t="s">
        <v>58</v>
      </c>
      <c r="I77" s="26" t="s">
        <v>327</v>
      </c>
      <c r="J77" s="41" t="s">
        <v>400</v>
      </c>
      <c r="K77" s="28">
        <v>67</v>
      </c>
      <c r="L77" s="27" t="s">
        <v>401</v>
      </c>
      <c r="M77" s="29">
        <v>43101</v>
      </c>
      <c r="N77" s="29">
        <v>43465</v>
      </c>
      <c r="O77" s="27" t="s">
        <v>402</v>
      </c>
      <c r="P77" s="27" t="s">
        <v>403</v>
      </c>
      <c r="Q77" s="30">
        <v>5</v>
      </c>
      <c r="R77" s="28" t="s">
        <v>96</v>
      </c>
      <c r="S77" s="31" t="s">
        <v>249</v>
      </c>
      <c r="T77" s="27" t="s">
        <v>404</v>
      </c>
      <c r="U77" s="127">
        <v>0</v>
      </c>
      <c r="V77" s="30"/>
      <c r="W77" s="30"/>
      <c r="X77" s="30"/>
      <c r="Y77" s="30"/>
      <c r="Z77" s="30"/>
      <c r="AA77" s="35">
        <v>5</v>
      </c>
      <c r="AB77" s="30">
        <v>5</v>
      </c>
      <c r="AC77" s="30">
        <v>5</v>
      </c>
      <c r="AD77" s="30">
        <v>5</v>
      </c>
      <c r="AE77" s="30">
        <v>5</v>
      </c>
      <c r="AF77" s="30">
        <v>5</v>
      </c>
      <c r="AG77" s="35">
        <v>5</v>
      </c>
      <c r="AH77" s="30">
        <v>5</v>
      </c>
      <c r="AI77" s="85" t="s">
        <v>630</v>
      </c>
      <c r="AJ77" s="85" t="s">
        <v>630</v>
      </c>
      <c r="AK77" s="85" t="s">
        <v>630</v>
      </c>
      <c r="AL77" s="85" t="s">
        <v>630</v>
      </c>
      <c r="AM77" s="85" t="s">
        <v>630</v>
      </c>
      <c r="AN77" s="30"/>
      <c r="AO77" s="30" t="str">
        <f t="shared" ref="AO77:AO110" si="34">IF((AJ77= "NO PERIODICIDAD"), AI77, AJ77)</f>
        <v>NO PERIODICIDAD</v>
      </c>
      <c r="AP77" s="191" t="e">
        <f t="shared" ref="AP77" si="35">IF(AO77="NO PROGRAMADO", "NO PROGRAMADO", (AO77/AC77))</f>
        <v>#VALUE!</v>
      </c>
      <c r="AQ77" s="27"/>
      <c r="AR77" s="90"/>
      <c r="AS77" s="90"/>
      <c r="AT77" s="89"/>
      <c r="AU77" s="89"/>
      <c r="AV77" s="89"/>
      <c r="AW77" s="89"/>
      <c r="AX77" s="89"/>
      <c r="AY77" s="32" t="e">
        <f t="shared" si="27"/>
        <v>#DIV/0!</v>
      </c>
      <c r="AZ77" s="27" t="s">
        <v>405</v>
      </c>
      <c r="BA77" s="115">
        <f t="shared" si="28"/>
        <v>364</v>
      </c>
      <c r="BB77" s="116">
        <f t="shared" si="29"/>
        <v>242</v>
      </c>
      <c r="BC77" s="117">
        <f t="shared" si="30"/>
        <v>122</v>
      </c>
      <c r="BD77" s="118">
        <f t="shared" ref="BD77:BD110" si="36">153/BA77</f>
        <v>0.42032967032967034</v>
      </c>
      <c r="BE77" s="26"/>
      <c r="BF77" s="27" t="s">
        <v>406</v>
      </c>
      <c r="BG77" s="119"/>
      <c r="BH77" s="120" t="b">
        <f t="shared" si="31"/>
        <v>1</v>
      </c>
      <c r="BI77" s="121" t="s">
        <v>606</v>
      </c>
      <c r="BJ77" s="120"/>
      <c r="BK77" s="120"/>
      <c r="BL77" s="120"/>
      <c r="BM77" s="120"/>
      <c r="BN77" s="120"/>
      <c r="BO77" s="120"/>
      <c r="BP77" s="120"/>
      <c r="BQ77" s="120"/>
      <c r="BR77" s="64" t="b">
        <f t="shared" ref="BR77:BR110" si="37">AS77&gt;=AR77</f>
        <v>1</v>
      </c>
      <c r="BS77" s="96">
        <f t="shared" si="32"/>
        <v>0</v>
      </c>
      <c r="BT77" s="96">
        <f t="shared" si="33"/>
        <v>0</v>
      </c>
      <c r="BU77" s="64" t="e">
        <f>+AP77 &gt; 100%</f>
        <v>#VALUE!</v>
      </c>
      <c r="BV77" s="4" t="b">
        <f t="shared" ref="BV77:BV110" si="38">+AO77&lt;AB77</f>
        <v>0</v>
      </c>
      <c r="BW77" s="4" t="b">
        <f t="shared" ref="BW77:BW110" si="39">+AO77&gt;=Q77</f>
        <v>1</v>
      </c>
    </row>
    <row r="78" spans="1:75" ht="114.75" x14ac:dyDescent="0.25">
      <c r="A78" s="26" t="s">
        <v>313</v>
      </c>
      <c r="B78" s="26" t="s">
        <v>358</v>
      </c>
      <c r="C78" s="26" t="s">
        <v>291</v>
      </c>
      <c r="D78" s="26" t="s">
        <v>335</v>
      </c>
      <c r="E78" s="26" t="s">
        <v>55</v>
      </c>
      <c r="F78" s="26" t="s">
        <v>399</v>
      </c>
      <c r="G78" s="26" t="s">
        <v>268</v>
      </c>
      <c r="H78" s="26" t="s">
        <v>58</v>
      </c>
      <c r="I78" s="26" t="s">
        <v>327</v>
      </c>
      <c r="J78" s="41" t="s">
        <v>400</v>
      </c>
      <c r="K78" s="28">
        <v>68</v>
      </c>
      <c r="L78" s="27" t="s">
        <v>407</v>
      </c>
      <c r="M78" s="29">
        <v>43101</v>
      </c>
      <c r="N78" s="29">
        <v>43435</v>
      </c>
      <c r="O78" s="27" t="s">
        <v>408</v>
      </c>
      <c r="P78" s="27" t="s">
        <v>409</v>
      </c>
      <c r="Q78" s="30">
        <v>5</v>
      </c>
      <c r="R78" s="28" t="s">
        <v>96</v>
      </c>
      <c r="S78" s="31" t="s">
        <v>65</v>
      </c>
      <c r="T78" s="27" t="s">
        <v>410</v>
      </c>
      <c r="U78" s="27">
        <v>0</v>
      </c>
      <c r="V78" s="30">
        <v>5</v>
      </c>
      <c r="W78" s="30">
        <v>5</v>
      </c>
      <c r="X78" s="30">
        <v>5</v>
      </c>
      <c r="Y78" s="30">
        <v>5</v>
      </c>
      <c r="Z78" s="30">
        <v>5</v>
      </c>
      <c r="AA78" s="30">
        <v>5</v>
      </c>
      <c r="AB78" s="30">
        <v>5</v>
      </c>
      <c r="AC78" s="30">
        <v>5</v>
      </c>
      <c r="AD78" s="30">
        <v>5</v>
      </c>
      <c r="AE78" s="30">
        <v>5</v>
      </c>
      <c r="AF78" s="30">
        <v>5</v>
      </c>
      <c r="AG78" s="30">
        <v>5</v>
      </c>
      <c r="AH78" s="30">
        <v>5</v>
      </c>
      <c r="AI78" s="30">
        <v>5</v>
      </c>
      <c r="AJ78" s="187">
        <v>5</v>
      </c>
      <c r="AK78" s="30"/>
      <c r="AL78" s="30"/>
      <c r="AM78" s="30"/>
      <c r="AN78" s="30"/>
      <c r="AO78" s="30">
        <f t="shared" si="34"/>
        <v>5</v>
      </c>
      <c r="AP78" s="92">
        <f t="shared" ref="AP78:AP110" si="40">IF(AO78="NO PROGRAMADO", "NO PROGRAMADO", (AO78/AC78))</f>
        <v>1</v>
      </c>
      <c r="AQ78" s="27" t="s">
        <v>740</v>
      </c>
      <c r="AR78" s="90"/>
      <c r="AS78" s="90"/>
      <c r="AT78" s="189"/>
      <c r="AU78" s="89"/>
      <c r="AV78" s="89"/>
      <c r="AW78" s="89"/>
      <c r="AX78" s="89"/>
      <c r="AY78" s="32" t="e">
        <f t="shared" si="27"/>
        <v>#DIV/0!</v>
      </c>
      <c r="AZ78" s="203" t="s">
        <v>741</v>
      </c>
      <c r="BA78" s="115">
        <f t="shared" si="28"/>
        <v>334</v>
      </c>
      <c r="BB78" s="116">
        <f t="shared" si="29"/>
        <v>242</v>
      </c>
      <c r="BC78" s="117">
        <f t="shared" si="30"/>
        <v>92</v>
      </c>
      <c r="BD78" s="118">
        <f t="shared" si="36"/>
        <v>0.45808383233532934</v>
      </c>
      <c r="BE78" s="26" t="s">
        <v>412</v>
      </c>
      <c r="BF78" s="27" t="s">
        <v>413</v>
      </c>
      <c r="BG78" s="119"/>
      <c r="BH78" s="120" t="b">
        <f t="shared" si="31"/>
        <v>1</v>
      </c>
      <c r="BI78" s="121" t="s">
        <v>606</v>
      </c>
      <c r="BJ78" s="120" t="s">
        <v>607</v>
      </c>
      <c r="BK78" s="122" t="s">
        <v>615</v>
      </c>
      <c r="BL78" s="120"/>
      <c r="BM78" s="120"/>
      <c r="BN78" s="120"/>
      <c r="BO78" s="120"/>
      <c r="BP78" s="120" t="s">
        <v>628</v>
      </c>
      <c r="BQ78" s="120"/>
      <c r="BR78" s="64" t="b">
        <f t="shared" si="37"/>
        <v>1</v>
      </c>
      <c r="BS78" s="96">
        <f t="shared" si="32"/>
        <v>0</v>
      </c>
      <c r="BT78" s="96">
        <f t="shared" si="33"/>
        <v>0</v>
      </c>
      <c r="BU78" s="64" t="b">
        <f>+AP78 &gt; 100%</f>
        <v>0</v>
      </c>
      <c r="BV78" s="4" t="b">
        <f t="shared" si="38"/>
        <v>0</v>
      </c>
      <c r="BW78" s="4" t="b">
        <f t="shared" si="39"/>
        <v>1</v>
      </c>
    </row>
    <row r="79" spans="1:75" ht="102" x14ac:dyDescent="0.25">
      <c r="A79" s="26" t="s">
        <v>313</v>
      </c>
      <c r="B79" s="26" t="s">
        <v>358</v>
      </c>
      <c r="C79" s="26" t="s">
        <v>291</v>
      </c>
      <c r="D79" s="26" t="s">
        <v>335</v>
      </c>
      <c r="E79" s="26" t="s">
        <v>55</v>
      </c>
      <c r="F79" s="26" t="s">
        <v>399</v>
      </c>
      <c r="G79" s="26" t="s">
        <v>268</v>
      </c>
      <c r="H79" s="26" t="s">
        <v>58</v>
      </c>
      <c r="I79" s="26" t="s">
        <v>327</v>
      </c>
      <c r="J79" s="41" t="s">
        <v>400</v>
      </c>
      <c r="K79" s="28">
        <v>69</v>
      </c>
      <c r="L79" s="27" t="s">
        <v>414</v>
      </c>
      <c r="M79" s="29">
        <v>43101</v>
      </c>
      <c r="N79" s="29">
        <v>43312</v>
      </c>
      <c r="O79" s="27" t="s">
        <v>415</v>
      </c>
      <c r="P79" s="27" t="s">
        <v>415</v>
      </c>
      <c r="Q79" s="30">
        <v>1</v>
      </c>
      <c r="R79" s="28" t="s">
        <v>146</v>
      </c>
      <c r="S79" s="31" t="s">
        <v>249</v>
      </c>
      <c r="T79" s="27" t="s">
        <v>416</v>
      </c>
      <c r="U79" s="127">
        <v>0</v>
      </c>
      <c r="V79" s="30"/>
      <c r="W79" s="30"/>
      <c r="X79" s="38">
        <v>1</v>
      </c>
      <c r="Y79" s="30">
        <v>1</v>
      </c>
      <c r="Z79" s="30">
        <v>1</v>
      </c>
      <c r="AA79" s="30">
        <v>1</v>
      </c>
      <c r="AB79" s="30">
        <v>1</v>
      </c>
      <c r="AC79" s="30">
        <v>1</v>
      </c>
      <c r="AD79" s="30">
        <v>1</v>
      </c>
      <c r="AE79" s="30">
        <v>1</v>
      </c>
      <c r="AF79" s="30">
        <v>1</v>
      </c>
      <c r="AG79" s="30">
        <v>1</v>
      </c>
      <c r="AH79" s="30">
        <v>1</v>
      </c>
      <c r="AI79" s="30">
        <v>1</v>
      </c>
      <c r="AJ79" s="30">
        <v>1</v>
      </c>
      <c r="AK79" s="30">
        <v>1</v>
      </c>
      <c r="AL79" s="30">
        <v>1</v>
      </c>
      <c r="AM79" s="30">
        <v>1</v>
      </c>
      <c r="AN79" s="30">
        <v>1</v>
      </c>
      <c r="AO79" s="30">
        <f t="shared" si="34"/>
        <v>1</v>
      </c>
      <c r="AP79" s="92">
        <f>IF(AO79="NO PROGRAMADO", "NO PROGRAMADO", (AO79/AC79))</f>
        <v>1</v>
      </c>
      <c r="AQ79" s="27"/>
      <c r="AR79" s="90"/>
      <c r="AS79" s="90"/>
      <c r="AT79" s="89"/>
      <c r="AU79" s="89"/>
      <c r="AV79" s="89"/>
      <c r="AW79" s="89"/>
      <c r="AX79" s="89"/>
      <c r="AY79" s="32" t="e">
        <f t="shared" si="27"/>
        <v>#DIV/0!</v>
      </c>
      <c r="AZ79" s="27" t="s">
        <v>417</v>
      </c>
      <c r="BA79" s="115">
        <f t="shared" si="28"/>
        <v>211</v>
      </c>
      <c r="BB79" s="116">
        <f t="shared" si="29"/>
        <v>242</v>
      </c>
      <c r="BC79" s="117">
        <f t="shared" si="30"/>
        <v>-31</v>
      </c>
      <c r="BD79" s="118">
        <f t="shared" si="36"/>
        <v>0.72511848341232232</v>
      </c>
      <c r="BE79" s="26" t="s">
        <v>418</v>
      </c>
      <c r="BF79" s="27" t="s">
        <v>419</v>
      </c>
      <c r="BG79" s="119"/>
      <c r="BH79" s="120" t="b">
        <f t="shared" si="31"/>
        <v>1</v>
      </c>
      <c r="BI79" s="121" t="s">
        <v>606</v>
      </c>
      <c r="BJ79" s="120"/>
      <c r="BK79" s="120"/>
      <c r="BL79" s="120"/>
      <c r="BM79" s="120"/>
      <c r="BN79" s="120"/>
      <c r="BO79" s="120"/>
      <c r="BP79" s="120"/>
      <c r="BQ79" s="120" t="s">
        <v>632</v>
      </c>
      <c r="BR79" s="64" t="b">
        <f t="shared" si="37"/>
        <v>1</v>
      </c>
      <c r="BS79" s="96">
        <f t="shared" si="32"/>
        <v>0</v>
      </c>
      <c r="BT79" s="96">
        <f t="shared" si="33"/>
        <v>0</v>
      </c>
      <c r="BU79" s="64" t="b">
        <f>+AP79 &gt; 100%</f>
        <v>0</v>
      </c>
      <c r="BV79" s="4" t="b">
        <f t="shared" si="38"/>
        <v>0</v>
      </c>
      <c r="BW79" s="4" t="b">
        <f t="shared" si="39"/>
        <v>1</v>
      </c>
    </row>
    <row r="80" spans="1:75" ht="146.25" customHeight="1" x14ac:dyDescent="0.25">
      <c r="A80" s="26" t="s">
        <v>313</v>
      </c>
      <c r="B80" s="26" t="s">
        <v>358</v>
      </c>
      <c r="C80" s="26" t="s">
        <v>291</v>
      </c>
      <c r="D80" s="26" t="s">
        <v>335</v>
      </c>
      <c r="E80" s="26" t="s">
        <v>55</v>
      </c>
      <c r="F80" s="26" t="s">
        <v>399</v>
      </c>
      <c r="G80" s="26" t="s">
        <v>268</v>
      </c>
      <c r="H80" s="26" t="s">
        <v>58</v>
      </c>
      <c r="I80" s="26" t="s">
        <v>327</v>
      </c>
      <c r="J80" s="41" t="s">
        <v>420</v>
      </c>
      <c r="K80" s="28">
        <v>70</v>
      </c>
      <c r="L80" s="27" t="s">
        <v>679</v>
      </c>
      <c r="M80" s="29">
        <v>43313</v>
      </c>
      <c r="N80" s="29">
        <v>43465</v>
      </c>
      <c r="O80" s="27" t="s">
        <v>680</v>
      </c>
      <c r="P80" s="27" t="s">
        <v>680</v>
      </c>
      <c r="Q80" s="30">
        <v>6</v>
      </c>
      <c r="R80" s="28" t="s">
        <v>96</v>
      </c>
      <c r="S80" s="31" t="s">
        <v>65</v>
      </c>
      <c r="T80" s="27" t="s">
        <v>681</v>
      </c>
      <c r="U80" s="127">
        <v>0</v>
      </c>
      <c r="V80" s="30"/>
      <c r="W80" s="30"/>
      <c r="X80" s="30"/>
      <c r="Y80" s="30"/>
      <c r="Z80" s="30"/>
      <c r="AA80" s="30"/>
      <c r="AB80" s="30">
        <v>1</v>
      </c>
      <c r="AC80" s="30">
        <v>2</v>
      </c>
      <c r="AD80" s="30">
        <v>3</v>
      </c>
      <c r="AE80" s="30">
        <v>4</v>
      </c>
      <c r="AF80" s="30">
        <v>5</v>
      </c>
      <c r="AG80" s="30">
        <v>6</v>
      </c>
      <c r="AH80" s="30" t="s">
        <v>629</v>
      </c>
      <c r="AI80" s="30">
        <v>1</v>
      </c>
      <c r="AJ80" s="187">
        <v>2</v>
      </c>
      <c r="AK80" s="30"/>
      <c r="AL80" s="30"/>
      <c r="AM80" s="30"/>
      <c r="AN80" s="30"/>
      <c r="AO80" s="30">
        <f t="shared" si="34"/>
        <v>2</v>
      </c>
      <c r="AP80" s="92">
        <f t="shared" si="40"/>
        <v>1</v>
      </c>
      <c r="AQ80" s="27" t="s">
        <v>744</v>
      </c>
      <c r="AR80" s="90"/>
      <c r="AS80" s="90"/>
      <c r="AT80" s="189"/>
      <c r="AU80" s="89"/>
      <c r="AV80" s="89"/>
      <c r="AW80" s="89"/>
      <c r="AX80" s="89"/>
      <c r="AY80" s="37" t="e">
        <f t="shared" si="27"/>
        <v>#DIV/0!</v>
      </c>
      <c r="AZ80" s="206" t="s">
        <v>743</v>
      </c>
      <c r="BA80" s="115">
        <f t="shared" si="28"/>
        <v>152</v>
      </c>
      <c r="BB80" s="116">
        <f t="shared" si="29"/>
        <v>30</v>
      </c>
      <c r="BC80" s="117">
        <f t="shared" si="30"/>
        <v>122</v>
      </c>
      <c r="BD80" s="118">
        <f t="shared" si="36"/>
        <v>1.006578947368421</v>
      </c>
      <c r="BE80" s="26" t="s">
        <v>421</v>
      </c>
      <c r="BF80" s="27" t="s">
        <v>678</v>
      </c>
      <c r="BG80" s="119"/>
      <c r="BH80" s="120" t="b">
        <f t="shared" si="31"/>
        <v>1</v>
      </c>
      <c r="BI80" s="120"/>
      <c r="BJ80" s="120" t="s">
        <v>607</v>
      </c>
      <c r="BK80" s="122" t="s">
        <v>615</v>
      </c>
      <c r="BL80" s="120"/>
      <c r="BM80" s="120"/>
      <c r="BN80" s="120"/>
      <c r="BO80" s="120"/>
      <c r="BP80" s="120"/>
      <c r="BQ80" s="120"/>
      <c r="BR80" s="64" t="b">
        <f t="shared" si="37"/>
        <v>1</v>
      </c>
      <c r="BS80" s="96">
        <f t="shared" si="32"/>
        <v>0</v>
      </c>
      <c r="BT80" s="96">
        <f t="shared" si="33"/>
        <v>0</v>
      </c>
      <c r="BU80" s="64" t="b">
        <f>+AP80 &gt; 100%</f>
        <v>0</v>
      </c>
      <c r="BV80" s="4" t="b">
        <f t="shared" si="38"/>
        <v>0</v>
      </c>
      <c r="BW80" s="4" t="b">
        <f t="shared" si="39"/>
        <v>0</v>
      </c>
    </row>
    <row r="81" spans="1:75" ht="125.25" customHeight="1" x14ac:dyDescent="0.25">
      <c r="A81" s="26" t="s">
        <v>313</v>
      </c>
      <c r="B81" s="26" t="s">
        <v>358</v>
      </c>
      <c r="C81" s="26" t="s">
        <v>291</v>
      </c>
      <c r="D81" s="26" t="s">
        <v>335</v>
      </c>
      <c r="E81" s="26" t="s">
        <v>139</v>
      </c>
      <c r="F81" s="26" t="s">
        <v>399</v>
      </c>
      <c r="G81" s="26" t="s">
        <v>268</v>
      </c>
      <c r="H81" s="26" t="s">
        <v>141</v>
      </c>
      <c r="I81" s="26" t="s">
        <v>327</v>
      </c>
      <c r="J81" s="41" t="s">
        <v>420</v>
      </c>
      <c r="K81" s="28">
        <v>71</v>
      </c>
      <c r="L81" s="27" t="s">
        <v>422</v>
      </c>
      <c r="M81" s="29">
        <v>43313</v>
      </c>
      <c r="N81" s="29">
        <v>43465</v>
      </c>
      <c r="O81" s="27" t="s">
        <v>423</v>
      </c>
      <c r="P81" s="27" t="s">
        <v>423</v>
      </c>
      <c r="Q81" s="30">
        <v>1</v>
      </c>
      <c r="R81" s="28" t="s">
        <v>146</v>
      </c>
      <c r="S81" s="31" t="s">
        <v>249</v>
      </c>
      <c r="T81" s="27" t="s">
        <v>424</v>
      </c>
      <c r="U81" s="127">
        <v>0</v>
      </c>
      <c r="V81" s="30"/>
      <c r="W81" s="30"/>
      <c r="X81" s="30"/>
      <c r="Y81" s="30"/>
      <c r="Z81" s="30"/>
      <c r="AA81" s="30"/>
      <c r="AB81" s="30"/>
      <c r="AC81" s="30">
        <v>1</v>
      </c>
      <c r="AD81" s="30">
        <v>1</v>
      </c>
      <c r="AE81" s="30">
        <v>1</v>
      </c>
      <c r="AF81" s="30">
        <v>1</v>
      </c>
      <c r="AG81" s="30">
        <v>1</v>
      </c>
      <c r="AH81" s="30" t="s">
        <v>629</v>
      </c>
      <c r="AI81" s="30" t="s">
        <v>629</v>
      </c>
      <c r="AJ81" s="187">
        <v>0</v>
      </c>
      <c r="AK81" s="30"/>
      <c r="AL81" s="30"/>
      <c r="AM81" s="30"/>
      <c r="AN81" s="30"/>
      <c r="AO81" s="30">
        <f t="shared" si="34"/>
        <v>0</v>
      </c>
      <c r="AP81" s="92">
        <f t="shared" si="40"/>
        <v>0</v>
      </c>
      <c r="AQ81" s="27" t="s">
        <v>746</v>
      </c>
      <c r="AR81" s="90"/>
      <c r="AS81" s="90"/>
      <c r="AT81" s="189"/>
      <c r="AU81" s="89"/>
      <c r="AV81" s="89"/>
      <c r="AW81" s="89"/>
      <c r="AX81" s="89"/>
      <c r="AY81" s="37" t="e">
        <f t="shared" si="27"/>
        <v>#DIV/0!</v>
      </c>
      <c r="AZ81" s="203" t="s">
        <v>747</v>
      </c>
      <c r="BA81" s="115">
        <f t="shared" si="28"/>
        <v>152</v>
      </c>
      <c r="BB81" s="116">
        <f t="shared" si="29"/>
        <v>30</v>
      </c>
      <c r="BC81" s="117">
        <f t="shared" si="30"/>
        <v>122</v>
      </c>
      <c r="BD81" s="118">
        <f t="shared" si="36"/>
        <v>1.006578947368421</v>
      </c>
      <c r="BE81" s="26" t="s">
        <v>425</v>
      </c>
      <c r="BF81" s="27" t="s">
        <v>634</v>
      </c>
      <c r="BG81" s="207" t="s">
        <v>745</v>
      </c>
      <c r="BH81" s="120" t="b">
        <f t="shared" si="31"/>
        <v>1</v>
      </c>
      <c r="BI81" s="120"/>
      <c r="BJ81" s="120"/>
      <c r="BK81" s="122" t="s">
        <v>615</v>
      </c>
      <c r="BL81" s="120"/>
      <c r="BM81" s="120"/>
      <c r="BN81" s="120"/>
      <c r="BO81" s="120"/>
      <c r="BP81" s="120"/>
      <c r="BQ81" s="120"/>
      <c r="BR81" s="64" t="b">
        <f t="shared" si="37"/>
        <v>1</v>
      </c>
      <c r="BS81" s="96">
        <f t="shared" si="32"/>
        <v>0</v>
      </c>
      <c r="BT81" s="96">
        <f t="shared" si="33"/>
        <v>0</v>
      </c>
      <c r="BU81" s="64"/>
      <c r="BV81" s="4" t="b">
        <f t="shared" si="38"/>
        <v>0</v>
      </c>
      <c r="BW81" s="4" t="b">
        <f t="shared" si="39"/>
        <v>0</v>
      </c>
    </row>
    <row r="82" spans="1:75" ht="51" hidden="1" x14ac:dyDescent="0.25">
      <c r="A82" s="26" t="s">
        <v>313</v>
      </c>
      <c r="B82" s="26" t="s">
        <v>358</v>
      </c>
      <c r="C82" s="26" t="s">
        <v>291</v>
      </c>
      <c r="D82" s="26" t="s">
        <v>335</v>
      </c>
      <c r="E82" s="26" t="s">
        <v>55</v>
      </c>
      <c r="F82" s="26" t="s">
        <v>325</v>
      </c>
      <c r="G82" s="26" t="s">
        <v>268</v>
      </c>
      <c r="H82" s="26" t="s">
        <v>58</v>
      </c>
      <c r="I82" s="26" t="s">
        <v>327</v>
      </c>
      <c r="J82" s="41" t="s">
        <v>426</v>
      </c>
      <c r="K82" s="28">
        <v>72</v>
      </c>
      <c r="L82" s="27" t="s">
        <v>427</v>
      </c>
      <c r="M82" s="29">
        <v>43308</v>
      </c>
      <c r="N82" s="29">
        <v>43360</v>
      </c>
      <c r="O82" s="41" t="s">
        <v>428</v>
      </c>
      <c r="P82" s="41" t="s">
        <v>428</v>
      </c>
      <c r="Q82" s="30">
        <v>1</v>
      </c>
      <c r="R82" s="28" t="s">
        <v>146</v>
      </c>
      <c r="S82" s="31" t="s">
        <v>249</v>
      </c>
      <c r="T82" s="27" t="s">
        <v>429</v>
      </c>
      <c r="U82" s="128">
        <v>20635552</v>
      </c>
      <c r="V82" s="30"/>
      <c r="W82" s="30"/>
      <c r="X82" s="30"/>
      <c r="Y82" s="30"/>
      <c r="Z82" s="30"/>
      <c r="AA82" s="30"/>
      <c r="AB82" s="30"/>
      <c r="AC82" s="30"/>
      <c r="AD82" s="38">
        <v>1</v>
      </c>
      <c r="AE82" s="30">
        <v>1</v>
      </c>
      <c r="AF82" s="30">
        <v>1</v>
      </c>
      <c r="AG82" s="30">
        <v>1</v>
      </c>
      <c r="AH82" s="30" t="s">
        <v>629</v>
      </c>
      <c r="AI82" s="30" t="s">
        <v>629</v>
      </c>
      <c r="AJ82" s="30" t="s">
        <v>629</v>
      </c>
      <c r="AK82" s="30"/>
      <c r="AL82" s="30"/>
      <c r="AM82" s="30"/>
      <c r="AN82" s="30"/>
      <c r="AO82" s="30" t="str">
        <f t="shared" si="34"/>
        <v>NO PROGRAMADO</v>
      </c>
      <c r="AP82" s="190" t="str">
        <f>IF(AO82="NO PROGRAMADO", "NO PROGRAMADO", (AO82/AC82))</f>
        <v>NO PROGRAMADO</v>
      </c>
      <c r="AQ82" s="27"/>
      <c r="AR82" s="90"/>
      <c r="AS82" s="90"/>
      <c r="AT82" s="89"/>
      <c r="AU82" s="89"/>
      <c r="AV82" s="89"/>
      <c r="AW82" s="89"/>
      <c r="AX82" s="89"/>
      <c r="AY82" s="37" t="str">
        <f t="shared" si="27"/>
        <v>SIN RECURSO EJECUTADO</v>
      </c>
      <c r="AZ82" s="27"/>
      <c r="BA82" s="115">
        <f t="shared" si="28"/>
        <v>52</v>
      </c>
      <c r="BB82" s="116">
        <f t="shared" si="29"/>
        <v>35</v>
      </c>
      <c r="BC82" s="117">
        <f t="shared" si="30"/>
        <v>17</v>
      </c>
      <c r="BD82" s="118">
        <f t="shared" si="36"/>
        <v>2.9423076923076925</v>
      </c>
      <c r="BE82" s="26"/>
      <c r="BF82" s="27" t="s">
        <v>430</v>
      </c>
      <c r="BG82" s="119"/>
      <c r="BH82" s="120" t="b">
        <f t="shared" si="31"/>
        <v>1</v>
      </c>
      <c r="BI82" s="120"/>
      <c r="BJ82" s="120"/>
      <c r="BK82" s="120"/>
      <c r="BL82" s="120"/>
      <c r="BM82" s="120"/>
      <c r="BN82" s="120"/>
      <c r="BO82" s="120"/>
      <c r="BP82" s="120"/>
      <c r="BQ82" s="120"/>
      <c r="BR82" s="64" t="b">
        <f t="shared" si="37"/>
        <v>1</v>
      </c>
      <c r="BS82" s="96">
        <f t="shared" si="32"/>
        <v>20635552</v>
      </c>
      <c r="BT82" s="96">
        <f t="shared" si="33"/>
        <v>20635552</v>
      </c>
      <c r="BU82" s="64"/>
      <c r="BV82" s="4" t="b">
        <f t="shared" si="38"/>
        <v>0</v>
      </c>
      <c r="BW82" s="4" t="b">
        <f t="shared" si="39"/>
        <v>1</v>
      </c>
    </row>
    <row r="83" spans="1:75" ht="300" customHeight="1" x14ac:dyDescent="0.25">
      <c r="A83" s="26" t="s">
        <v>313</v>
      </c>
      <c r="B83" s="26" t="s">
        <v>358</v>
      </c>
      <c r="C83" s="26" t="s">
        <v>291</v>
      </c>
      <c r="D83" s="26" t="s">
        <v>335</v>
      </c>
      <c r="E83" s="26" t="s">
        <v>55</v>
      </c>
      <c r="F83" s="26" t="s">
        <v>292</v>
      </c>
      <c r="G83" s="26" t="s">
        <v>431</v>
      </c>
      <c r="H83" s="26" t="s">
        <v>58</v>
      </c>
      <c r="I83" s="26" t="s">
        <v>327</v>
      </c>
      <c r="J83" s="41" t="s">
        <v>432</v>
      </c>
      <c r="K83" s="28">
        <v>73</v>
      </c>
      <c r="L83" s="27" t="s">
        <v>433</v>
      </c>
      <c r="M83" s="29">
        <v>43132</v>
      </c>
      <c r="N83" s="29">
        <v>43465</v>
      </c>
      <c r="O83" s="41" t="s">
        <v>434</v>
      </c>
      <c r="P83" s="41" t="s">
        <v>434</v>
      </c>
      <c r="Q83" s="30">
        <v>12</v>
      </c>
      <c r="R83" s="28" t="s">
        <v>96</v>
      </c>
      <c r="S83" s="31" t="s">
        <v>65</v>
      </c>
      <c r="T83" s="27" t="s">
        <v>435</v>
      </c>
      <c r="U83" s="127">
        <v>0</v>
      </c>
      <c r="V83" s="30">
        <v>1</v>
      </c>
      <c r="W83" s="30">
        <v>2</v>
      </c>
      <c r="X83" s="30">
        <v>3</v>
      </c>
      <c r="Y83" s="30">
        <v>4</v>
      </c>
      <c r="Z83" s="30">
        <v>5</v>
      </c>
      <c r="AA83" s="30">
        <v>6</v>
      </c>
      <c r="AB83" s="30">
        <v>7</v>
      </c>
      <c r="AC83" s="30">
        <v>8</v>
      </c>
      <c r="AD83" s="30">
        <v>9</v>
      </c>
      <c r="AE83" s="30">
        <v>10</v>
      </c>
      <c r="AF83" s="30">
        <v>11</v>
      </c>
      <c r="AG83" s="30">
        <v>12</v>
      </c>
      <c r="AH83" s="30">
        <v>6</v>
      </c>
      <c r="AI83" s="30">
        <v>7</v>
      </c>
      <c r="AJ83" s="187">
        <v>8</v>
      </c>
      <c r="AK83" s="30"/>
      <c r="AL83" s="30"/>
      <c r="AM83" s="30"/>
      <c r="AN83" s="30"/>
      <c r="AO83" s="30">
        <f t="shared" si="34"/>
        <v>8</v>
      </c>
      <c r="AP83" s="92">
        <f t="shared" si="40"/>
        <v>1</v>
      </c>
      <c r="AQ83" s="27" t="s">
        <v>749</v>
      </c>
      <c r="AR83" s="90"/>
      <c r="AS83" s="90"/>
      <c r="AT83" s="189"/>
      <c r="AU83" s="89"/>
      <c r="AV83" s="89"/>
      <c r="AW83" s="89"/>
      <c r="AX83" s="89"/>
      <c r="AY83" s="32" t="e">
        <f t="shared" si="27"/>
        <v>#DIV/0!</v>
      </c>
      <c r="AZ83" s="203" t="s">
        <v>748</v>
      </c>
      <c r="BA83" s="115">
        <f t="shared" si="28"/>
        <v>333</v>
      </c>
      <c r="BB83" s="116">
        <f t="shared" si="29"/>
        <v>211</v>
      </c>
      <c r="BC83" s="117">
        <f t="shared" si="30"/>
        <v>122</v>
      </c>
      <c r="BD83" s="118">
        <f t="shared" si="36"/>
        <v>0.45945945945945948</v>
      </c>
      <c r="BE83" s="26" t="s">
        <v>437</v>
      </c>
      <c r="BF83" s="27"/>
      <c r="BG83" s="119"/>
      <c r="BH83" s="120" t="b">
        <f t="shared" si="31"/>
        <v>1</v>
      </c>
      <c r="BI83" s="121" t="s">
        <v>606</v>
      </c>
      <c r="BJ83" s="120" t="s">
        <v>607</v>
      </c>
      <c r="BK83" s="122" t="s">
        <v>615</v>
      </c>
      <c r="BL83" s="120"/>
      <c r="BM83" s="120"/>
      <c r="BN83" s="120"/>
      <c r="BO83" s="120"/>
      <c r="BP83" s="120"/>
      <c r="BQ83" s="120"/>
      <c r="BR83" s="64" t="b">
        <f t="shared" si="37"/>
        <v>1</v>
      </c>
      <c r="BS83" s="96">
        <f t="shared" si="32"/>
        <v>0</v>
      </c>
      <c r="BT83" s="96">
        <f t="shared" si="33"/>
        <v>0</v>
      </c>
      <c r="BU83" s="64" t="b">
        <f>+AP83 &gt; 100%</f>
        <v>0</v>
      </c>
      <c r="BV83" s="4" t="b">
        <f t="shared" si="38"/>
        <v>0</v>
      </c>
      <c r="BW83" s="4" t="b">
        <f t="shared" si="39"/>
        <v>0</v>
      </c>
    </row>
    <row r="84" spans="1:75" ht="63.75" hidden="1" x14ac:dyDescent="0.25">
      <c r="A84" s="26" t="s">
        <v>438</v>
      </c>
      <c r="B84" s="26" t="s">
        <v>209</v>
      </c>
      <c r="C84" s="26" t="s">
        <v>291</v>
      </c>
      <c r="D84" s="26" t="s">
        <v>335</v>
      </c>
      <c r="E84" s="26" t="s">
        <v>439</v>
      </c>
      <c r="F84" s="26" t="s">
        <v>440</v>
      </c>
      <c r="G84" s="26" t="s">
        <v>441</v>
      </c>
      <c r="H84" s="26" t="s">
        <v>442</v>
      </c>
      <c r="I84" s="26" t="s">
        <v>327</v>
      </c>
      <c r="J84" s="27" t="s">
        <v>443</v>
      </c>
      <c r="K84" s="28">
        <v>74</v>
      </c>
      <c r="L84" s="27" t="s">
        <v>444</v>
      </c>
      <c r="M84" s="29">
        <v>43282</v>
      </c>
      <c r="N84" s="29">
        <v>43465</v>
      </c>
      <c r="O84" s="27" t="s">
        <v>445</v>
      </c>
      <c r="P84" s="27" t="s">
        <v>446</v>
      </c>
      <c r="Q84" s="30">
        <v>4</v>
      </c>
      <c r="R84" s="28" t="s">
        <v>96</v>
      </c>
      <c r="S84" s="31" t="s">
        <v>249</v>
      </c>
      <c r="T84" s="27" t="s">
        <v>447</v>
      </c>
      <c r="U84" s="131">
        <v>3551785526</v>
      </c>
      <c r="V84" s="30"/>
      <c r="W84" s="30"/>
      <c r="X84" s="30"/>
      <c r="Y84" s="30"/>
      <c r="Z84" s="30"/>
      <c r="AA84" s="30"/>
      <c r="AB84" s="30"/>
      <c r="AC84" s="30"/>
      <c r="AD84" s="30">
        <v>1</v>
      </c>
      <c r="AE84" s="30">
        <v>2</v>
      </c>
      <c r="AF84" s="30">
        <v>3</v>
      </c>
      <c r="AG84" s="35">
        <v>4</v>
      </c>
      <c r="AH84" s="30" t="s">
        <v>629</v>
      </c>
      <c r="AI84" s="30" t="s">
        <v>629</v>
      </c>
      <c r="AJ84" s="30" t="s">
        <v>629</v>
      </c>
      <c r="AK84" s="30"/>
      <c r="AL84" s="30"/>
      <c r="AM84" s="30"/>
      <c r="AN84" s="30"/>
      <c r="AO84" s="30" t="str">
        <f t="shared" si="34"/>
        <v>NO PROGRAMADO</v>
      </c>
      <c r="AP84" s="190" t="str">
        <f t="shared" si="40"/>
        <v>NO PROGRAMADO</v>
      </c>
      <c r="AQ84" s="27"/>
      <c r="AR84" s="90"/>
      <c r="AS84" s="90"/>
      <c r="AT84" s="89"/>
      <c r="AU84" s="89"/>
      <c r="AV84" s="89"/>
      <c r="AW84" s="89"/>
      <c r="AX84" s="89"/>
      <c r="AY84" s="37" t="str">
        <f t="shared" si="27"/>
        <v>SIN RECURSO EJECUTADO</v>
      </c>
      <c r="AZ84" s="27"/>
      <c r="BA84" s="115">
        <f t="shared" si="28"/>
        <v>183</v>
      </c>
      <c r="BB84" s="116">
        <f t="shared" si="29"/>
        <v>61</v>
      </c>
      <c r="BC84" s="117">
        <f t="shared" si="30"/>
        <v>122</v>
      </c>
      <c r="BD84" s="118">
        <f t="shared" si="36"/>
        <v>0.83606557377049184</v>
      </c>
      <c r="BE84" s="123"/>
      <c r="BF84" s="27"/>
      <c r="BG84" s="119"/>
      <c r="BH84" s="120" t="b">
        <f t="shared" si="31"/>
        <v>1</v>
      </c>
      <c r="BI84" s="120"/>
      <c r="BJ84" s="120"/>
      <c r="BK84" s="120"/>
      <c r="BL84" s="120"/>
      <c r="BM84" s="120"/>
      <c r="BN84" s="120"/>
      <c r="BO84" s="120"/>
      <c r="BP84" s="120"/>
      <c r="BQ84" s="120"/>
      <c r="BR84" s="64" t="b">
        <f t="shared" si="37"/>
        <v>1</v>
      </c>
      <c r="BS84" s="96">
        <f t="shared" si="32"/>
        <v>3551785526</v>
      </c>
      <c r="BT84" s="96">
        <f t="shared" si="33"/>
        <v>3551785526</v>
      </c>
      <c r="BU84" s="64"/>
      <c r="BV84" s="4" t="b">
        <f t="shared" si="38"/>
        <v>0</v>
      </c>
      <c r="BW84" s="4" t="b">
        <f t="shared" si="39"/>
        <v>1</v>
      </c>
    </row>
    <row r="85" spans="1:75" ht="63.75" hidden="1" x14ac:dyDescent="0.25">
      <c r="A85" s="26" t="s">
        <v>438</v>
      </c>
      <c r="B85" s="26" t="s">
        <v>209</v>
      </c>
      <c r="C85" s="26" t="s">
        <v>291</v>
      </c>
      <c r="D85" s="26" t="s">
        <v>335</v>
      </c>
      <c r="E85" s="26" t="s">
        <v>439</v>
      </c>
      <c r="F85" s="26" t="s">
        <v>440</v>
      </c>
      <c r="G85" s="26" t="s">
        <v>441</v>
      </c>
      <c r="H85" s="26" t="s">
        <v>442</v>
      </c>
      <c r="I85" s="26" t="s">
        <v>327</v>
      </c>
      <c r="J85" s="41" t="s">
        <v>448</v>
      </c>
      <c r="K85" s="28">
        <v>75</v>
      </c>
      <c r="L85" s="27" t="s">
        <v>449</v>
      </c>
      <c r="M85" s="29">
        <v>43344</v>
      </c>
      <c r="N85" s="29">
        <v>43465</v>
      </c>
      <c r="O85" s="41" t="s">
        <v>450</v>
      </c>
      <c r="P85" s="41" t="s">
        <v>451</v>
      </c>
      <c r="Q85" s="30">
        <v>11</v>
      </c>
      <c r="R85" s="28" t="s">
        <v>96</v>
      </c>
      <c r="S85" s="31" t="s">
        <v>72</v>
      </c>
      <c r="T85" s="27" t="s">
        <v>452</v>
      </c>
      <c r="U85" s="131">
        <v>2621846500</v>
      </c>
      <c r="V85" s="30"/>
      <c r="W85" s="30"/>
      <c r="X85" s="30"/>
      <c r="Y85" s="30"/>
      <c r="Z85" s="30"/>
      <c r="AA85" s="30"/>
      <c r="AB85" s="30"/>
      <c r="AC85" s="30"/>
      <c r="AD85" s="35">
        <v>4</v>
      </c>
      <c r="AE85" s="30">
        <v>4</v>
      </c>
      <c r="AF85" s="30">
        <v>4</v>
      </c>
      <c r="AG85" s="35">
        <v>11</v>
      </c>
      <c r="AH85" s="30" t="s">
        <v>629</v>
      </c>
      <c r="AI85" s="30" t="s">
        <v>629</v>
      </c>
      <c r="AJ85" s="30" t="s">
        <v>629</v>
      </c>
      <c r="AK85" s="30"/>
      <c r="AL85" s="85" t="s">
        <v>630</v>
      </c>
      <c r="AM85" s="85" t="s">
        <v>630</v>
      </c>
      <c r="AN85" s="30"/>
      <c r="AO85" s="30" t="str">
        <f t="shared" si="34"/>
        <v>NO PROGRAMADO</v>
      </c>
      <c r="AP85" s="190" t="str">
        <f t="shared" si="40"/>
        <v>NO PROGRAMADO</v>
      </c>
      <c r="AQ85" s="27"/>
      <c r="AR85" s="90"/>
      <c r="AS85" s="90"/>
      <c r="AT85" s="89"/>
      <c r="AU85" s="89"/>
      <c r="AV85" s="89"/>
      <c r="AW85" s="89"/>
      <c r="AX85" s="89"/>
      <c r="AY85" s="37" t="str">
        <f t="shared" si="27"/>
        <v>SIN RECURSO EJECUTADO</v>
      </c>
      <c r="AZ85" s="27"/>
      <c r="BA85" s="115">
        <f t="shared" si="28"/>
        <v>121</v>
      </c>
      <c r="BB85" s="116">
        <f t="shared" si="29"/>
        <v>-1</v>
      </c>
      <c r="BC85" s="117">
        <f t="shared" si="30"/>
        <v>122</v>
      </c>
      <c r="BD85" s="118">
        <f t="shared" si="36"/>
        <v>1.2644628099173554</v>
      </c>
      <c r="BE85" s="123"/>
      <c r="BF85" s="27"/>
      <c r="BG85" s="119"/>
      <c r="BH85" s="120" t="b">
        <f t="shared" si="31"/>
        <v>1</v>
      </c>
      <c r="BI85" s="120"/>
      <c r="BJ85" s="120"/>
      <c r="BK85" s="120"/>
      <c r="BL85" s="120"/>
      <c r="BM85" s="120"/>
      <c r="BN85" s="120"/>
      <c r="BO85" s="120"/>
      <c r="BP85" s="120"/>
      <c r="BQ85" s="120"/>
      <c r="BR85" s="64" t="b">
        <f t="shared" si="37"/>
        <v>1</v>
      </c>
      <c r="BS85" s="96">
        <f t="shared" si="32"/>
        <v>2621846500</v>
      </c>
      <c r="BT85" s="96">
        <f t="shared" si="33"/>
        <v>2621846500</v>
      </c>
      <c r="BU85" s="64"/>
      <c r="BV85" s="4" t="b">
        <f t="shared" si="38"/>
        <v>0</v>
      </c>
      <c r="BW85" s="4" t="b">
        <f t="shared" si="39"/>
        <v>1</v>
      </c>
    </row>
    <row r="86" spans="1:75" ht="76.5" hidden="1" x14ac:dyDescent="0.25">
      <c r="A86" s="26" t="s">
        <v>438</v>
      </c>
      <c r="B86" s="26" t="s">
        <v>209</v>
      </c>
      <c r="C86" s="26" t="s">
        <v>291</v>
      </c>
      <c r="D86" s="26" t="s">
        <v>335</v>
      </c>
      <c r="E86" s="26" t="s">
        <v>55</v>
      </c>
      <c r="F86" s="26" t="s">
        <v>440</v>
      </c>
      <c r="G86" s="26" t="s">
        <v>441</v>
      </c>
      <c r="H86" s="26" t="s">
        <v>442</v>
      </c>
      <c r="I86" s="26" t="s">
        <v>293</v>
      </c>
      <c r="J86" s="41" t="s">
        <v>453</v>
      </c>
      <c r="K86" s="28">
        <v>76</v>
      </c>
      <c r="L86" s="41" t="s">
        <v>454</v>
      </c>
      <c r="M86" s="29">
        <v>43101</v>
      </c>
      <c r="N86" s="29">
        <v>43373</v>
      </c>
      <c r="O86" s="27" t="s">
        <v>455</v>
      </c>
      <c r="P86" s="27" t="s">
        <v>456</v>
      </c>
      <c r="Q86" s="30">
        <v>1</v>
      </c>
      <c r="R86" s="28" t="s">
        <v>146</v>
      </c>
      <c r="S86" s="31" t="s">
        <v>249</v>
      </c>
      <c r="T86" s="27" t="s">
        <v>457</v>
      </c>
      <c r="U86" s="127">
        <v>0</v>
      </c>
      <c r="V86" s="30"/>
      <c r="W86" s="30"/>
      <c r="X86" s="30"/>
      <c r="Y86" s="30"/>
      <c r="Z86" s="30"/>
      <c r="AA86" s="86"/>
      <c r="AB86" s="86"/>
      <c r="AC86" s="86"/>
      <c r="AD86" s="38">
        <v>1</v>
      </c>
      <c r="AE86" s="30">
        <v>1</v>
      </c>
      <c r="AF86" s="30">
        <v>1</v>
      </c>
      <c r="AG86" s="30">
        <v>1</v>
      </c>
      <c r="AH86" s="30">
        <v>0</v>
      </c>
      <c r="AI86" s="85" t="s">
        <v>629</v>
      </c>
      <c r="AJ86" s="30" t="s">
        <v>629</v>
      </c>
      <c r="AK86" s="30"/>
      <c r="AL86" s="30"/>
      <c r="AM86" s="30"/>
      <c r="AN86" s="30"/>
      <c r="AO86" s="30" t="str">
        <f t="shared" si="34"/>
        <v>NO PROGRAMADO</v>
      </c>
      <c r="AP86" s="190" t="str">
        <f t="shared" si="40"/>
        <v>NO PROGRAMADO</v>
      </c>
      <c r="AQ86" s="27"/>
      <c r="AR86" s="90"/>
      <c r="AS86" s="90"/>
      <c r="AT86" s="89"/>
      <c r="AU86" s="89"/>
      <c r="AV86" s="89"/>
      <c r="AW86" s="89"/>
      <c r="AX86" s="89"/>
      <c r="AY86" s="32" t="e">
        <f t="shared" si="27"/>
        <v>#DIV/0!</v>
      </c>
      <c r="AZ86" s="27"/>
      <c r="BA86" s="115">
        <f t="shared" si="28"/>
        <v>272</v>
      </c>
      <c r="BB86" s="116">
        <f t="shared" si="29"/>
        <v>242</v>
      </c>
      <c r="BC86" s="117">
        <f t="shared" si="30"/>
        <v>30</v>
      </c>
      <c r="BD86" s="118">
        <f t="shared" si="36"/>
        <v>0.5625</v>
      </c>
      <c r="BE86" s="123"/>
      <c r="BF86" s="27" t="s">
        <v>676</v>
      </c>
      <c r="BG86" s="26" t="s">
        <v>458</v>
      </c>
      <c r="BH86" s="120" t="b">
        <f t="shared" si="31"/>
        <v>1</v>
      </c>
      <c r="BI86" s="121" t="s">
        <v>606</v>
      </c>
      <c r="BJ86" s="120"/>
      <c r="BK86" s="120"/>
      <c r="BL86" s="120"/>
      <c r="BM86" s="120"/>
      <c r="BN86" s="120"/>
      <c r="BO86" s="120"/>
      <c r="BP86" s="120"/>
      <c r="BQ86" s="120"/>
      <c r="BR86" s="64" t="b">
        <f t="shared" si="37"/>
        <v>1</v>
      </c>
      <c r="BS86" s="96">
        <f t="shared" si="32"/>
        <v>0</v>
      </c>
      <c r="BT86" s="96">
        <f t="shared" si="33"/>
        <v>0</v>
      </c>
      <c r="BU86" s="64" t="b">
        <f>+AP86 &gt; 100%</f>
        <v>1</v>
      </c>
      <c r="BV86" s="4" t="b">
        <f>+AO86&lt;AB86</f>
        <v>0</v>
      </c>
      <c r="BW86" s="4" t="b">
        <f t="shared" si="39"/>
        <v>1</v>
      </c>
    </row>
    <row r="87" spans="1:75" ht="51" x14ac:dyDescent="0.25">
      <c r="A87" s="26" t="s">
        <v>438</v>
      </c>
      <c r="B87" s="26" t="s">
        <v>209</v>
      </c>
      <c r="C87" s="26" t="s">
        <v>291</v>
      </c>
      <c r="D87" s="26" t="s">
        <v>335</v>
      </c>
      <c r="E87" s="26" t="s">
        <v>439</v>
      </c>
      <c r="F87" s="26" t="s">
        <v>440</v>
      </c>
      <c r="G87" s="26" t="s">
        <v>441</v>
      </c>
      <c r="H87" s="26" t="s">
        <v>442</v>
      </c>
      <c r="I87" s="26" t="s">
        <v>327</v>
      </c>
      <c r="J87" s="41" t="s">
        <v>459</v>
      </c>
      <c r="K87" s="28">
        <v>77</v>
      </c>
      <c r="L87" s="27" t="s">
        <v>460</v>
      </c>
      <c r="M87" s="29">
        <v>43252</v>
      </c>
      <c r="N87" s="29">
        <v>43465</v>
      </c>
      <c r="O87" s="41" t="s">
        <v>461</v>
      </c>
      <c r="P87" s="41" t="s">
        <v>461</v>
      </c>
      <c r="Q87" s="30">
        <v>1</v>
      </c>
      <c r="R87" s="28" t="s">
        <v>146</v>
      </c>
      <c r="S87" s="31" t="s">
        <v>65</v>
      </c>
      <c r="T87" s="27" t="s">
        <v>462</v>
      </c>
      <c r="U87" s="131">
        <v>1102816638</v>
      </c>
      <c r="V87" s="30"/>
      <c r="W87" s="30"/>
      <c r="X87" s="30"/>
      <c r="Y87" s="30"/>
      <c r="Z87" s="30"/>
      <c r="AA87" s="30"/>
      <c r="AB87" s="38">
        <v>1</v>
      </c>
      <c r="AC87" s="30">
        <v>1</v>
      </c>
      <c r="AD87" s="30">
        <v>1</v>
      </c>
      <c r="AE87" s="30">
        <v>1</v>
      </c>
      <c r="AF87" s="30">
        <v>1</v>
      </c>
      <c r="AG87" s="30">
        <v>1</v>
      </c>
      <c r="AH87" s="30" t="s">
        <v>629</v>
      </c>
      <c r="AI87" s="30">
        <v>0</v>
      </c>
      <c r="AJ87" s="187">
        <v>0</v>
      </c>
      <c r="AK87" s="30"/>
      <c r="AL87" s="30"/>
      <c r="AM87" s="30"/>
      <c r="AN87" s="30"/>
      <c r="AO87" s="30">
        <f t="shared" si="34"/>
        <v>0</v>
      </c>
      <c r="AP87" s="92">
        <f t="shared" si="40"/>
        <v>0</v>
      </c>
      <c r="AQ87" s="27" t="s">
        <v>739</v>
      </c>
      <c r="AR87" s="90"/>
      <c r="AS87" s="90"/>
      <c r="AT87" s="189"/>
      <c r="AU87" s="89"/>
      <c r="AV87" s="89"/>
      <c r="AW87" s="89"/>
      <c r="AX87" s="89"/>
      <c r="AY87" s="37" t="str">
        <f t="shared" si="27"/>
        <v>SIN RECURSO EJECUTADO</v>
      </c>
      <c r="AZ87" s="203"/>
      <c r="BA87" s="115">
        <f t="shared" si="28"/>
        <v>213</v>
      </c>
      <c r="BB87" s="116">
        <f t="shared" si="29"/>
        <v>91</v>
      </c>
      <c r="BC87" s="117">
        <f t="shared" si="30"/>
        <v>122</v>
      </c>
      <c r="BD87" s="118">
        <f t="shared" si="36"/>
        <v>0.71830985915492962</v>
      </c>
      <c r="BE87" s="123"/>
      <c r="BF87" s="27" t="s">
        <v>737</v>
      </c>
      <c r="BG87" s="119"/>
      <c r="BH87" s="120" t="b">
        <f t="shared" si="31"/>
        <v>1</v>
      </c>
      <c r="BI87" s="120"/>
      <c r="BJ87" s="120" t="s">
        <v>607</v>
      </c>
      <c r="BK87" s="122" t="s">
        <v>615</v>
      </c>
      <c r="BL87" s="120"/>
      <c r="BM87" s="120"/>
      <c r="BN87" s="120"/>
      <c r="BO87" s="120"/>
      <c r="BP87" s="120"/>
      <c r="BQ87" s="120" t="s">
        <v>636</v>
      </c>
      <c r="BR87" s="64" t="b">
        <f t="shared" si="37"/>
        <v>1</v>
      </c>
      <c r="BS87" s="96">
        <f t="shared" si="32"/>
        <v>1102816638</v>
      </c>
      <c r="BT87" s="96">
        <f t="shared" si="33"/>
        <v>1102816638</v>
      </c>
      <c r="BU87" s="64" t="b">
        <f>+AP87 &gt; 100%</f>
        <v>0</v>
      </c>
      <c r="BV87" s="4" t="b">
        <f t="shared" si="38"/>
        <v>1</v>
      </c>
      <c r="BW87" s="4" t="b">
        <f t="shared" si="39"/>
        <v>0</v>
      </c>
    </row>
    <row r="88" spans="1:75" ht="51" hidden="1" x14ac:dyDescent="0.25">
      <c r="A88" s="26" t="s">
        <v>438</v>
      </c>
      <c r="B88" s="26" t="s">
        <v>209</v>
      </c>
      <c r="C88" s="26" t="s">
        <v>291</v>
      </c>
      <c r="D88" s="26" t="s">
        <v>335</v>
      </c>
      <c r="E88" s="26" t="s">
        <v>439</v>
      </c>
      <c r="F88" s="26" t="s">
        <v>440</v>
      </c>
      <c r="G88" s="26" t="s">
        <v>441</v>
      </c>
      <c r="H88" s="26" t="s">
        <v>442</v>
      </c>
      <c r="I88" s="26" t="s">
        <v>327</v>
      </c>
      <c r="J88" s="41" t="s">
        <v>464</v>
      </c>
      <c r="K88" s="28">
        <v>78</v>
      </c>
      <c r="L88" s="27" t="s">
        <v>465</v>
      </c>
      <c r="M88" s="29">
        <v>43282</v>
      </c>
      <c r="N88" s="29">
        <v>43465</v>
      </c>
      <c r="O88" s="41" t="s">
        <v>466</v>
      </c>
      <c r="P88" s="41" t="s">
        <v>466</v>
      </c>
      <c r="Q88" s="30">
        <v>1</v>
      </c>
      <c r="R88" s="28" t="s">
        <v>146</v>
      </c>
      <c r="S88" s="31" t="s">
        <v>249</v>
      </c>
      <c r="T88" s="27" t="s">
        <v>467</v>
      </c>
      <c r="U88" s="131">
        <v>1216000000</v>
      </c>
      <c r="V88" s="30"/>
      <c r="W88" s="30"/>
      <c r="X88" s="30"/>
      <c r="Y88" s="30"/>
      <c r="Z88" s="30"/>
      <c r="AA88" s="30"/>
      <c r="AB88" s="30"/>
      <c r="AC88" s="30"/>
      <c r="AD88" s="30"/>
      <c r="AE88" s="38">
        <v>1</v>
      </c>
      <c r="AF88" s="30">
        <v>1</v>
      </c>
      <c r="AG88" s="30">
        <v>1</v>
      </c>
      <c r="AH88" s="30" t="s">
        <v>629</v>
      </c>
      <c r="AI88" s="30" t="s">
        <v>629</v>
      </c>
      <c r="AJ88" s="30" t="s">
        <v>629</v>
      </c>
      <c r="AK88" s="30" t="s">
        <v>629</v>
      </c>
      <c r="AL88" s="30"/>
      <c r="AM88" s="30"/>
      <c r="AN88" s="30"/>
      <c r="AO88" s="30" t="str">
        <f t="shared" si="34"/>
        <v>NO PROGRAMADO</v>
      </c>
      <c r="AP88" s="190" t="str">
        <f>IF(AO88="NO PROGRAMADO", "NO PROGRAMADO", (AO88/AC88))</f>
        <v>NO PROGRAMADO</v>
      </c>
      <c r="AQ88" s="27"/>
      <c r="AR88" s="90"/>
      <c r="AS88" s="90"/>
      <c r="AT88" s="89"/>
      <c r="AU88" s="89"/>
      <c r="AV88" s="89"/>
      <c r="AW88" s="89"/>
      <c r="AX88" s="89"/>
      <c r="AY88" s="37" t="str">
        <f t="shared" si="27"/>
        <v>SIN RECURSO EJECUTADO</v>
      </c>
      <c r="AZ88" s="27"/>
      <c r="BA88" s="115">
        <f t="shared" si="28"/>
        <v>183</v>
      </c>
      <c r="BB88" s="116">
        <f t="shared" si="29"/>
        <v>61</v>
      </c>
      <c r="BC88" s="117">
        <f t="shared" si="30"/>
        <v>122</v>
      </c>
      <c r="BD88" s="118">
        <f t="shared" si="36"/>
        <v>0.83606557377049184</v>
      </c>
      <c r="BE88" s="123"/>
      <c r="BF88" s="27" t="s">
        <v>468</v>
      </c>
      <c r="BG88" s="119"/>
      <c r="BH88" s="120" t="b">
        <f t="shared" si="31"/>
        <v>1</v>
      </c>
      <c r="BI88" s="120"/>
      <c r="BJ88" s="120"/>
      <c r="BK88" s="120"/>
      <c r="BL88" s="120"/>
      <c r="BM88" s="120"/>
      <c r="BN88" s="120"/>
      <c r="BO88" s="120"/>
      <c r="BP88" s="120"/>
      <c r="BQ88" s="120"/>
      <c r="BR88" s="64" t="b">
        <f t="shared" si="37"/>
        <v>1</v>
      </c>
      <c r="BS88" s="96">
        <f t="shared" si="32"/>
        <v>1216000000</v>
      </c>
      <c r="BT88" s="96">
        <f t="shared" si="33"/>
        <v>1216000000</v>
      </c>
      <c r="BU88" s="64"/>
      <c r="BV88" s="4" t="b">
        <f t="shared" si="38"/>
        <v>0</v>
      </c>
      <c r="BW88" s="4" t="b">
        <f t="shared" si="39"/>
        <v>1</v>
      </c>
    </row>
    <row r="89" spans="1:75" ht="60" customHeight="1" x14ac:dyDescent="0.25">
      <c r="A89" s="26" t="s">
        <v>438</v>
      </c>
      <c r="B89" s="26" t="s">
        <v>209</v>
      </c>
      <c r="C89" s="26" t="s">
        <v>291</v>
      </c>
      <c r="D89" s="26" t="s">
        <v>335</v>
      </c>
      <c r="E89" s="26" t="s">
        <v>55</v>
      </c>
      <c r="F89" s="26" t="s">
        <v>440</v>
      </c>
      <c r="G89" s="26" t="s">
        <v>441</v>
      </c>
      <c r="H89" s="26" t="s">
        <v>442</v>
      </c>
      <c r="I89" s="26" t="s">
        <v>327</v>
      </c>
      <c r="J89" s="27" t="s">
        <v>469</v>
      </c>
      <c r="K89" s="28">
        <v>79</v>
      </c>
      <c r="L89" s="27" t="s">
        <v>470</v>
      </c>
      <c r="M89" s="29">
        <v>43252</v>
      </c>
      <c r="N89" s="29">
        <v>43465</v>
      </c>
      <c r="O89" s="27" t="s">
        <v>471</v>
      </c>
      <c r="P89" s="27" t="s">
        <v>471</v>
      </c>
      <c r="Q89" s="30">
        <v>1</v>
      </c>
      <c r="R89" s="28" t="s">
        <v>146</v>
      </c>
      <c r="S89" s="31" t="s">
        <v>65</v>
      </c>
      <c r="T89" s="27" t="s">
        <v>472</v>
      </c>
      <c r="U89" s="127">
        <v>1000000000</v>
      </c>
      <c r="V89" s="30"/>
      <c r="W89" s="30"/>
      <c r="X89" s="30"/>
      <c r="Y89" s="30"/>
      <c r="Z89" s="30"/>
      <c r="AA89" s="30"/>
      <c r="AB89" s="30"/>
      <c r="AC89" s="30">
        <v>1</v>
      </c>
      <c r="AD89" s="30">
        <v>1</v>
      </c>
      <c r="AE89" s="30">
        <v>1</v>
      </c>
      <c r="AF89" s="30">
        <v>1</v>
      </c>
      <c r="AG89" s="30">
        <v>1</v>
      </c>
      <c r="AH89" s="30" t="s">
        <v>629</v>
      </c>
      <c r="AI89" s="30" t="s">
        <v>629</v>
      </c>
      <c r="AJ89" s="187">
        <v>0</v>
      </c>
      <c r="AK89" s="30"/>
      <c r="AL89" s="30"/>
      <c r="AM89" s="30"/>
      <c r="AN89" s="30"/>
      <c r="AO89" s="30">
        <f t="shared" si="34"/>
        <v>0</v>
      </c>
      <c r="AP89" s="92">
        <f t="shared" si="40"/>
        <v>0</v>
      </c>
      <c r="AQ89" s="27" t="s">
        <v>739</v>
      </c>
      <c r="AR89" s="90"/>
      <c r="AS89" s="90"/>
      <c r="AT89" s="189"/>
      <c r="AU89" s="89"/>
      <c r="AV89" s="89"/>
      <c r="AW89" s="89"/>
      <c r="AX89" s="89"/>
      <c r="AY89" s="37" t="str">
        <f t="shared" si="27"/>
        <v>SIN RECURSO EJECUTADO</v>
      </c>
      <c r="AZ89" s="203"/>
      <c r="BA89" s="115">
        <f t="shared" si="28"/>
        <v>213</v>
      </c>
      <c r="BB89" s="116">
        <f t="shared" si="29"/>
        <v>91</v>
      </c>
      <c r="BC89" s="117">
        <f t="shared" si="30"/>
        <v>122</v>
      </c>
      <c r="BD89" s="118">
        <f t="shared" si="36"/>
        <v>0.71830985915492962</v>
      </c>
      <c r="BE89" s="123" t="s">
        <v>473</v>
      </c>
      <c r="BF89" s="27" t="s">
        <v>474</v>
      </c>
      <c r="BG89" s="119"/>
      <c r="BH89" s="120" t="b">
        <f t="shared" si="31"/>
        <v>1</v>
      </c>
      <c r="BI89" s="120"/>
      <c r="BJ89" s="120"/>
      <c r="BK89" s="122" t="s">
        <v>615</v>
      </c>
      <c r="BL89" s="120"/>
      <c r="BM89" s="120"/>
      <c r="BN89" s="120"/>
      <c r="BO89" s="120"/>
      <c r="BP89" s="120"/>
      <c r="BQ89" s="120"/>
      <c r="BR89" s="64" t="b">
        <f t="shared" si="37"/>
        <v>1</v>
      </c>
      <c r="BS89" s="96">
        <f t="shared" si="32"/>
        <v>1000000000</v>
      </c>
      <c r="BT89" s="96">
        <f t="shared" si="33"/>
        <v>1000000000</v>
      </c>
      <c r="BU89" s="64"/>
      <c r="BV89" s="4" t="b">
        <f t="shared" si="38"/>
        <v>0</v>
      </c>
      <c r="BW89" s="4" t="b">
        <f t="shared" si="39"/>
        <v>0</v>
      </c>
    </row>
    <row r="90" spans="1:75" ht="63.75" x14ac:dyDescent="0.25">
      <c r="A90" s="26" t="s">
        <v>438</v>
      </c>
      <c r="B90" s="26" t="s">
        <v>209</v>
      </c>
      <c r="C90" s="26" t="s">
        <v>291</v>
      </c>
      <c r="D90" s="26" t="s">
        <v>335</v>
      </c>
      <c r="E90" s="26" t="s">
        <v>55</v>
      </c>
      <c r="F90" s="26" t="s">
        <v>440</v>
      </c>
      <c r="G90" s="26" t="s">
        <v>441</v>
      </c>
      <c r="H90" s="26" t="s">
        <v>442</v>
      </c>
      <c r="I90" s="26" t="s">
        <v>327</v>
      </c>
      <c r="J90" s="27" t="s">
        <v>475</v>
      </c>
      <c r="K90" s="28">
        <v>80</v>
      </c>
      <c r="L90" s="27" t="s">
        <v>476</v>
      </c>
      <c r="M90" s="29">
        <v>43313</v>
      </c>
      <c r="N90" s="29">
        <v>43465</v>
      </c>
      <c r="O90" s="27" t="s">
        <v>477</v>
      </c>
      <c r="P90" s="27" t="s">
        <v>478</v>
      </c>
      <c r="Q90" s="30">
        <v>100</v>
      </c>
      <c r="R90" s="28" t="s">
        <v>64</v>
      </c>
      <c r="S90" s="31" t="s">
        <v>65</v>
      </c>
      <c r="T90" s="27" t="s">
        <v>479</v>
      </c>
      <c r="U90" s="114">
        <v>6500000000</v>
      </c>
      <c r="V90" s="30"/>
      <c r="W90" s="30"/>
      <c r="X90" s="30"/>
      <c r="Y90" s="30"/>
      <c r="Z90" s="30"/>
      <c r="AA90" s="30"/>
      <c r="AB90" s="30"/>
      <c r="AC90" s="30">
        <v>25</v>
      </c>
      <c r="AD90" s="30">
        <v>25</v>
      </c>
      <c r="AE90" s="30">
        <v>50</v>
      </c>
      <c r="AF90" s="30">
        <v>50</v>
      </c>
      <c r="AG90" s="30">
        <v>100</v>
      </c>
      <c r="AH90" s="30" t="s">
        <v>629</v>
      </c>
      <c r="AI90" s="30" t="s">
        <v>629</v>
      </c>
      <c r="AJ90" s="187">
        <v>0</v>
      </c>
      <c r="AK90" s="30"/>
      <c r="AL90" s="30"/>
      <c r="AM90" s="30"/>
      <c r="AN90" s="30"/>
      <c r="AO90" s="30">
        <f t="shared" si="34"/>
        <v>0</v>
      </c>
      <c r="AP90" s="92">
        <f t="shared" si="40"/>
        <v>0</v>
      </c>
      <c r="AQ90" s="27" t="s">
        <v>739</v>
      </c>
      <c r="AR90" s="90"/>
      <c r="AS90" s="90"/>
      <c r="AT90" s="189"/>
      <c r="AU90" s="89"/>
      <c r="AV90" s="89"/>
      <c r="AW90" s="89"/>
      <c r="AX90" s="89"/>
      <c r="AY90" s="37" t="str">
        <f t="shared" si="27"/>
        <v>SIN RECURSO EJECUTADO</v>
      </c>
      <c r="AZ90" s="203"/>
      <c r="BA90" s="115">
        <f t="shared" si="28"/>
        <v>152</v>
      </c>
      <c r="BB90" s="116">
        <f t="shared" si="29"/>
        <v>30</v>
      </c>
      <c r="BC90" s="117">
        <f t="shared" si="30"/>
        <v>122</v>
      </c>
      <c r="BD90" s="118">
        <f t="shared" si="36"/>
        <v>1.006578947368421</v>
      </c>
      <c r="BE90" s="123" t="s">
        <v>473</v>
      </c>
      <c r="BF90" s="27"/>
      <c r="BG90" s="119"/>
      <c r="BH90" s="120" t="b">
        <f t="shared" si="31"/>
        <v>1</v>
      </c>
      <c r="BI90" s="120"/>
      <c r="BJ90" s="120"/>
      <c r="BK90" s="122" t="s">
        <v>615</v>
      </c>
      <c r="BL90" s="120"/>
      <c r="BM90" s="120"/>
      <c r="BN90" s="120"/>
      <c r="BO90" s="120"/>
      <c r="BP90" s="120"/>
      <c r="BQ90" s="120"/>
      <c r="BR90" s="64" t="b">
        <f t="shared" si="37"/>
        <v>1</v>
      </c>
      <c r="BS90" s="96">
        <f t="shared" si="32"/>
        <v>6500000000</v>
      </c>
      <c r="BT90" s="96">
        <f t="shared" si="33"/>
        <v>6500000000</v>
      </c>
      <c r="BU90" s="64"/>
      <c r="BV90" s="4" t="b">
        <f t="shared" si="38"/>
        <v>0</v>
      </c>
      <c r="BW90" s="4" t="b">
        <f t="shared" si="39"/>
        <v>0</v>
      </c>
    </row>
    <row r="91" spans="1:75" ht="51.75" customHeight="1" x14ac:dyDescent="0.25">
      <c r="A91" s="26" t="s">
        <v>438</v>
      </c>
      <c r="B91" s="26" t="s">
        <v>209</v>
      </c>
      <c r="C91" s="26" t="s">
        <v>291</v>
      </c>
      <c r="D91" s="26" t="s">
        <v>335</v>
      </c>
      <c r="E91" s="26" t="s">
        <v>55</v>
      </c>
      <c r="F91" s="26" t="s">
        <v>440</v>
      </c>
      <c r="G91" s="26" t="s">
        <v>441</v>
      </c>
      <c r="H91" s="26" t="s">
        <v>442</v>
      </c>
      <c r="I91" s="26" t="s">
        <v>327</v>
      </c>
      <c r="J91" s="27" t="s">
        <v>480</v>
      </c>
      <c r="K91" s="28">
        <v>81</v>
      </c>
      <c r="L91" s="27" t="s">
        <v>481</v>
      </c>
      <c r="M91" s="29">
        <v>43252</v>
      </c>
      <c r="N91" s="29">
        <v>43465</v>
      </c>
      <c r="O91" s="27" t="s">
        <v>482</v>
      </c>
      <c r="P91" s="27" t="s">
        <v>482</v>
      </c>
      <c r="Q91" s="30">
        <v>1</v>
      </c>
      <c r="R91" s="28" t="s">
        <v>483</v>
      </c>
      <c r="S91" s="31" t="s">
        <v>65</v>
      </c>
      <c r="T91" s="27" t="s">
        <v>472</v>
      </c>
      <c r="U91" s="114">
        <v>1600000000</v>
      </c>
      <c r="V91" s="30"/>
      <c r="W91" s="30"/>
      <c r="X91" s="30"/>
      <c r="Y91" s="30"/>
      <c r="Z91" s="30"/>
      <c r="AA91" s="30"/>
      <c r="AB91" s="30"/>
      <c r="AC91" s="30">
        <v>1</v>
      </c>
      <c r="AD91" s="30">
        <v>1</v>
      </c>
      <c r="AE91" s="30">
        <v>1</v>
      </c>
      <c r="AF91" s="30">
        <v>1</v>
      </c>
      <c r="AG91" s="30">
        <v>1</v>
      </c>
      <c r="AH91" s="30" t="s">
        <v>629</v>
      </c>
      <c r="AI91" s="30" t="s">
        <v>629</v>
      </c>
      <c r="AJ91" s="187">
        <v>0</v>
      </c>
      <c r="AK91" s="30"/>
      <c r="AL91" s="30"/>
      <c r="AM91" s="30"/>
      <c r="AN91" s="30"/>
      <c r="AO91" s="30">
        <f t="shared" si="34"/>
        <v>0</v>
      </c>
      <c r="AP91" s="92">
        <f t="shared" si="40"/>
        <v>0</v>
      </c>
      <c r="AQ91" s="27" t="s">
        <v>739</v>
      </c>
      <c r="AR91" s="90"/>
      <c r="AS91" s="90"/>
      <c r="AT91" s="189"/>
      <c r="AU91" s="89"/>
      <c r="AV91" s="89"/>
      <c r="AW91" s="89"/>
      <c r="AX91" s="89"/>
      <c r="AY91" s="37" t="str">
        <f t="shared" si="27"/>
        <v>SIN RECURSO EJECUTADO</v>
      </c>
      <c r="AZ91" s="203"/>
      <c r="BA91" s="115">
        <f t="shared" si="28"/>
        <v>213</v>
      </c>
      <c r="BB91" s="116">
        <f t="shared" si="29"/>
        <v>91</v>
      </c>
      <c r="BC91" s="117">
        <f t="shared" si="30"/>
        <v>122</v>
      </c>
      <c r="BD91" s="118">
        <f t="shared" si="36"/>
        <v>0.71830985915492962</v>
      </c>
      <c r="BE91" s="123" t="s">
        <v>473</v>
      </c>
      <c r="BF91" s="27" t="s">
        <v>474</v>
      </c>
      <c r="BG91" s="119"/>
      <c r="BH91" s="120" t="b">
        <f t="shared" si="31"/>
        <v>1</v>
      </c>
      <c r="BI91" s="120"/>
      <c r="BJ91" s="120"/>
      <c r="BK91" s="122" t="s">
        <v>615</v>
      </c>
      <c r="BL91" s="120"/>
      <c r="BM91" s="120"/>
      <c r="BN91" s="120"/>
      <c r="BO91" s="120"/>
      <c r="BP91" s="120"/>
      <c r="BQ91" s="120"/>
      <c r="BR91" s="64" t="b">
        <f t="shared" si="37"/>
        <v>1</v>
      </c>
      <c r="BS91" s="96">
        <f t="shared" si="32"/>
        <v>1600000000</v>
      </c>
      <c r="BT91" s="96">
        <f t="shared" si="33"/>
        <v>1600000000</v>
      </c>
      <c r="BU91" s="64"/>
      <c r="BV91" s="4" t="b">
        <f t="shared" si="38"/>
        <v>0</v>
      </c>
      <c r="BW91" s="4" t="b">
        <f t="shared" si="39"/>
        <v>0</v>
      </c>
    </row>
    <row r="92" spans="1:75" ht="48.75" hidden="1" customHeight="1" x14ac:dyDescent="0.25">
      <c r="A92" s="26" t="s">
        <v>438</v>
      </c>
      <c r="B92" s="26" t="s">
        <v>209</v>
      </c>
      <c r="C92" s="26" t="s">
        <v>291</v>
      </c>
      <c r="D92" s="26" t="s">
        <v>335</v>
      </c>
      <c r="E92" s="26" t="s">
        <v>55</v>
      </c>
      <c r="F92" s="26" t="s">
        <v>440</v>
      </c>
      <c r="G92" s="26" t="s">
        <v>441</v>
      </c>
      <c r="H92" s="26" t="s">
        <v>442</v>
      </c>
      <c r="I92" s="26" t="s">
        <v>327</v>
      </c>
      <c r="J92" s="27" t="s">
        <v>484</v>
      </c>
      <c r="K92" s="28">
        <v>82</v>
      </c>
      <c r="L92" s="27" t="s">
        <v>485</v>
      </c>
      <c r="M92" s="29">
        <v>43191</v>
      </c>
      <c r="N92" s="29">
        <v>43465</v>
      </c>
      <c r="O92" s="41" t="s">
        <v>486</v>
      </c>
      <c r="P92" s="27" t="s">
        <v>487</v>
      </c>
      <c r="Q92" s="30">
        <v>100</v>
      </c>
      <c r="R92" s="28" t="s">
        <v>64</v>
      </c>
      <c r="S92" s="31" t="s">
        <v>72</v>
      </c>
      <c r="T92" s="27" t="s">
        <v>488</v>
      </c>
      <c r="U92" s="127">
        <v>20000000</v>
      </c>
      <c r="V92" s="30"/>
      <c r="W92" s="30"/>
      <c r="X92" s="30"/>
      <c r="Y92" s="30"/>
      <c r="Z92" s="30"/>
      <c r="AA92" s="35">
        <v>33</v>
      </c>
      <c r="AB92" s="30">
        <v>33</v>
      </c>
      <c r="AC92" s="30">
        <v>33</v>
      </c>
      <c r="AD92" s="35">
        <v>33</v>
      </c>
      <c r="AE92" s="30">
        <v>66</v>
      </c>
      <c r="AF92" s="30">
        <v>66</v>
      </c>
      <c r="AG92" s="35">
        <v>100</v>
      </c>
      <c r="AH92" s="30">
        <v>33</v>
      </c>
      <c r="AI92" s="85" t="s">
        <v>630</v>
      </c>
      <c r="AJ92" s="85" t="s">
        <v>630</v>
      </c>
      <c r="AK92" s="30"/>
      <c r="AL92" s="85" t="s">
        <v>630</v>
      </c>
      <c r="AM92" s="85" t="s">
        <v>630</v>
      </c>
      <c r="AN92" s="30"/>
      <c r="AO92" s="30" t="str">
        <f t="shared" si="34"/>
        <v>NO PERIODICIDAD</v>
      </c>
      <c r="AP92" s="191" t="e">
        <f t="shared" si="40"/>
        <v>#VALUE!</v>
      </c>
      <c r="AQ92" s="27"/>
      <c r="AR92" s="90"/>
      <c r="AS92" s="90"/>
      <c r="AT92" s="89"/>
      <c r="AU92" s="89"/>
      <c r="AV92" s="89"/>
      <c r="AW92" s="89"/>
      <c r="AX92" s="89"/>
      <c r="AY92" s="32" t="str">
        <f t="shared" si="27"/>
        <v>SIN RECURSO EJECUTADO</v>
      </c>
      <c r="AZ92" s="27" t="s">
        <v>489</v>
      </c>
      <c r="BA92" s="115">
        <f t="shared" si="28"/>
        <v>274</v>
      </c>
      <c r="BB92" s="116">
        <f t="shared" si="29"/>
        <v>152</v>
      </c>
      <c r="BC92" s="117">
        <f t="shared" si="30"/>
        <v>122</v>
      </c>
      <c r="BD92" s="118">
        <f t="shared" si="36"/>
        <v>0.55839416058394165</v>
      </c>
      <c r="BE92" s="123"/>
      <c r="BF92" s="27"/>
      <c r="BG92" s="119"/>
      <c r="BH92" s="120" t="b">
        <f t="shared" si="31"/>
        <v>1</v>
      </c>
      <c r="BI92" s="121" t="s">
        <v>606</v>
      </c>
      <c r="BJ92" s="120"/>
      <c r="BK92" s="120"/>
      <c r="BL92" s="120"/>
      <c r="BM92" s="120"/>
      <c r="BN92" s="120"/>
      <c r="BO92" s="120"/>
      <c r="BP92" s="120"/>
      <c r="BQ92" s="120"/>
      <c r="BR92" s="64" t="b">
        <f t="shared" si="37"/>
        <v>1</v>
      </c>
      <c r="BS92" s="96">
        <f t="shared" si="32"/>
        <v>20000000</v>
      </c>
      <c r="BT92" s="96">
        <f t="shared" si="33"/>
        <v>20000000</v>
      </c>
      <c r="BU92" s="64" t="e">
        <f>+AP92 &gt; 100%</f>
        <v>#VALUE!</v>
      </c>
      <c r="BV92" s="4" t="b">
        <f t="shared" si="38"/>
        <v>0</v>
      </c>
      <c r="BW92" s="4" t="b">
        <f t="shared" si="39"/>
        <v>1</v>
      </c>
    </row>
    <row r="93" spans="1:75" ht="51" hidden="1" x14ac:dyDescent="0.25">
      <c r="A93" s="26" t="s">
        <v>438</v>
      </c>
      <c r="B93" s="26" t="s">
        <v>209</v>
      </c>
      <c r="C93" s="26" t="s">
        <v>291</v>
      </c>
      <c r="D93" s="26" t="s">
        <v>335</v>
      </c>
      <c r="E93" s="26" t="s">
        <v>439</v>
      </c>
      <c r="F93" s="26" t="s">
        <v>440</v>
      </c>
      <c r="G93" s="26" t="s">
        <v>490</v>
      </c>
      <c r="H93" s="26" t="s">
        <v>442</v>
      </c>
      <c r="I93" s="26" t="s">
        <v>327</v>
      </c>
      <c r="J93" s="27" t="s">
        <v>491</v>
      </c>
      <c r="K93" s="28">
        <v>83</v>
      </c>
      <c r="L93" s="27" t="s">
        <v>492</v>
      </c>
      <c r="M93" s="29">
        <v>43252</v>
      </c>
      <c r="N93" s="29">
        <v>43465</v>
      </c>
      <c r="O93" s="27" t="s">
        <v>493</v>
      </c>
      <c r="P93" s="27" t="s">
        <v>494</v>
      </c>
      <c r="Q93" s="30">
        <v>100</v>
      </c>
      <c r="R93" s="28" t="s">
        <v>64</v>
      </c>
      <c r="S93" s="31" t="s">
        <v>495</v>
      </c>
      <c r="T93" s="27" t="s">
        <v>496</v>
      </c>
      <c r="U93" s="131">
        <v>1455000000</v>
      </c>
      <c r="V93" s="30"/>
      <c r="W93" s="30"/>
      <c r="X93" s="30"/>
      <c r="Y93" s="30"/>
      <c r="Z93" s="30"/>
      <c r="AA93" s="30"/>
      <c r="AB93" s="30"/>
      <c r="AC93" s="30"/>
      <c r="AD93" s="30">
        <v>25</v>
      </c>
      <c r="AE93" s="35">
        <v>50</v>
      </c>
      <c r="AF93" s="30">
        <v>75</v>
      </c>
      <c r="AG93" s="35">
        <v>100</v>
      </c>
      <c r="AH93" s="30" t="s">
        <v>629</v>
      </c>
      <c r="AI93" s="30" t="s">
        <v>629</v>
      </c>
      <c r="AJ93" s="30" t="s">
        <v>629</v>
      </c>
      <c r="AK93" s="30"/>
      <c r="AL93" s="30"/>
      <c r="AM93" s="30"/>
      <c r="AN93" s="30"/>
      <c r="AO93" s="30" t="str">
        <f t="shared" si="34"/>
        <v>NO PROGRAMADO</v>
      </c>
      <c r="AP93" s="190" t="str">
        <f t="shared" si="40"/>
        <v>NO PROGRAMADO</v>
      </c>
      <c r="AQ93" s="27"/>
      <c r="AR93" s="90"/>
      <c r="AS93" s="90"/>
      <c r="AT93" s="89"/>
      <c r="AU93" s="89"/>
      <c r="AV93" s="89"/>
      <c r="AW93" s="89"/>
      <c r="AX93" s="89"/>
      <c r="AY93" s="37" t="str">
        <f t="shared" si="27"/>
        <v>SIN RECURSO EJECUTADO</v>
      </c>
      <c r="AZ93" s="27"/>
      <c r="BA93" s="115">
        <f t="shared" si="28"/>
        <v>213</v>
      </c>
      <c r="BB93" s="116">
        <f t="shared" si="29"/>
        <v>91</v>
      </c>
      <c r="BC93" s="117">
        <f t="shared" si="30"/>
        <v>122</v>
      </c>
      <c r="BD93" s="118">
        <f t="shared" si="36"/>
        <v>0.71830985915492962</v>
      </c>
      <c r="BE93" s="123"/>
      <c r="BF93" s="27"/>
      <c r="BG93" s="119"/>
      <c r="BH93" s="120" t="b">
        <f t="shared" si="31"/>
        <v>1</v>
      </c>
      <c r="BI93" s="120"/>
      <c r="BJ93" s="120"/>
      <c r="BK93" s="120"/>
      <c r="BL93" s="120"/>
      <c r="BM93" s="120"/>
      <c r="BN93" s="120"/>
      <c r="BO93" s="120"/>
      <c r="BP93" s="120"/>
      <c r="BQ93" s="120"/>
      <c r="BR93" s="64" t="b">
        <f t="shared" si="37"/>
        <v>1</v>
      </c>
      <c r="BS93" s="96">
        <f t="shared" si="32"/>
        <v>1455000000</v>
      </c>
      <c r="BT93" s="96">
        <f t="shared" si="33"/>
        <v>1455000000</v>
      </c>
      <c r="BU93" s="64"/>
      <c r="BV93" s="4" t="b">
        <f t="shared" si="38"/>
        <v>0</v>
      </c>
      <c r="BW93" s="4" t="b">
        <f t="shared" si="39"/>
        <v>1</v>
      </c>
    </row>
    <row r="94" spans="1:75" ht="51" hidden="1" x14ac:dyDescent="0.25">
      <c r="A94" s="26" t="s">
        <v>438</v>
      </c>
      <c r="B94" s="26" t="s">
        <v>209</v>
      </c>
      <c r="C94" s="26" t="s">
        <v>291</v>
      </c>
      <c r="D94" s="26" t="s">
        <v>335</v>
      </c>
      <c r="E94" s="26" t="s">
        <v>439</v>
      </c>
      <c r="F94" s="26" t="s">
        <v>440</v>
      </c>
      <c r="G94" s="26" t="s">
        <v>441</v>
      </c>
      <c r="H94" s="26" t="s">
        <v>442</v>
      </c>
      <c r="I94" s="26" t="s">
        <v>327</v>
      </c>
      <c r="J94" s="27" t="s">
        <v>497</v>
      </c>
      <c r="K94" s="28">
        <v>84</v>
      </c>
      <c r="L94" s="27" t="s">
        <v>498</v>
      </c>
      <c r="M94" s="29">
        <v>43252</v>
      </c>
      <c r="N94" s="29">
        <v>43465</v>
      </c>
      <c r="O94" s="27" t="s">
        <v>499</v>
      </c>
      <c r="P94" s="27" t="s">
        <v>499</v>
      </c>
      <c r="Q94" s="30">
        <v>1</v>
      </c>
      <c r="R94" s="28" t="s">
        <v>146</v>
      </c>
      <c r="S94" s="31" t="s">
        <v>249</v>
      </c>
      <c r="T94" s="27" t="s">
        <v>500</v>
      </c>
      <c r="U94" s="131">
        <v>1424140748</v>
      </c>
      <c r="V94" s="30"/>
      <c r="W94" s="30"/>
      <c r="X94" s="30"/>
      <c r="Y94" s="30"/>
      <c r="Z94" s="30"/>
      <c r="AA94" s="30"/>
      <c r="AB94" s="30"/>
      <c r="AC94" s="30"/>
      <c r="AD94" s="30"/>
      <c r="AE94" s="38">
        <v>1</v>
      </c>
      <c r="AF94" s="30">
        <v>1</v>
      </c>
      <c r="AG94" s="30">
        <v>1</v>
      </c>
      <c r="AH94" s="30" t="s">
        <v>629</v>
      </c>
      <c r="AI94" s="30" t="s">
        <v>629</v>
      </c>
      <c r="AJ94" s="30" t="s">
        <v>629</v>
      </c>
      <c r="AK94" s="30" t="s">
        <v>629</v>
      </c>
      <c r="AL94" s="30"/>
      <c r="AM94" s="30"/>
      <c r="AN94" s="30"/>
      <c r="AO94" s="30" t="str">
        <f t="shared" si="34"/>
        <v>NO PROGRAMADO</v>
      </c>
      <c r="AP94" s="190" t="str">
        <f t="shared" si="40"/>
        <v>NO PROGRAMADO</v>
      </c>
      <c r="AQ94" s="27"/>
      <c r="AR94" s="90"/>
      <c r="AS94" s="90"/>
      <c r="AT94" s="89"/>
      <c r="AU94" s="89"/>
      <c r="AV94" s="89"/>
      <c r="AW94" s="89"/>
      <c r="AX94" s="89"/>
      <c r="AY94" s="37" t="str">
        <f t="shared" si="27"/>
        <v>SIN RECURSO EJECUTADO</v>
      </c>
      <c r="AZ94" s="27"/>
      <c r="BA94" s="115">
        <f t="shared" si="28"/>
        <v>213</v>
      </c>
      <c r="BB94" s="116">
        <f t="shared" si="29"/>
        <v>91</v>
      </c>
      <c r="BC94" s="117">
        <f t="shared" si="30"/>
        <v>122</v>
      </c>
      <c r="BD94" s="118">
        <f t="shared" si="36"/>
        <v>0.71830985915492962</v>
      </c>
      <c r="BE94" s="123"/>
      <c r="BF94" s="27" t="s">
        <v>501</v>
      </c>
      <c r="BG94" s="119"/>
      <c r="BH94" s="120" t="b">
        <f t="shared" si="31"/>
        <v>1</v>
      </c>
      <c r="BI94" s="120"/>
      <c r="BJ94" s="120"/>
      <c r="BK94" s="120"/>
      <c r="BL94" s="120"/>
      <c r="BM94" s="120"/>
      <c r="BN94" s="120"/>
      <c r="BO94" s="120"/>
      <c r="BP94" s="120"/>
      <c r="BQ94" s="120"/>
      <c r="BR94" s="64" t="b">
        <f t="shared" si="37"/>
        <v>1</v>
      </c>
      <c r="BS94" s="96">
        <f t="shared" si="32"/>
        <v>1424140748</v>
      </c>
      <c r="BT94" s="96">
        <f t="shared" si="33"/>
        <v>1424140748</v>
      </c>
      <c r="BU94" s="64"/>
      <c r="BV94" s="4" t="b">
        <f t="shared" si="38"/>
        <v>0</v>
      </c>
      <c r="BW94" s="4" t="b">
        <f t="shared" si="39"/>
        <v>1</v>
      </c>
    </row>
    <row r="95" spans="1:75" ht="63.75" hidden="1" x14ac:dyDescent="0.25">
      <c r="A95" s="26" t="s">
        <v>438</v>
      </c>
      <c r="B95" s="26" t="s">
        <v>209</v>
      </c>
      <c r="C95" s="26" t="s">
        <v>291</v>
      </c>
      <c r="D95" s="26" t="s">
        <v>335</v>
      </c>
      <c r="E95" s="26" t="s">
        <v>439</v>
      </c>
      <c r="F95" s="26" t="s">
        <v>440</v>
      </c>
      <c r="G95" s="26" t="s">
        <v>441</v>
      </c>
      <c r="H95" s="26" t="s">
        <v>442</v>
      </c>
      <c r="I95" s="26" t="s">
        <v>327</v>
      </c>
      <c r="J95" s="27" t="s">
        <v>502</v>
      </c>
      <c r="K95" s="28">
        <v>85</v>
      </c>
      <c r="L95" s="27" t="s">
        <v>503</v>
      </c>
      <c r="M95" s="29">
        <v>43252</v>
      </c>
      <c r="N95" s="29">
        <v>43465</v>
      </c>
      <c r="O95" s="27" t="s">
        <v>504</v>
      </c>
      <c r="P95" s="27" t="s">
        <v>505</v>
      </c>
      <c r="Q95" s="30">
        <v>1</v>
      </c>
      <c r="R95" s="28" t="s">
        <v>146</v>
      </c>
      <c r="S95" s="31" t="s">
        <v>249</v>
      </c>
      <c r="T95" s="27" t="s">
        <v>506</v>
      </c>
      <c r="U95" s="131">
        <v>403557726</v>
      </c>
      <c r="V95" s="30"/>
      <c r="W95" s="30"/>
      <c r="X95" s="30"/>
      <c r="Y95" s="30"/>
      <c r="Z95" s="30"/>
      <c r="AA95" s="30"/>
      <c r="AB95" s="30"/>
      <c r="AC95" s="30"/>
      <c r="AD95" s="30"/>
      <c r="AE95" s="38">
        <v>1</v>
      </c>
      <c r="AF95" s="30">
        <v>1</v>
      </c>
      <c r="AG95" s="30">
        <v>1</v>
      </c>
      <c r="AH95" s="30" t="s">
        <v>629</v>
      </c>
      <c r="AI95" s="30" t="s">
        <v>629</v>
      </c>
      <c r="AJ95" s="30" t="s">
        <v>629</v>
      </c>
      <c r="AK95" s="30" t="s">
        <v>629</v>
      </c>
      <c r="AL95" s="30"/>
      <c r="AM95" s="30"/>
      <c r="AN95" s="30"/>
      <c r="AO95" s="30" t="str">
        <f t="shared" si="34"/>
        <v>NO PROGRAMADO</v>
      </c>
      <c r="AP95" s="190" t="str">
        <f t="shared" si="40"/>
        <v>NO PROGRAMADO</v>
      </c>
      <c r="AQ95" s="27"/>
      <c r="AR95" s="90"/>
      <c r="AS95" s="90"/>
      <c r="AT95" s="89"/>
      <c r="AU95" s="89"/>
      <c r="AV95" s="89"/>
      <c r="AW95" s="89"/>
      <c r="AX95" s="89"/>
      <c r="AY95" s="37" t="str">
        <f t="shared" si="27"/>
        <v>SIN RECURSO EJECUTADO</v>
      </c>
      <c r="AZ95" s="27"/>
      <c r="BA95" s="115">
        <f t="shared" si="28"/>
        <v>213</v>
      </c>
      <c r="BB95" s="116">
        <f t="shared" si="29"/>
        <v>91</v>
      </c>
      <c r="BC95" s="117">
        <f t="shared" si="30"/>
        <v>122</v>
      </c>
      <c r="BD95" s="118">
        <f t="shared" si="36"/>
        <v>0.71830985915492962</v>
      </c>
      <c r="BE95" s="123"/>
      <c r="BF95" s="27" t="s">
        <v>507</v>
      </c>
      <c r="BG95" s="119"/>
      <c r="BH95" s="120" t="b">
        <f t="shared" si="31"/>
        <v>1</v>
      </c>
      <c r="BI95" s="120"/>
      <c r="BJ95" s="120"/>
      <c r="BK95" s="120"/>
      <c r="BL95" s="120"/>
      <c r="BM95" s="120"/>
      <c r="BN95" s="120"/>
      <c r="BO95" s="120"/>
      <c r="BP95" s="120"/>
      <c r="BQ95" s="120"/>
      <c r="BR95" s="64" t="b">
        <f t="shared" si="37"/>
        <v>1</v>
      </c>
      <c r="BS95" s="96">
        <f t="shared" si="32"/>
        <v>403557726</v>
      </c>
      <c r="BT95" s="96">
        <f t="shared" si="33"/>
        <v>403557726</v>
      </c>
      <c r="BU95" s="64"/>
      <c r="BV95" s="4" t="b">
        <f t="shared" si="38"/>
        <v>0</v>
      </c>
      <c r="BW95" s="4" t="b">
        <f t="shared" si="39"/>
        <v>1</v>
      </c>
    </row>
    <row r="96" spans="1:75" ht="51" x14ac:dyDescent="0.25">
      <c r="A96" s="26" t="s">
        <v>438</v>
      </c>
      <c r="B96" s="26" t="s">
        <v>209</v>
      </c>
      <c r="C96" s="26" t="s">
        <v>291</v>
      </c>
      <c r="D96" s="26" t="s">
        <v>335</v>
      </c>
      <c r="E96" s="26" t="s">
        <v>439</v>
      </c>
      <c r="F96" s="26" t="s">
        <v>440</v>
      </c>
      <c r="G96" s="26" t="s">
        <v>441</v>
      </c>
      <c r="H96" s="26" t="s">
        <v>442</v>
      </c>
      <c r="I96" s="26" t="s">
        <v>327</v>
      </c>
      <c r="J96" s="41" t="s">
        <v>508</v>
      </c>
      <c r="K96" s="28">
        <v>86</v>
      </c>
      <c r="L96" s="27" t="s">
        <v>509</v>
      </c>
      <c r="M96" s="29">
        <v>43115</v>
      </c>
      <c r="N96" s="29">
        <v>43146</v>
      </c>
      <c r="O96" s="41" t="s">
        <v>510</v>
      </c>
      <c r="P96" s="41" t="s">
        <v>511</v>
      </c>
      <c r="Q96" s="30">
        <v>3886</v>
      </c>
      <c r="R96" s="28" t="s">
        <v>96</v>
      </c>
      <c r="S96" s="31" t="s">
        <v>177</v>
      </c>
      <c r="T96" s="27" t="s">
        <v>512</v>
      </c>
      <c r="U96" s="127">
        <v>1844356995</v>
      </c>
      <c r="V96" s="30"/>
      <c r="W96" s="38">
        <v>3886</v>
      </c>
      <c r="X96" s="30">
        <v>3886</v>
      </c>
      <c r="Y96" s="30">
        <v>3886</v>
      </c>
      <c r="Z96" s="30">
        <v>3886</v>
      </c>
      <c r="AA96" s="30">
        <v>3886</v>
      </c>
      <c r="AB96" s="30">
        <v>3886</v>
      </c>
      <c r="AC96" s="30">
        <v>3886</v>
      </c>
      <c r="AD96" s="30">
        <v>3886</v>
      </c>
      <c r="AE96" s="30">
        <v>3886</v>
      </c>
      <c r="AF96" s="30">
        <v>3886</v>
      </c>
      <c r="AG96" s="30">
        <v>3886</v>
      </c>
      <c r="AH96" s="30">
        <v>3886</v>
      </c>
      <c r="AI96" s="30">
        <v>3886</v>
      </c>
      <c r="AJ96" s="30">
        <v>3886</v>
      </c>
      <c r="AK96" s="30">
        <v>3886</v>
      </c>
      <c r="AL96" s="30">
        <v>3886</v>
      </c>
      <c r="AM96" s="30">
        <v>3886</v>
      </c>
      <c r="AN96" s="30">
        <v>3886</v>
      </c>
      <c r="AO96" s="30">
        <f t="shared" si="34"/>
        <v>3886</v>
      </c>
      <c r="AP96" s="92">
        <f t="shared" si="40"/>
        <v>1</v>
      </c>
      <c r="AQ96" s="27"/>
      <c r="AR96" s="90">
        <v>1844356995.53</v>
      </c>
      <c r="AS96" s="90">
        <v>1844356995.53</v>
      </c>
      <c r="AT96" s="90">
        <v>1844356995.53</v>
      </c>
      <c r="AU96" s="90">
        <v>1844356995.53</v>
      </c>
      <c r="AV96" s="90">
        <v>1844356995.53</v>
      </c>
      <c r="AW96" s="90">
        <v>1844356995.53</v>
      </c>
      <c r="AX96" s="90">
        <v>1844356995.53</v>
      </c>
      <c r="AY96" s="32">
        <f>IF(AS96/U96=0,"SIN RECURSO EJECUTADO",(AS96/U96))</f>
        <v>1.000000000287363</v>
      </c>
      <c r="AZ96" s="27" t="s">
        <v>513</v>
      </c>
      <c r="BA96" s="115">
        <f t="shared" si="28"/>
        <v>31</v>
      </c>
      <c r="BB96" s="116">
        <f t="shared" si="29"/>
        <v>228</v>
      </c>
      <c r="BC96" s="117">
        <f t="shared" si="30"/>
        <v>-197</v>
      </c>
      <c r="BD96" s="118">
        <f t="shared" si="36"/>
        <v>4.935483870967742</v>
      </c>
      <c r="BE96" s="123"/>
      <c r="BF96" s="27" t="s">
        <v>514</v>
      </c>
      <c r="BG96" s="119" t="s">
        <v>515</v>
      </c>
      <c r="BH96" s="120" t="b">
        <f t="shared" si="31"/>
        <v>1</v>
      </c>
      <c r="BI96" s="121" t="s">
        <v>606</v>
      </c>
      <c r="BJ96" s="120"/>
      <c r="BK96" s="120"/>
      <c r="BL96" s="120"/>
      <c r="BM96" s="120"/>
      <c r="BN96" s="120"/>
      <c r="BO96" s="120"/>
      <c r="BP96" s="120"/>
      <c r="BQ96" s="120" t="s">
        <v>632</v>
      </c>
      <c r="BR96" s="64" t="b">
        <f t="shared" si="37"/>
        <v>1</v>
      </c>
      <c r="BS96" s="96">
        <f t="shared" si="32"/>
        <v>-0.52999997138977051</v>
      </c>
      <c r="BT96" s="96">
        <f t="shared" si="33"/>
        <v>-0.52999997138977051</v>
      </c>
      <c r="BU96" s="64" t="b">
        <f>+AP96 &gt; 100%</f>
        <v>0</v>
      </c>
      <c r="BV96" s="4" t="b">
        <f t="shared" si="38"/>
        <v>0</v>
      </c>
      <c r="BW96" s="4" t="b">
        <f t="shared" si="39"/>
        <v>1</v>
      </c>
    </row>
    <row r="97" spans="1:75" ht="51" hidden="1" x14ac:dyDescent="0.25">
      <c r="A97" s="26" t="s">
        <v>438</v>
      </c>
      <c r="B97" s="26" t="s">
        <v>209</v>
      </c>
      <c r="C97" s="26" t="s">
        <v>291</v>
      </c>
      <c r="D97" s="26" t="s">
        <v>335</v>
      </c>
      <c r="E97" s="26" t="s">
        <v>439</v>
      </c>
      <c r="F97" s="26" t="s">
        <v>440</v>
      </c>
      <c r="G97" s="26" t="s">
        <v>441</v>
      </c>
      <c r="H97" s="26" t="s">
        <v>442</v>
      </c>
      <c r="I97" s="26" t="s">
        <v>327</v>
      </c>
      <c r="J97" s="41" t="s">
        <v>516</v>
      </c>
      <c r="K97" s="28">
        <v>87</v>
      </c>
      <c r="L97" s="41" t="s">
        <v>517</v>
      </c>
      <c r="M97" s="29">
        <v>43282</v>
      </c>
      <c r="N97" s="29">
        <v>43465</v>
      </c>
      <c r="O97" s="41" t="s">
        <v>518</v>
      </c>
      <c r="P97" s="41" t="s">
        <v>518</v>
      </c>
      <c r="Q97" s="30">
        <v>1</v>
      </c>
      <c r="R97" s="28" t="s">
        <v>146</v>
      </c>
      <c r="S97" s="31" t="s">
        <v>249</v>
      </c>
      <c r="T97" s="27" t="s">
        <v>519</v>
      </c>
      <c r="U97" s="127">
        <v>498669500</v>
      </c>
      <c r="V97" s="30"/>
      <c r="W97" s="30"/>
      <c r="X97" s="30"/>
      <c r="Y97" s="30"/>
      <c r="Z97" s="30"/>
      <c r="AA97" s="30"/>
      <c r="AB97" s="30"/>
      <c r="AC97" s="30"/>
      <c r="AD97" s="30"/>
      <c r="AE97" s="38">
        <v>1</v>
      </c>
      <c r="AF97" s="30">
        <v>1</v>
      </c>
      <c r="AG97" s="30">
        <v>1</v>
      </c>
      <c r="AH97" s="30" t="s">
        <v>629</v>
      </c>
      <c r="AI97" s="30" t="s">
        <v>629</v>
      </c>
      <c r="AJ97" s="30" t="s">
        <v>629</v>
      </c>
      <c r="AK97" s="30" t="s">
        <v>629</v>
      </c>
      <c r="AL97" s="30"/>
      <c r="AM97" s="30"/>
      <c r="AN97" s="30"/>
      <c r="AO97" s="30" t="str">
        <f t="shared" si="34"/>
        <v>NO PROGRAMADO</v>
      </c>
      <c r="AP97" s="190" t="str">
        <f t="shared" si="40"/>
        <v>NO PROGRAMADO</v>
      </c>
      <c r="AQ97" s="27"/>
      <c r="AR97" s="91"/>
      <c r="AS97" s="91"/>
      <c r="AT97" s="89"/>
      <c r="AU97" s="89"/>
      <c r="AV97" s="89"/>
      <c r="AW97" s="89"/>
      <c r="AX97" s="89"/>
      <c r="AY97" s="37" t="str">
        <f t="shared" si="27"/>
        <v>SIN RECURSO EJECUTADO</v>
      </c>
      <c r="AZ97" s="27"/>
      <c r="BA97" s="115">
        <f t="shared" si="28"/>
        <v>183</v>
      </c>
      <c r="BB97" s="116">
        <f t="shared" si="29"/>
        <v>61</v>
      </c>
      <c r="BC97" s="117">
        <f t="shared" si="30"/>
        <v>122</v>
      </c>
      <c r="BD97" s="118">
        <f t="shared" si="36"/>
        <v>0.83606557377049184</v>
      </c>
      <c r="BE97" s="123"/>
      <c r="BF97" s="27" t="s">
        <v>507</v>
      </c>
      <c r="BG97" s="119"/>
      <c r="BH97" s="120" t="b">
        <f t="shared" si="31"/>
        <v>1</v>
      </c>
      <c r="BI97" s="120"/>
      <c r="BJ97" s="120"/>
      <c r="BK97" s="120"/>
      <c r="BL97" s="120"/>
      <c r="BM97" s="120"/>
      <c r="BN97" s="120"/>
      <c r="BO97" s="120"/>
      <c r="BP97" s="120"/>
      <c r="BQ97" s="120"/>
      <c r="BR97" s="64" t="b">
        <f t="shared" si="37"/>
        <v>1</v>
      </c>
      <c r="BS97" s="96">
        <f t="shared" si="32"/>
        <v>498669500</v>
      </c>
      <c r="BT97" s="96">
        <f t="shared" si="33"/>
        <v>498669500</v>
      </c>
      <c r="BU97" s="64"/>
      <c r="BV97" s="4" t="b">
        <f t="shared" si="38"/>
        <v>0</v>
      </c>
      <c r="BW97" s="4" t="b">
        <f t="shared" si="39"/>
        <v>1</v>
      </c>
    </row>
    <row r="98" spans="1:75" ht="51" hidden="1" x14ac:dyDescent="0.25">
      <c r="A98" s="26" t="s">
        <v>438</v>
      </c>
      <c r="B98" s="26" t="s">
        <v>209</v>
      </c>
      <c r="C98" s="26" t="s">
        <v>291</v>
      </c>
      <c r="D98" s="26" t="s">
        <v>335</v>
      </c>
      <c r="E98" s="26" t="s">
        <v>55</v>
      </c>
      <c r="F98" s="26" t="s">
        <v>440</v>
      </c>
      <c r="G98" s="26" t="s">
        <v>520</v>
      </c>
      <c r="H98" s="26" t="s">
        <v>442</v>
      </c>
      <c r="I98" s="26" t="s">
        <v>327</v>
      </c>
      <c r="J98" s="27" t="s">
        <v>521</v>
      </c>
      <c r="K98" s="28">
        <v>88</v>
      </c>
      <c r="L98" s="27" t="s">
        <v>522</v>
      </c>
      <c r="M98" s="29">
        <v>43252</v>
      </c>
      <c r="N98" s="29">
        <v>43465</v>
      </c>
      <c r="O98" s="27" t="s">
        <v>523</v>
      </c>
      <c r="P98" s="27" t="s">
        <v>524</v>
      </c>
      <c r="Q98" s="30">
        <v>100</v>
      </c>
      <c r="R98" s="28" t="s">
        <v>64</v>
      </c>
      <c r="S98" s="31" t="s">
        <v>249</v>
      </c>
      <c r="T98" s="27" t="s">
        <v>525</v>
      </c>
      <c r="U98" s="127">
        <v>0</v>
      </c>
      <c r="V98" s="30"/>
      <c r="W98" s="30"/>
      <c r="X98" s="30"/>
      <c r="Y98" s="30"/>
      <c r="Z98" s="30"/>
      <c r="AA98" s="35">
        <v>25</v>
      </c>
      <c r="AB98" s="30">
        <v>25</v>
      </c>
      <c r="AC98" s="30">
        <v>25</v>
      </c>
      <c r="AD98" s="30">
        <v>25</v>
      </c>
      <c r="AE98" s="30">
        <v>25</v>
      </c>
      <c r="AF98" s="30">
        <v>25</v>
      </c>
      <c r="AG98" s="35">
        <v>100</v>
      </c>
      <c r="AH98" s="30">
        <v>25</v>
      </c>
      <c r="AI98" s="85" t="s">
        <v>630</v>
      </c>
      <c r="AJ98" s="85" t="s">
        <v>630</v>
      </c>
      <c r="AK98" s="85" t="s">
        <v>630</v>
      </c>
      <c r="AL98" s="85" t="s">
        <v>630</v>
      </c>
      <c r="AM98" s="85" t="s">
        <v>630</v>
      </c>
      <c r="AN98" s="30"/>
      <c r="AO98" s="30" t="str">
        <f t="shared" si="34"/>
        <v>NO PERIODICIDAD</v>
      </c>
      <c r="AP98" s="191" t="e">
        <f t="shared" si="40"/>
        <v>#VALUE!</v>
      </c>
      <c r="AQ98" s="27"/>
      <c r="AR98" s="89"/>
      <c r="AS98" s="89"/>
      <c r="AT98" s="89"/>
      <c r="AU98" s="89"/>
      <c r="AV98" s="89"/>
      <c r="AW98" s="89"/>
      <c r="AX98" s="89"/>
      <c r="AY98" s="32" t="e">
        <f t="shared" si="27"/>
        <v>#DIV/0!</v>
      </c>
      <c r="AZ98" s="27" t="s">
        <v>526</v>
      </c>
      <c r="BA98" s="115">
        <f t="shared" si="28"/>
        <v>213</v>
      </c>
      <c r="BB98" s="116">
        <f t="shared" si="29"/>
        <v>91</v>
      </c>
      <c r="BC98" s="117">
        <f t="shared" si="30"/>
        <v>122</v>
      </c>
      <c r="BD98" s="118">
        <f t="shared" si="36"/>
        <v>0.71830985915492962</v>
      </c>
      <c r="BE98" s="123"/>
      <c r="BF98" s="27"/>
      <c r="BG98" s="119"/>
      <c r="BH98" s="120" t="b">
        <f t="shared" si="31"/>
        <v>1</v>
      </c>
      <c r="BI98" s="121" t="s">
        <v>606</v>
      </c>
      <c r="BJ98" s="120"/>
      <c r="BK98" s="120"/>
      <c r="BL98" s="120"/>
      <c r="BM98" s="120"/>
      <c r="BN98" s="120"/>
      <c r="BO98" s="120"/>
      <c r="BP98" s="120"/>
      <c r="BQ98" s="120"/>
      <c r="BR98" s="64" t="b">
        <f t="shared" si="37"/>
        <v>1</v>
      </c>
      <c r="BS98" s="96">
        <f t="shared" si="32"/>
        <v>0</v>
      </c>
      <c r="BT98" s="96">
        <f t="shared" si="33"/>
        <v>0</v>
      </c>
      <c r="BU98" s="64" t="e">
        <f t="shared" ref="BU98:BU103" si="41">+AP98 &gt; 100%</f>
        <v>#VALUE!</v>
      </c>
      <c r="BV98" s="4" t="b">
        <f t="shared" si="38"/>
        <v>0</v>
      </c>
      <c r="BW98" s="4" t="b">
        <f t="shared" si="39"/>
        <v>1</v>
      </c>
    </row>
    <row r="99" spans="1:75" ht="76.5" x14ac:dyDescent="0.25">
      <c r="A99" s="26" t="s">
        <v>313</v>
      </c>
      <c r="B99" s="26" t="s">
        <v>358</v>
      </c>
      <c r="C99" s="26" t="s">
        <v>291</v>
      </c>
      <c r="D99" s="26" t="s">
        <v>335</v>
      </c>
      <c r="E99" s="26" t="s">
        <v>55</v>
      </c>
      <c r="F99" s="26" t="s">
        <v>359</v>
      </c>
      <c r="G99" s="26" t="s">
        <v>527</v>
      </c>
      <c r="H99" s="26" t="s">
        <v>58</v>
      </c>
      <c r="I99" s="26" t="s">
        <v>327</v>
      </c>
      <c r="J99" s="27" t="s">
        <v>528</v>
      </c>
      <c r="K99" s="28">
        <v>89</v>
      </c>
      <c r="L99" s="27" t="s">
        <v>529</v>
      </c>
      <c r="M99" s="29">
        <v>43250</v>
      </c>
      <c r="N99" s="29">
        <v>43464</v>
      </c>
      <c r="O99" s="27" t="s">
        <v>530</v>
      </c>
      <c r="P99" s="41" t="s">
        <v>531</v>
      </c>
      <c r="Q99" s="31">
        <v>100</v>
      </c>
      <c r="R99" s="28" t="s">
        <v>64</v>
      </c>
      <c r="S99" s="31" t="s">
        <v>532</v>
      </c>
      <c r="T99" s="27" t="s">
        <v>533</v>
      </c>
      <c r="U99" s="127">
        <v>0</v>
      </c>
      <c r="V99" s="30"/>
      <c r="W99" s="30"/>
      <c r="X99" s="30"/>
      <c r="Y99" s="35">
        <v>42</v>
      </c>
      <c r="Z99" s="30">
        <v>42</v>
      </c>
      <c r="AA99" s="30">
        <v>42</v>
      </c>
      <c r="AB99" s="30">
        <v>42</v>
      </c>
      <c r="AC99" s="30">
        <v>93</v>
      </c>
      <c r="AD99" s="30">
        <v>93</v>
      </c>
      <c r="AE99" s="30">
        <v>93</v>
      </c>
      <c r="AF99" s="30">
        <v>93</v>
      </c>
      <c r="AG99" s="35">
        <v>100</v>
      </c>
      <c r="AH99" s="30">
        <v>42</v>
      </c>
      <c r="AI99" s="85" t="s">
        <v>630</v>
      </c>
      <c r="AJ99" s="187">
        <v>92</v>
      </c>
      <c r="AK99" s="85" t="s">
        <v>630</v>
      </c>
      <c r="AL99" s="85" t="s">
        <v>630</v>
      </c>
      <c r="AM99" s="85" t="s">
        <v>630</v>
      </c>
      <c r="AN99" s="30"/>
      <c r="AO99" s="30">
        <f t="shared" si="34"/>
        <v>92</v>
      </c>
      <c r="AP99" s="92">
        <f t="shared" si="40"/>
        <v>0.989247311827957</v>
      </c>
      <c r="AQ99" s="27" t="s">
        <v>761</v>
      </c>
      <c r="AR99" s="89"/>
      <c r="AS99" s="89"/>
      <c r="AT99" s="189"/>
      <c r="AU99" s="89"/>
      <c r="AV99" s="89"/>
      <c r="AW99" s="89"/>
      <c r="AX99" s="89"/>
      <c r="AY99" s="32" t="e">
        <f t="shared" si="27"/>
        <v>#DIV/0!</v>
      </c>
      <c r="AZ99" s="203" t="s">
        <v>756</v>
      </c>
      <c r="BA99" s="115">
        <f t="shared" si="28"/>
        <v>214</v>
      </c>
      <c r="BB99" s="116">
        <f t="shared" si="29"/>
        <v>93</v>
      </c>
      <c r="BC99" s="117">
        <f t="shared" si="30"/>
        <v>121</v>
      </c>
      <c r="BD99" s="118">
        <f t="shared" si="36"/>
        <v>0.71495327102803741</v>
      </c>
      <c r="BE99" s="123"/>
      <c r="BF99" s="27"/>
      <c r="BG99" s="26"/>
      <c r="BH99" s="120" t="b">
        <f t="shared" si="31"/>
        <v>1</v>
      </c>
      <c r="BI99" s="121" t="s">
        <v>606</v>
      </c>
      <c r="BJ99" s="120"/>
      <c r="BK99" s="120" t="s">
        <v>615</v>
      </c>
      <c r="BL99" s="120"/>
      <c r="BM99" s="120"/>
      <c r="BN99" s="120"/>
      <c r="BO99" s="120"/>
      <c r="BP99" s="120"/>
      <c r="BQ99" s="120"/>
      <c r="BR99" s="64" t="b">
        <f t="shared" si="37"/>
        <v>1</v>
      </c>
      <c r="BS99" s="96">
        <f t="shared" si="32"/>
        <v>0</v>
      </c>
      <c r="BT99" s="96">
        <f t="shared" si="33"/>
        <v>0</v>
      </c>
      <c r="BU99" s="64" t="b">
        <f t="shared" si="41"/>
        <v>0</v>
      </c>
      <c r="BV99" s="4" t="b">
        <f t="shared" si="38"/>
        <v>0</v>
      </c>
      <c r="BW99" s="4" t="b">
        <f t="shared" si="39"/>
        <v>0</v>
      </c>
    </row>
    <row r="100" spans="1:75" ht="155.25" customHeight="1" x14ac:dyDescent="0.25">
      <c r="A100" s="26" t="s">
        <v>313</v>
      </c>
      <c r="B100" s="26" t="s">
        <v>358</v>
      </c>
      <c r="C100" s="26" t="s">
        <v>291</v>
      </c>
      <c r="D100" s="26" t="s">
        <v>335</v>
      </c>
      <c r="E100" s="26" t="s">
        <v>55</v>
      </c>
      <c r="F100" s="26" t="s">
        <v>359</v>
      </c>
      <c r="G100" s="26" t="s">
        <v>527</v>
      </c>
      <c r="H100" s="26" t="s">
        <v>58</v>
      </c>
      <c r="I100" s="26" t="s">
        <v>327</v>
      </c>
      <c r="J100" s="27" t="s">
        <v>535</v>
      </c>
      <c r="K100" s="28">
        <v>90</v>
      </c>
      <c r="L100" s="27" t="s">
        <v>536</v>
      </c>
      <c r="M100" s="29">
        <v>43101</v>
      </c>
      <c r="N100" s="42">
        <v>43465</v>
      </c>
      <c r="O100" s="27" t="s">
        <v>537</v>
      </c>
      <c r="P100" s="41" t="s">
        <v>538</v>
      </c>
      <c r="Q100" s="31">
        <v>100</v>
      </c>
      <c r="R100" s="28" t="s">
        <v>64</v>
      </c>
      <c r="S100" s="31" t="s">
        <v>532</v>
      </c>
      <c r="T100" s="27" t="s">
        <v>539</v>
      </c>
      <c r="U100" s="127">
        <v>0</v>
      </c>
      <c r="V100" s="30"/>
      <c r="W100" s="30"/>
      <c r="X100" s="30"/>
      <c r="Y100" s="35">
        <v>55</v>
      </c>
      <c r="Z100" s="30">
        <v>55</v>
      </c>
      <c r="AA100" s="30">
        <v>55</v>
      </c>
      <c r="AB100" s="30">
        <v>55</v>
      </c>
      <c r="AC100" s="30">
        <v>100</v>
      </c>
      <c r="AD100" s="30">
        <v>100</v>
      </c>
      <c r="AE100" s="30">
        <v>100</v>
      </c>
      <c r="AF100" s="30">
        <v>100</v>
      </c>
      <c r="AG100" s="35">
        <v>100</v>
      </c>
      <c r="AH100" s="30">
        <v>55</v>
      </c>
      <c r="AI100" s="85" t="s">
        <v>630</v>
      </c>
      <c r="AJ100" s="187">
        <v>55</v>
      </c>
      <c r="AK100" s="85" t="s">
        <v>630</v>
      </c>
      <c r="AL100" s="85" t="s">
        <v>630</v>
      </c>
      <c r="AM100" s="85" t="s">
        <v>630</v>
      </c>
      <c r="AN100" s="30"/>
      <c r="AO100" s="30">
        <f t="shared" si="34"/>
        <v>55</v>
      </c>
      <c r="AP100" s="92">
        <f t="shared" si="40"/>
        <v>0.55000000000000004</v>
      </c>
      <c r="AQ100" s="27" t="s">
        <v>757</v>
      </c>
      <c r="AR100" s="89"/>
      <c r="AS100" s="89"/>
      <c r="AT100" s="189"/>
      <c r="AU100" s="89"/>
      <c r="AV100" s="89"/>
      <c r="AW100" s="89"/>
      <c r="AX100" s="89"/>
      <c r="AY100" s="32" t="e">
        <f t="shared" si="27"/>
        <v>#DIV/0!</v>
      </c>
      <c r="AZ100" s="203" t="s">
        <v>758</v>
      </c>
      <c r="BA100" s="115">
        <f t="shared" si="28"/>
        <v>364</v>
      </c>
      <c r="BB100" s="116">
        <f t="shared" si="29"/>
        <v>242</v>
      </c>
      <c r="BC100" s="117">
        <f t="shared" si="30"/>
        <v>122</v>
      </c>
      <c r="BD100" s="118">
        <f t="shared" si="36"/>
        <v>0.42032967032967034</v>
      </c>
      <c r="BE100" s="123" t="s">
        <v>540</v>
      </c>
      <c r="BF100" s="27"/>
      <c r="BG100" s="26"/>
      <c r="BH100" s="120" t="b">
        <f t="shared" si="31"/>
        <v>1</v>
      </c>
      <c r="BI100" s="121" t="s">
        <v>606</v>
      </c>
      <c r="BJ100" s="120"/>
      <c r="BK100" s="120" t="s">
        <v>615</v>
      </c>
      <c r="BL100" s="120"/>
      <c r="BM100" s="120"/>
      <c r="BN100" s="120"/>
      <c r="BO100" s="120"/>
      <c r="BP100" s="120"/>
      <c r="BQ100" s="120"/>
      <c r="BR100" s="64" t="b">
        <f t="shared" si="37"/>
        <v>1</v>
      </c>
      <c r="BS100" s="96">
        <f t="shared" si="32"/>
        <v>0</v>
      </c>
      <c r="BT100" s="96">
        <f t="shared" si="33"/>
        <v>0</v>
      </c>
      <c r="BU100" s="64" t="b">
        <f t="shared" si="41"/>
        <v>0</v>
      </c>
      <c r="BV100" s="4" t="b">
        <f t="shared" si="38"/>
        <v>0</v>
      </c>
      <c r="BW100" s="4" t="b">
        <f t="shared" si="39"/>
        <v>0</v>
      </c>
    </row>
    <row r="101" spans="1:75" ht="84.75" customHeight="1" x14ac:dyDescent="0.25">
      <c r="A101" s="26" t="s">
        <v>313</v>
      </c>
      <c r="B101" s="26" t="s">
        <v>358</v>
      </c>
      <c r="C101" s="26" t="s">
        <v>291</v>
      </c>
      <c r="D101" s="26" t="s">
        <v>335</v>
      </c>
      <c r="E101" s="26" t="s">
        <v>55</v>
      </c>
      <c r="F101" s="26" t="s">
        <v>359</v>
      </c>
      <c r="G101" s="26" t="s">
        <v>527</v>
      </c>
      <c r="H101" s="26" t="s">
        <v>58</v>
      </c>
      <c r="I101" s="26" t="s">
        <v>293</v>
      </c>
      <c r="J101" s="27" t="s">
        <v>541</v>
      </c>
      <c r="K101" s="28">
        <v>91</v>
      </c>
      <c r="L101" s="27" t="s">
        <v>542</v>
      </c>
      <c r="M101" s="42">
        <v>43131</v>
      </c>
      <c r="N101" s="42">
        <v>43465</v>
      </c>
      <c r="O101" s="27" t="s">
        <v>543</v>
      </c>
      <c r="P101" s="41" t="s">
        <v>544</v>
      </c>
      <c r="Q101" s="31">
        <v>100</v>
      </c>
      <c r="R101" s="28" t="s">
        <v>64</v>
      </c>
      <c r="S101" s="31" t="s">
        <v>532</v>
      </c>
      <c r="T101" s="27" t="s">
        <v>545</v>
      </c>
      <c r="U101" s="127">
        <v>0</v>
      </c>
      <c r="V101" s="30"/>
      <c r="W101" s="30"/>
      <c r="X101" s="30"/>
      <c r="Y101" s="35">
        <v>48</v>
      </c>
      <c r="Z101" s="30">
        <v>48</v>
      </c>
      <c r="AA101" s="30">
        <v>48</v>
      </c>
      <c r="AB101" s="30">
        <v>48</v>
      </c>
      <c r="AC101" s="30">
        <v>57</v>
      </c>
      <c r="AD101" s="30">
        <v>57</v>
      </c>
      <c r="AE101" s="30">
        <v>57</v>
      </c>
      <c r="AF101" s="30">
        <v>57</v>
      </c>
      <c r="AG101" s="35">
        <v>100</v>
      </c>
      <c r="AH101" s="30">
        <v>48</v>
      </c>
      <c r="AI101" s="85" t="s">
        <v>630</v>
      </c>
      <c r="AJ101" s="187">
        <v>65</v>
      </c>
      <c r="AK101" s="85" t="s">
        <v>630</v>
      </c>
      <c r="AL101" s="85" t="s">
        <v>630</v>
      </c>
      <c r="AM101" s="85" t="s">
        <v>630</v>
      </c>
      <c r="AN101" s="30"/>
      <c r="AO101" s="30">
        <f t="shared" si="34"/>
        <v>65</v>
      </c>
      <c r="AP101" s="92">
        <f t="shared" si="40"/>
        <v>1.1403508771929824</v>
      </c>
      <c r="AQ101" s="27" t="s">
        <v>762</v>
      </c>
      <c r="AR101" s="89"/>
      <c r="AS101" s="89"/>
      <c r="AT101" s="189"/>
      <c r="AU101" s="89"/>
      <c r="AV101" s="89"/>
      <c r="AW101" s="89"/>
      <c r="AX101" s="89"/>
      <c r="AY101" s="32" t="e">
        <f t="shared" si="27"/>
        <v>#DIV/0!</v>
      </c>
      <c r="AZ101" s="203" t="s">
        <v>763</v>
      </c>
      <c r="BA101" s="115">
        <f t="shared" si="28"/>
        <v>334</v>
      </c>
      <c r="BB101" s="116">
        <f t="shared" si="29"/>
        <v>212</v>
      </c>
      <c r="BC101" s="117">
        <f t="shared" si="30"/>
        <v>122</v>
      </c>
      <c r="BD101" s="118">
        <f t="shared" si="36"/>
        <v>0.45808383233532934</v>
      </c>
      <c r="BE101" s="123"/>
      <c r="BF101" s="27"/>
      <c r="BG101" s="26"/>
      <c r="BH101" s="120" t="b">
        <f t="shared" si="31"/>
        <v>1</v>
      </c>
      <c r="BI101" s="121" t="s">
        <v>606</v>
      </c>
      <c r="BJ101" s="120"/>
      <c r="BK101" s="120" t="s">
        <v>615</v>
      </c>
      <c r="BL101" s="120"/>
      <c r="BM101" s="120"/>
      <c r="BN101" s="120"/>
      <c r="BO101" s="120"/>
      <c r="BP101" s="120"/>
      <c r="BQ101" s="120"/>
      <c r="BR101" s="64" t="b">
        <f t="shared" si="37"/>
        <v>1</v>
      </c>
      <c r="BS101" s="96">
        <f t="shared" si="32"/>
        <v>0</v>
      </c>
      <c r="BT101" s="96">
        <f t="shared" si="33"/>
        <v>0</v>
      </c>
      <c r="BU101" s="64" t="b">
        <f t="shared" si="41"/>
        <v>1</v>
      </c>
      <c r="BV101" s="4" t="b">
        <f t="shared" si="38"/>
        <v>0</v>
      </c>
      <c r="BW101" s="4" t="b">
        <f t="shared" si="39"/>
        <v>0</v>
      </c>
    </row>
    <row r="102" spans="1:75" ht="127.5" x14ac:dyDescent="0.25">
      <c r="A102" s="26" t="s">
        <v>313</v>
      </c>
      <c r="B102" s="26" t="s">
        <v>358</v>
      </c>
      <c r="C102" s="26" t="s">
        <v>291</v>
      </c>
      <c r="D102" s="26" t="s">
        <v>335</v>
      </c>
      <c r="E102" s="26" t="s">
        <v>55</v>
      </c>
      <c r="F102" s="26" t="s">
        <v>359</v>
      </c>
      <c r="G102" s="26" t="s">
        <v>527</v>
      </c>
      <c r="H102" s="26" t="s">
        <v>58</v>
      </c>
      <c r="I102" s="26" t="s">
        <v>293</v>
      </c>
      <c r="J102" s="27" t="s">
        <v>546</v>
      </c>
      <c r="K102" s="28">
        <v>92</v>
      </c>
      <c r="L102" s="27" t="s">
        <v>547</v>
      </c>
      <c r="M102" s="42">
        <v>43102</v>
      </c>
      <c r="N102" s="42">
        <v>43465</v>
      </c>
      <c r="O102" s="27" t="s">
        <v>548</v>
      </c>
      <c r="P102" s="41" t="s">
        <v>549</v>
      </c>
      <c r="Q102" s="31">
        <v>100</v>
      </c>
      <c r="R102" s="28" t="s">
        <v>64</v>
      </c>
      <c r="S102" s="31" t="s">
        <v>532</v>
      </c>
      <c r="T102" s="27" t="s">
        <v>550</v>
      </c>
      <c r="U102" s="127">
        <v>0</v>
      </c>
      <c r="V102" s="30"/>
      <c r="W102" s="30"/>
      <c r="X102" s="30"/>
      <c r="Y102" s="35">
        <v>66</v>
      </c>
      <c r="Z102" s="30">
        <v>66</v>
      </c>
      <c r="AA102" s="30">
        <v>66</v>
      </c>
      <c r="AB102" s="30">
        <v>66</v>
      </c>
      <c r="AC102" s="30">
        <v>77</v>
      </c>
      <c r="AD102" s="30">
        <v>77</v>
      </c>
      <c r="AE102" s="30">
        <v>77</v>
      </c>
      <c r="AF102" s="30">
        <v>77</v>
      </c>
      <c r="AG102" s="35">
        <v>100</v>
      </c>
      <c r="AH102" s="30">
        <v>66</v>
      </c>
      <c r="AI102" s="85" t="s">
        <v>630</v>
      </c>
      <c r="AJ102" s="187">
        <v>53</v>
      </c>
      <c r="AK102" s="85" t="s">
        <v>630</v>
      </c>
      <c r="AL102" s="85" t="s">
        <v>630</v>
      </c>
      <c r="AM102" s="85" t="s">
        <v>630</v>
      </c>
      <c r="AN102" s="30"/>
      <c r="AO102" s="30">
        <f t="shared" si="34"/>
        <v>53</v>
      </c>
      <c r="AP102" s="92">
        <f t="shared" si="40"/>
        <v>0.68831168831168832</v>
      </c>
      <c r="AQ102" s="27" t="s">
        <v>764</v>
      </c>
      <c r="AR102" s="89"/>
      <c r="AS102" s="89"/>
      <c r="AT102" s="189"/>
      <c r="AU102" s="89"/>
      <c r="AV102" s="89"/>
      <c r="AW102" s="89"/>
      <c r="AX102" s="89"/>
      <c r="AY102" s="32" t="e">
        <f t="shared" si="27"/>
        <v>#DIV/0!</v>
      </c>
      <c r="AZ102" s="203" t="s">
        <v>763</v>
      </c>
      <c r="BA102" s="115">
        <f t="shared" si="28"/>
        <v>363</v>
      </c>
      <c r="BB102" s="116">
        <f t="shared" si="29"/>
        <v>241</v>
      </c>
      <c r="BC102" s="117">
        <f t="shared" si="30"/>
        <v>122</v>
      </c>
      <c r="BD102" s="118">
        <f t="shared" si="36"/>
        <v>0.42148760330578511</v>
      </c>
      <c r="BE102" s="123"/>
      <c r="BF102" s="27"/>
      <c r="BG102" s="26"/>
      <c r="BH102" s="120" t="b">
        <f t="shared" si="31"/>
        <v>1</v>
      </c>
      <c r="BI102" s="121" t="s">
        <v>606</v>
      </c>
      <c r="BJ102" s="120"/>
      <c r="BK102" s="120" t="s">
        <v>615</v>
      </c>
      <c r="BL102" s="120"/>
      <c r="BM102" s="120"/>
      <c r="BN102" s="120"/>
      <c r="BO102" s="120"/>
      <c r="BP102" s="120"/>
      <c r="BQ102" s="120"/>
      <c r="BR102" s="64" t="b">
        <f t="shared" si="37"/>
        <v>1</v>
      </c>
      <c r="BS102" s="96">
        <f t="shared" si="32"/>
        <v>0</v>
      </c>
      <c r="BT102" s="96">
        <f t="shared" si="33"/>
        <v>0</v>
      </c>
      <c r="BU102" s="64" t="b">
        <f t="shared" si="41"/>
        <v>0</v>
      </c>
      <c r="BV102" s="4" t="b">
        <f t="shared" si="38"/>
        <v>1</v>
      </c>
      <c r="BW102" s="4" t="b">
        <f t="shared" si="39"/>
        <v>0</v>
      </c>
    </row>
    <row r="103" spans="1:75" ht="102" customHeight="1" x14ac:dyDescent="0.25">
      <c r="A103" s="26" t="s">
        <v>313</v>
      </c>
      <c r="B103" s="26" t="s">
        <v>358</v>
      </c>
      <c r="C103" s="26" t="s">
        <v>291</v>
      </c>
      <c r="D103" s="26" t="s">
        <v>335</v>
      </c>
      <c r="E103" s="26" t="s">
        <v>55</v>
      </c>
      <c r="F103" s="26" t="s">
        <v>359</v>
      </c>
      <c r="G103" s="26" t="s">
        <v>527</v>
      </c>
      <c r="H103" s="26" t="s">
        <v>58</v>
      </c>
      <c r="I103" s="26" t="s">
        <v>293</v>
      </c>
      <c r="J103" s="27" t="s">
        <v>551</v>
      </c>
      <c r="K103" s="28">
        <v>93</v>
      </c>
      <c r="L103" s="27" t="s">
        <v>552</v>
      </c>
      <c r="M103" s="42">
        <v>43133</v>
      </c>
      <c r="N103" s="42">
        <v>43465</v>
      </c>
      <c r="O103" s="27" t="s">
        <v>553</v>
      </c>
      <c r="P103" s="41" t="s">
        <v>554</v>
      </c>
      <c r="Q103" s="31">
        <v>100</v>
      </c>
      <c r="R103" s="28" t="s">
        <v>64</v>
      </c>
      <c r="S103" s="31" t="s">
        <v>532</v>
      </c>
      <c r="T103" s="27" t="s">
        <v>555</v>
      </c>
      <c r="U103" s="127">
        <v>0</v>
      </c>
      <c r="V103" s="30"/>
      <c r="W103" s="30"/>
      <c r="X103" s="30"/>
      <c r="Y103" s="35">
        <v>18</v>
      </c>
      <c r="Z103" s="30">
        <v>18</v>
      </c>
      <c r="AA103" s="30">
        <v>18</v>
      </c>
      <c r="AB103" s="30">
        <v>18</v>
      </c>
      <c r="AC103" s="30">
        <v>88</v>
      </c>
      <c r="AD103" s="30">
        <v>88</v>
      </c>
      <c r="AE103" s="30">
        <v>88</v>
      </c>
      <c r="AF103" s="30">
        <v>88</v>
      </c>
      <c r="AG103" s="35">
        <v>100</v>
      </c>
      <c r="AH103" s="30">
        <v>18</v>
      </c>
      <c r="AI103" s="85" t="s">
        <v>630</v>
      </c>
      <c r="AJ103" s="187">
        <v>44</v>
      </c>
      <c r="AK103" s="85" t="s">
        <v>630</v>
      </c>
      <c r="AL103" s="85" t="s">
        <v>630</v>
      </c>
      <c r="AM103" s="85" t="s">
        <v>630</v>
      </c>
      <c r="AN103" s="30"/>
      <c r="AO103" s="30">
        <f t="shared" si="34"/>
        <v>44</v>
      </c>
      <c r="AP103" s="92">
        <f t="shared" si="40"/>
        <v>0.5</v>
      </c>
      <c r="AQ103" s="27" t="s">
        <v>765</v>
      </c>
      <c r="AR103" s="89"/>
      <c r="AS103" s="89"/>
      <c r="AT103" s="189"/>
      <c r="AU103" s="89"/>
      <c r="AV103" s="89"/>
      <c r="AW103" s="89"/>
      <c r="AX103" s="89"/>
      <c r="AY103" s="32" t="e">
        <f t="shared" si="27"/>
        <v>#DIV/0!</v>
      </c>
      <c r="AZ103" s="203" t="s">
        <v>758</v>
      </c>
      <c r="BA103" s="115">
        <f t="shared" si="28"/>
        <v>332</v>
      </c>
      <c r="BB103" s="116">
        <f t="shared" si="29"/>
        <v>210</v>
      </c>
      <c r="BC103" s="117">
        <f t="shared" si="30"/>
        <v>122</v>
      </c>
      <c r="BD103" s="118">
        <f t="shared" si="36"/>
        <v>0.46084337349397592</v>
      </c>
      <c r="BE103" s="123"/>
      <c r="BF103" s="27"/>
      <c r="BG103" s="26"/>
      <c r="BH103" s="120" t="b">
        <f t="shared" si="31"/>
        <v>1</v>
      </c>
      <c r="BI103" s="121" t="s">
        <v>606</v>
      </c>
      <c r="BJ103" s="120"/>
      <c r="BK103" s="120" t="s">
        <v>615</v>
      </c>
      <c r="BL103" s="120"/>
      <c r="BM103" s="120"/>
      <c r="BN103" s="120"/>
      <c r="BO103" s="120"/>
      <c r="BP103" s="120"/>
      <c r="BQ103" s="120"/>
      <c r="BR103" s="64" t="b">
        <f t="shared" si="37"/>
        <v>1</v>
      </c>
      <c r="BS103" s="96">
        <f t="shared" si="32"/>
        <v>0</v>
      </c>
      <c r="BT103" s="96">
        <f t="shared" si="33"/>
        <v>0</v>
      </c>
      <c r="BU103" s="64" t="b">
        <f t="shared" si="41"/>
        <v>0</v>
      </c>
      <c r="BV103" s="4" t="b">
        <f t="shared" si="38"/>
        <v>0</v>
      </c>
      <c r="BW103" s="4" t="b">
        <f t="shared" si="39"/>
        <v>0</v>
      </c>
    </row>
    <row r="104" spans="1:75" ht="204" hidden="1" x14ac:dyDescent="0.25">
      <c r="A104" s="44" t="s">
        <v>313</v>
      </c>
      <c r="B104" s="44" t="s">
        <v>556</v>
      </c>
      <c r="C104" s="44" t="s">
        <v>557</v>
      </c>
      <c r="D104" s="44" t="s">
        <v>335</v>
      </c>
      <c r="E104" s="44" t="s">
        <v>55</v>
      </c>
      <c r="F104" s="44" t="s">
        <v>558</v>
      </c>
      <c r="G104" s="44" t="s">
        <v>559</v>
      </c>
      <c r="H104" s="44" t="s">
        <v>58</v>
      </c>
      <c r="I104" s="44" t="s">
        <v>327</v>
      </c>
      <c r="J104" s="41" t="s">
        <v>560</v>
      </c>
      <c r="K104" s="28">
        <v>94</v>
      </c>
      <c r="L104" s="41" t="s">
        <v>561</v>
      </c>
      <c r="M104" s="45">
        <v>43101</v>
      </c>
      <c r="N104" s="45">
        <v>43465</v>
      </c>
      <c r="O104" s="46" t="s">
        <v>562</v>
      </c>
      <c r="P104" s="47" t="s">
        <v>563</v>
      </c>
      <c r="Q104" s="48">
        <v>20</v>
      </c>
      <c r="R104" s="49" t="s">
        <v>96</v>
      </c>
      <c r="S104" s="31" t="s">
        <v>65</v>
      </c>
      <c r="T104" s="50" t="s">
        <v>564</v>
      </c>
      <c r="U104" s="132">
        <v>100000000</v>
      </c>
      <c r="V104" s="48"/>
      <c r="W104" s="48"/>
      <c r="X104" s="48"/>
      <c r="Y104" s="48"/>
      <c r="Z104" s="48"/>
      <c r="AA104" s="48"/>
      <c r="AB104" s="48"/>
      <c r="AC104" s="48"/>
      <c r="AD104" s="48">
        <v>10</v>
      </c>
      <c r="AE104" s="48">
        <v>10</v>
      </c>
      <c r="AF104" s="48">
        <v>15</v>
      </c>
      <c r="AG104" s="48">
        <v>20</v>
      </c>
      <c r="AH104" s="30" t="s">
        <v>629</v>
      </c>
      <c r="AI104" s="30" t="s">
        <v>629</v>
      </c>
      <c r="AJ104" s="30" t="s">
        <v>629</v>
      </c>
      <c r="AK104" s="30"/>
      <c r="AL104" s="30"/>
      <c r="AM104" s="30"/>
      <c r="AN104" s="30"/>
      <c r="AO104" s="30" t="str">
        <f t="shared" si="34"/>
        <v>NO PROGRAMADO</v>
      </c>
      <c r="AP104" s="190" t="str">
        <f t="shared" si="40"/>
        <v>NO PROGRAMADO</v>
      </c>
      <c r="AQ104" s="92"/>
      <c r="AR104" s="91"/>
      <c r="AS104" s="91"/>
      <c r="AT104" s="89"/>
      <c r="AU104" s="89"/>
      <c r="AV104" s="89"/>
      <c r="AW104" s="89"/>
      <c r="AX104" s="89"/>
      <c r="AY104" s="37" t="str">
        <f t="shared" si="27"/>
        <v>SIN RECURSO EJECUTADO</v>
      </c>
      <c r="AZ104" s="27"/>
      <c r="BA104" s="115">
        <f t="shared" si="28"/>
        <v>364</v>
      </c>
      <c r="BB104" s="116">
        <f t="shared" si="29"/>
        <v>242</v>
      </c>
      <c r="BC104" s="117">
        <f t="shared" si="30"/>
        <v>122</v>
      </c>
      <c r="BD104" s="118">
        <f t="shared" si="36"/>
        <v>0.42032967032967034</v>
      </c>
      <c r="BE104" s="133" t="s">
        <v>565</v>
      </c>
      <c r="BF104" s="51"/>
      <c r="BG104" s="129" t="s">
        <v>566</v>
      </c>
      <c r="BH104" s="120" t="b">
        <f t="shared" si="31"/>
        <v>1</v>
      </c>
      <c r="BI104" s="120"/>
      <c r="BJ104" s="120"/>
      <c r="BK104" s="120"/>
      <c r="BL104" s="120"/>
      <c r="BM104" s="120"/>
      <c r="BN104" s="120"/>
      <c r="BO104" s="120"/>
      <c r="BP104" s="120"/>
      <c r="BQ104" s="120"/>
      <c r="BR104" s="64" t="b">
        <f t="shared" si="37"/>
        <v>1</v>
      </c>
      <c r="BS104" s="96">
        <f t="shared" si="32"/>
        <v>100000000</v>
      </c>
      <c r="BT104" s="96">
        <f t="shared" si="33"/>
        <v>100000000</v>
      </c>
      <c r="BU104" s="64"/>
      <c r="BV104" s="4" t="b">
        <f t="shared" si="38"/>
        <v>0</v>
      </c>
      <c r="BW104" s="4" t="b">
        <f t="shared" si="39"/>
        <v>1</v>
      </c>
    </row>
    <row r="105" spans="1:75" ht="51" hidden="1" x14ac:dyDescent="0.25">
      <c r="A105" s="44" t="s">
        <v>313</v>
      </c>
      <c r="B105" s="44" t="s">
        <v>556</v>
      </c>
      <c r="C105" s="44" t="s">
        <v>557</v>
      </c>
      <c r="D105" s="44" t="s">
        <v>335</v>
      </c>
      <c r="E105" s="44" t="s">
        <v>55</v>
      </c>
      <c r="F105" s="44" t="s">
        <v>558</v>
      </c>
      <c r="G105" s="44" t="s">
        <v>559</v>
      </c>
      <c r="H105" s="44" t="s">
        <v>58</v>
      </c>
      <c r="I105" s="44" t="s">
        <v>327</v>
      </c>
      <c r="J105" s="52" t="s">
        <v>567</v>
      </c>
      <c r="K105" s="28">
        <v>95</v>
      </c>
      <c r="L105" s="41" t="s">
        <v>568</v>
      </c>
      <c r="M105" s="45">
        <v>43101</v>
      </c>
      <c r="N105" s="45">
        <v>43404</v>
      </c>
      <c r="O105" s="46" t="s">
        <v>569</v>
      </c>
      <c r="P105" s="51" t="s">
        <v>570</v>
      </c>
      <c r="Q105" s="53">
        <v>1</v>
      </c>
      <c r="R105" s="54" t="s">
        <v>146</v>
      </c>
      <c r="S105" s="55" t="s">
        <v>72</v>
      </c>
      <c r="T105" s="51" t="s">
        <v>571</v>
      </c>
      <c r="U105" s="127">
        <v>0</v>
      </c>
      <c r="V105" s="53"/>
      <c r="W105" s="53"/>
      <c r="X105" s="53"/>
      <c r="Y105" s="53"/>
      <c r="Z105" s="53"/>
      <c r="AA105" s="53"/>
      <c r="AB105" s="53"/>
      <c r="AC105" s="53"/>
      <c r="AD105" s="53"/>
      <c r="AE105" s="56">
        <v>1</v>
      </c>
      <c r="AF105" s="53">
        <v>1</v>
      </c>
      <c r="AG105" s="53">
        <v>1</v>
      </c>
      <c r="AH105" s="30" t="s">
        <v>629</v>
      </c>
      <c r="AI105" s="30" t="s">
        <v>629</v>
      </c>
      <c r="AJ105" s="30" t="s">
        <v>629</v>
      </c>
      <c r="AK105" s="30" t="s">
        <v>629</v>
      </c>
      <c r="AL105" s="30"/>
      <c r="AM105" s="30"/>
      <c r="AN105" s="30"/>
      <c r="AO105" s="30" t="str">
        <f t="shared" si="34"/>
        <v>NO PROGRAMADO</v>
      </c>
      <c r="AP105" s="190" t="str">
        <f t="shared" si="40"/>
        <v>NO PROGRAMADO</v>
      </c>
      <c r="AQ105" s="92"/>
      <c r="AR105" s="91"/>
      <c r="AS105" s="91"/>
      <c r="AT105" s="89"/>
      <c r="AU105" s="89"/>
      <c r="AV105" s="89"/>
      <c r="AW105" s="89"/>
      <c r="AX105" s="89"/>
      <c r="AY105" s="37" t="e">
        <f t="shared" si="27"/>
        <v>#DIV/0!</v>
      </c>
      <c r="AZ105" s="27"/>
      <c r="BA105" s="115">
        <f t="shared" si="28"/>
        <v>303</v>
      </c>
      <c r="BB105" s="116">
        <f t="shared" si="29"/>
        <v>242</v>
      </c>
      <c r="BC105" s="117">
        <f t="shared" si="30"/>
        <v>61</v>
      </c>
      <c r="BD105" s="118">
        <f t="shared" si="36"/>
        <v>0.50495049504950495</v>
      </c>
      <c r="BE105" s="133" t="s">
        <v>572</v>
      </c>
      <c r="BF105" s="51" t="s">
        <v>501</v>
      </c>
      <c r="BG105" s="216" t="s">
        <v>573</v>
      </c>
      <c r="BH105" s="120" t="b">
        <f t="shared" si="31"/>
        <v>1</v>
      </c>
      <c r="BI105" s="120"/>
      <c r="BJ105" s="120"/>
      <c r="BK105" s="120"/>
      <c r="BL105" s="120"/>
      <c r="BM105" s="120"/>
      <c r="BN105" s="120"/>
      <c r="BO105" s="120"/>
      <c r="BP105" s="120"/>
      <c r="BQ105" s="120"/>
      <c r="BR105" s="64" t="b">
        <f t="shared" si="37"/>
        <v>1</v>
      </c>
      <c r="BS105" s="96">
        <f t="shared" si="32"/>
        <v>0</v>
      </c>
      <c r="BT105" s="96">
        <f t="shared" si="33"/>
        <v>0</v>
      </c>
      <c r="BU105" s="64"/>
      <c r="BV105" s="4" t="b">
        <f t="shared" si="38"/>
        <v>0</v>
      </c>
      <c r="BW105" s="4" t="b">
        <f t="shared" si="39"/>
        <v>1</v>
      </c>
    </row>
    <row r="106" spans="1:75" ht="51" hidden="1" x14ac:dyDescent="0.25">
      <c r="A106" s="44" t="s">
        <v>313</v>
      </c>
      <c r="B106" s="44" t="s">
        <v>556</v>
      </c>
      <c r="C106" s="44" t="s">
        <v>557</v>
      </c>
      <c r="D106" s="44" t="s">
        <v>335</v>
      </c>
      <c r="E106" s="44" t="s">
        <v>55</v>
      </c>
      <c r="F106" s="44" t="s">
        <v>558</v>
      </c>
      <c r="G106" s="44" t="s">
        <v>559</v>
      </c>
      <c r="H106" s="44" t="s">
        <v>58</v>
      </c>
      <c r="I106" s="44" t="s">
        <v>327</v>
      </c>
      <c r="J106" s="52" t="s">
        <v>567</v>
      </c>
      <c r="K106" s="28">
        <v>96</v>
      </c>
      <c r="L106" s="41" t="s">
        <v>568</v>
      </c>
      <c r="M106" s="45">
        <v>43101</v>
      </c>
      <c r="N106" s="45">
        <v>43465</v>
      </c>
      <c r="O106" s="46" t="s">
        <v>574</v>
      </c>
      <c r="P106" s="51" t="s">
        <v>575</v>
      </c>
      <c r="Q106" s="53">
        <v>1</v>
      </c>
      <c r="R106" s="28" t="s">
        <v>146</v>
      </c>
      <c r="S106" s="31" t="s">
        <v>177</v>
      </c>
      <c r="T106" s="51" t="s">
        <v>571</v>
      </c>
      <c r="U106" s="127">
        <v>0</v>
      </c>
      <c r="V106" s="53"/>
      <c r="W106" s="53"/>
      <c r="X106" s="53"/>
      <c r="Y106" s="53"/>
      <c r="Z106" s="53"/>
      <c r="AA106" s="53"/>
      <c r="AB106" s="53"/>
      <c r="AC106" s="53"/>
      <c r="AD106" s="53"/>
      <c r="AE106" s="53"/>
      <c r="AF106" s="53"/>
      <c r="AG106" s="53">
        <v>1</v>
      </c>
      <c r="AH106" s="30" t="s">
        <v>629</v>
      </c>
      <c r="AI106" s="30" t="s">
        <v>629</v>
      </c>
      <c r="AJ106" s="30" t="s">
        <v>629</v>
      </c>
      <c r="AK106" s="30" t="s">
        <v>629</v>
      </c>
      <c r="AL106" s="30" t="s">
        <v>629</v>
      </c>
      <c r="AM106" s="30" t="s">
        <v>629</v>
      </c>
      <c r="AN106" s="30"/>
      <c r="AO106" s="30" t="str">
        <f t="shared" si="34"/>
        <v>NO PROGRAMADO</v>
      </c>
      <c r="AP106" s="190" t="str">
        <f t="shared" si="40"/>
        <v>NO PROGRAMADO</v>
      </c>
      <c r="AQ106" s="92"/>
      <c r="AR106" s="91"/>
      <c r="AS106" s="91"/>
      <c r="AT106" s="89"/>
      <c r="AU106" s="89"/>
      <c r="AV106" s="89"/>
      <c r="AW106" s="89"/>
      <c r="AX106" s="89"/>
      <c r="AY106" s="37" t="e">
        <f t="shared" si="27"/>
        <v>#DIV/0!</v>
      </c>
      <c r="AZ106" s="27"/>
      <c r="BA106" s="115">
        <f t="shared" si="28"/>
        <v>364</v>
      </c>
      <c r="BB106" s="116">
        <f t="shared" si="29"/>
        <v>242</v>
      </c>
      <c r="BC106" s="117">
        <f t="shared" si="30"/>
        <v>122</v>
      </c>
      <c r="BD106" s="118">
        <f t="shared" si="36"/>
        <v>0.42032967032967034</v>
      </c>
      <c r="BE106" s="133" t="s">
        <v>576</v>
      </c>
      <c r="BF106" s="51"/>
      <c r="BG106" s="216"/>
      <c r="BH106" s="120" t="b">
        <f t="shared" si="31"/>
        <v>1</v>
      </c>
      <c r="BI106" s="120"/>
      <c r="BJ106" s="120"/>
      <c r="BK106" s="120"/>
      <c r="BL106" s="120"/>
      <c r="BM106" s="120"/>
      <c r="BN106" s="120"/>
      <c r="BO106" s="120"/>
      <c r="BP106" s="120"/>
      <c r="BQ106" s="120"/>
      <c r="BR106" s="64" t="b">
        <f t="shared" si="37"/>
        <v>1</v>
      </c>
      <c r="BS106" s="96">
        <f t="shared" si="32"/>
        <v>0</v>
      </c>
      <c r="BT106" s="96">
        <f t="shared" si="33"/>
        <v>0</v>
      </c>
      <c r="BU106" s="64"/>
      <c r="BV106" s="4" t="b">
        <f t="shared" si="38"/>
        <v>0</v>
      </c>
      <c r="BW106" s="4" t="b">
        <f t="shared" si="39"/>
        <v>1</v>
      </c>
    </row>
    <row r="107" spans="1:75" ht="127.5" hidden="1" x14ac:dyDescent="0.25">
      <c r="A107" s="26" t="s">
        <v>313</v>
      </c>
      <c r="B107" s="26" t="s">
        <v>556</v>
      </c>
      <c r="C107" s="26" t="s">
        <v>557</v>
      </c>
      <c r="D107" s="26" t="s">
        <v>324</v>
      </c>
      <c r="E107" s="26" t="s">
        <v>55</v>
      </c>
      <c r="F107" s="26" t="s">
        <v>558</v>
      </c>
      <c r="G107" s="26" t="s">
        <v>577</v>
      </c>
      <c r="H107" s="26" t="s">
        <v>58</v>
      </c>
      <c r="I107" s="26" t="s">
        <v>327</v>
      </c>
      <c r="J107" s="41" t="s">
        <v>578</v>
      </c>
      <c r="K107" s="28">
        <v>97</v>
      </c>
      <c r="L107" s="41" t="s">
        <v>579</v>
      </c>
      <c r="M107" s="45">
        <v>43101</v>
      </c>
      <c r="N107" s="45">
        <v>43465</v>
      </c>
      <c r="O107" s="41" t="s">
        <v>580</v>
      </c>
      <c r="P107" s="27" t="s">
        <v>581</v>
      </c>
      <c r="Q107" s="30">
        <v>10</v>
      </c>
      <c r="R107" s="28" t="s">
        <v>96</v>
      </c>
      <c r="S107" s="28" t="s">
        <v>72</v>
      </c>
      <c r="T107" s="27" t="s">
        <v>582</v>
      </c>
      <c r="U107" s="127">
        <v>0</v>
      </c>
      <c r="V107" s="30"/>
      <c r="W107" s="30"/>
      <c r="X107" s="35">
        <v>2</v>
      </c>
      <c r="Y107" s="30">
        <v>2</v>
      </c>
      <c r="Z107" s="30">
        <v>2</v>
      </c>
      <c r="AA107" s="35">
        <v>6</v>
      </c>
      <c r="AB107" s="30">
        <v>6</v>
      </c>
      <c r="AC107" s="30">
        <v>6</v>
      </c>
      <c r="AD107" s="35">
        <v>8</v>
      </c>
      <c r="AE107" s="30">
        <v>8</v>
      </c>
      <c r="AF107" s="30">
        <v>8</v>
      </c>
      <c r="AG107" s="35">
        <v>10</v>
      </c>
      <c r="AH107" s="30">
        <v>6</v>
      </c>
      <c r="AI107" s="85" t="s">
        <v>630</v>
      </c>
      <c r="AJ107" s="85" t="s">
        <v>630</v>
      </c>
      <c r="AK107" s="30"/>
      <c r="AL107" s="85" t="s">
        <v>630</v>
      </c>
      <c r="AM107" s="85" t="s">
        <v>630</v>
      </c>
      <c r="AN107" s="30"/>
      <c r="AO107" s="30" t="str">
        <f t="shared" si="34"/>
        <v>NO PERIODICIDAD</v>
      </c>
      <c r="AP107" s="191" t="e">
        <f t="shared" si="40"/>
        <v>#VALUE!</v>
      </c>
      <c r="AQ107" s="92"/>
      <c r="AR107" s="89"/>
      <c r="AS107" s="89"/>
      <c r="AT107" s="89"/>
      <c r="AU107" s="89"/>
      <c r="AV107" s="89"/>
      <c r="AW107" s="89"/>
      <c r="AX107" s="89"/>
      <c r="AY107" s="32" t="e">
        <f t="shared" si="27"/>
        <v>#DIV/0!</v>
      </c>
      <c r="AZ107" s="58" t="s">
        <v>583</v>
      </c>
      <c r="BA107" s="115">
        <f t="shared" si="28"/>
        <v>364</v>
      </c>
      <c r="BB107" s="116">
        <f t="shared" si="29"/>
        <v>242</v>
      </c>
      <c r="BC107" s="117">
        <f>+BA107-BB107</f>
        <v>122</v>
      </c>
      <c r="BD107" s="118">
        <f t="shared" si="36"/>
        <v>0.42032967032967034</v>
      </c>
      <c r="BE107" s="26" t="s">
        <v>584</v>
      </c>
      <c r="BF107" s="27"/>
      <c r="BG107" s="130"/>
      <c r="BH107" s="120" t="b">
        <f t="shared" si="31"/>
        <v>1</v>
      </c>
      <c r="BI107" s="121" t="s">
        <v>606</v>
      </c>
      <c r="BJ107" s="120"/>
      <c r="BK107" s="120"/>
      <c r="BL107" s="120"/>
      <c r="BM107" s="120"/>
      <c r="BN107" s="120"/>
      <c r="BO107" s="120"/>
      <c r="BP107" s="120"/>
      <c r="BQ107" s="120"/>
      <c r="BR107" s="64" t="b">
        <f t="shared" si="37"/>
        <v>1</v>
      </c>
      <c r="BS107" s="96">
        <f t="shared" si="32"/>
        <v>0</v>
      </c>
      <c r="BT107" s="96">
        <f t="shared" si="33"/>
        <v>0</v>
      </c>
      <c r="BU107" s="64" t="e">
        <f>+AP107 &gt; 100%</f>
        <v>#VALUE!</v>
      </c>
      <c r="BV107" s="4" t="b">
        <f t="shared" si="38"/>
        <v>0</v>
      </c>
      <c r="BW107" s="4" t="b">
        <f t="shared" si="39"/>
        <v>1</v>
      </c>
    </row>
    <row r="108" spans="1:75" ht="102" hidden="1" x14ac:dyDescent="0.25">
      <c r="A108" s="44" t="s">
        <v>313</v>
      </c>
      <c r="B108" s="44" t="s">
        <v>556</v>
      </c>
      <c r="C108" s="44" t="s">
        <v>557</v>
      </c>
      <c r="D108" s="44" t="s">
        <v>335</v>
      </c>
      <c r="E108" s="44" t="s">
        <v>55</v>
      </c>
      <c r="F108" s="44" t="s">
        <v>558</v>
      </c>
      <c r="G108" s="44" t="s">
        <v>585</v>
      </c>
      <c r="H108" s="44" t="s">
        <v>58</v>
      </c>
      <c r="I108" s="44" t="s">
        <v>327</v>
      </c>
      <c r="J108" s="58" t="s">
        <v>586</v>
      </c>
      <c r="K108" s="28">
        <v>98</v>
      </c>
      <c r="L108" s="58" t="s">
        <v>587</v>
      </c>
      <c r="M108" s="59">
        <v>43101</v>
      </c>
      <c r="N108" s="59">
        <v>43465</v>
      </c>
      <c r="O108" s="58" t="s">
        <v>588</v>
      </c>
      <c r="P108" s="58" t="s">
        <v>589</v>
      </c>
      <c r="Q108" s="60">
        <v>100</v>
      </c>
      <c r="R108" s="61" t="s">
        <v>64</v>
      </c>
      <c r="S108" s="28" t="s">
        <v>72</v>
      </c>
      <c r="T108" s="27" t="s">
        <v>590</v>
      </c>
      <c r="U108" s="134">
        <v>351271398</v>
      </c>
      <c r="V108" s="62"/>
      <c r="W108" s="62"/>
      <c r="X108" s="63">
        <v>100</v>
      </c>
      <c r="Y108" s="62">
        <v>100</v>
      </c>
      <c r="Z108" s="62">
        <v>100</v>
      </c>
      <c r="AA108" s="63">
        <v>100</v>
      </c>
      <c r="AB108" s="62">
        <v>100</v>
      </c>
      <c r="AC108" s="62">
        <v>100</v>
      </c>
      <c r="AD108" s="63">
        <v>100</v>
      </c>
      <c r="AE108" s="62">
        <v>100</v>
      </c>
      <c r="AF108" s="62">
        <v>100</v>
      </c>
      <c r="AG108" s="63">
        <v>100</v>
      </c>
      <c r="AH108" s="30">
        <v>93</v>
      </c>
      <c r="AI108" s="85" t="s">
        <v>630</v>
      </c>
      <c r="AJ108" s="85" t="s">
        <v>630</v>
      </c>
      <c r="AK108" s="30"/>
      <c r="AL108" s="85" t="s">
        <v>630</v>
      </c>
      <c r="AM108" s="85" t="s">
        <v>630</v>
      </c>
      <c r="AN108" s="30"/>
      <c r="AO108" s="30" t="str">
        <f t="shared" si="34"/>
        <v>NO PERIODICIDAD</v>
      </c>
      <c r="AP108" s="191" t="e">
        <f t="shared" si="40"/>
        <v>#VALUE!</v>
      </c>
      <c r="AQ108" s="92"/>
      <c r="AR108" s="90">
        <v>22199688</v>
      </c>
      <c r="AS108" s="90">
        <v>22199688</v>
      </c>
      <c r="AT108" s="89"/>
      <c r="AU108" s="89"/>
      <c r="AV108" s="89"/>
      <c r="AW108" s="89"/>
      <c r="AX108" s="89"/>
      <c r="AY108" s="32">
        <f>IF(AS108/U108=0,"SIN RECURSO EJECUTADO",(AS108/U108))</f>
        <v>6.3198108717066687E-2</v>
      </c>
      <c r="AZ108" s="58" t="s">
        <v>591</v>
      </c>
      <c r="BA108" s="115">
        <f t="shared" si="28"/>
        <v>364</v>
      </c>
      <c r="BB108" s="116">
        <f t="shared" si="29"/>
        <v>242</v>
      </c>
      <c r="BC108" s="117">
        <f>+BA108-BB108</f>
        <v>122</v>
      </c>
      <c r="BD108" s="118">
        <f t="shared" si="36"/>
        <v>0.42032967032967034</v>
      </c>
      <c r="BE108" s="129"/>
      <c r="BF108" s="58" t="s">
        <v>276</v>
      </c>
      <c r="BG108" s="120"/>
      <c r="BH108" s="120" t="b">
        <f t="shared" si="31"/>
        <v>1</v>
      </c>
      <c r="BI108" s="121" t="s">
        <v>606</v>
      </c>
      <c r="BJ108" s="120"/>
      <c r="BK108" s="120"/>
      <c r="BL108" s="120"/>
      <c r="BM108" s="120"/>
      <c r="BN108" s="120"/>
      <c r="BO108" s="120"/>
      <c r="BP108" s="120" t="s">
        <v>628</v>
      </c>
      <c r="BQ108" s="120"/>
      <c r="BR108" s="64" t="b">
        <f t="shared" si="37"/>
        <v>1</v>
      </c>
      <c r="BS108" s="96">
        <f t="shared" si="32"/>
        <v>329071710</v>
      </c>
      <c r="BT108" s="96">
        <f t="shared" si="33"/>
        <v>329071710</v>
      </c>
      <c r="BU108" s="64" t="e">
        <f>+AP108 &gt; 100%</f>
        <v>#VALUE!</v>
      </c>
      <c r="BV108" s="4" t="b">
        <f t="shared" si="38"/>
        <v>0</v>
      </c>
      <c r="BW108" s="4" t="b">
        <f t="shared" si="39"/>
        <v>1</v>
      </c>
    </row>
    <row r="109" spans="1:75" ht="76.5" hidden="1" x14ac:dyDescent="0.25">
      <c r="A109" s="44" t="s">
        <v>313</v>
      </c>
      <c r="B109" s="44" t="s">
        <v>556</v>
      </c>
      <c r="C109" s="44" t="s">
        <v>557</v>
      </c>
      <c r="D109" s="44" t="s">
        <v>335</v>
      </c>
      <c r="E109" s="44" t="s">
        <v>55</v>
      </c>
      <c r="F109" s="44" t="s">
        <v>558</v>
      </c>
      <c r="G109" s="44" t="s">
        <v>592</v>
      </c>
      <c r="H109" s="44" t="s">
        <v>58</v>
      </c>
      <c r="I109" s="44" t="s">
        <v>327</v>
      </c>
      <c r="J109" s="58" t="s">
        <v>593</v>
      </c>
      <c r="K109" s="28">
        <v>99</v>
      </c>
      <c r="L109" s="58" t="s">
        <v>594</v>
      </c>
      <c r="M109" s="59">
        <v>43101</v>
      </c>
      <c r="N109" s="59">
        <v>43465</v>
      </c>
      <c r="O109" s="58" t="s">
        <v>595</v>
      </c>
      <c r="P109" s="58" t="s">
        <v>596</v>
      </c>
      <c r="Q109" s="60">
        <v>100</v>
      </c>
      <c r="R109" s="61" t="s">
        <v>64</v>
      </c>
      <c r="S109" s="28" t="s">
        <v>72</v>
      </c>
      <c r="T109" s="27" t="s">
        <v>597</v>
      </c>
      <c r="U109" s="134">
        <v>438156433</v>
      </c>
      <c r="V109" s="62"/>
      <c r="W109" s="62"/>
      <c r="X109" s="63">
        <v>100</v>
      </c>
      <c r="Y109" s="62">
        <v>100</v>
      </c>
      <c r="Z109" s="62">
        <v>100</v>
      </c>
      <c r="AA109" s="63">
        <v>100</v>
      </c>
      <c r="AB109" s="62">
        <v>100</v>
      </c>
      <c r="AC109" s="62">
        <v>100</v>
      </c>
      <c r="AD109" s="63">
        <v>100</v>
      </c>
      <c r="AE109" s="62">
        <v>100</v>
      </c>
      <c r="AF109" s="62">
        <v>100</v>
      </c>
      <c r="AG109" s="63">
        <v>100</v>
      </c>
      <c r="AH109" s="30">
        <v>91</v>
      </c>
      <c r="AI109" s="85" t="s">
        <v>630</v>
      </c>
      <c r="AJ109" s="85" t="s">
        <v>630</v>
      </c>
      <c r="AK109" s="30"/>
      <c r="AL109" s="85" t="s">
        <v>630</v>
      </c>
      <c r="AM109" s="85" t="s">
        <v>630</v>
      </c>
      <c r="AN109" s="30"/>
      <c r="AO109" s="30" t="str">
        <f t="shared" si="34"/>
        <v>NO PERIODICIDAD</v>
      </c>
      <c r="AP109" s="191" t="e">
        <f t="shared" si="40"/>
        <v>#VALUE!</v>
      </c>
      <c r="AQ109" s="92"/>
      <c r="AR109" s="90">
        <v>188671282</v>
      </c>
      <c r="AS109" s="90">
        <v>188671282</v>
      </c>
      <c r="AT109" s="89"/>
      <c r="AU109" s="89"/>
      <c r="AV109" s="89"/>
      <c r="AW109" s="89"/>
      <c r="AX109" s="89"/>
      <c r="AY109" s="32">
        <f>IF(AS109/U109=0,"SIN RECURSO EJECUTADO",(AS109/U109))</f>
        <v>0.43060256061560553</v>
      </c>
      <c r="AZ109" s="58" t="s">
        <v>598</v>
      </c>
      <c r="BA109" s="115">
        <f t="shared" si="28"/>
        <v>364</v>
      </c>
      <c r="BB109" s="116">
        <f t="shared" si="29"/>
        <v>242</v>
      </c>
      <c r="BC109" s="117">
        <f t="shared" si="30"/>
        <v>122</v>
      </c>
      <c r="BD109" s="118">
        <f t="shared" si="36"/>
        <v>0.42032967032967034</v>
      </c>
      <c r="BE109" s="129"/>
      <c r="BF109" s="58" t="s">
        <v>276</v>
      </c>
      <c r="BG109" s="120"/>
      <c r="BH109" s="120" t="b">
        <f t="shared" si="31"/>
        <v>1</v>
      </c>
      <c r="BI109" s="121" t="s">
        <v>606</v>
      </c>
      <c r="BJ109" s="120"/>
      <c r="BK109" s="120"/>
      <c r="BL109" s="120"/>
      <c r="BM109" s="120"/>
      <c r="BN109" s="120"/>
      <c r="BO109" s="120"/>
      <c r="BP109" s="120" t="s">
        <v>628</v>
      </c>
      <c r="BQ109" s="120"/>
      <c r="BR109" s="64" t="b">
        <f t="shared" si="37"/>
        <v>1</v>
      </c>
      <c r="BS109" s="96">
        <f t="shared" si="32"/>
        <v>249485151</v>
      </c>
      <c r="BT109" s="96">
        <f t="shared" si="33"/>
        <v>249485151</v>
      </c>
      <c r="BU109" s="64" t="e">
        <f>+AP109 &gt; 100%</f>
        <v>#VALUE!</v>
      </c>
      <c r="BV109" s="4" t="b">
        <f t="shared" si="38"/>
        <v>0</v>
      </c>
      <c r="BW109" s="4" t="b">
        <f t="shared" si="39"/>
        <v>1</v>
      </c>
    </row>
    <row r="110" spans="1:75" ht="63.75" hidden="1" x14ac:dyDescent="0.25">
      <c r="A110" s="44" t="s">
        <v>313</v>
      </c>
      <c r="B110" s="44" t="s">
        <v>556</v>
      </c>
      <c r="C110" s="44" t="s">
        <v>557</v>
      </c>
      <c r="D110" s="44" t="s">
        <v>335</v>
      </c>
      <c r="E110" s="44" t="s">
        <v>55</v>
      </c>
      <c r="F110" s="44" t="s">
        <v>558</v>
      </c>
      <c r="G110" s="44" t="s">
        <v>599</v>
      </c>
      <c r="H110" s="44" t="s">
        <v>58</v>
      </c>
      <c r="I110" s="44" t="s">
        <v>318</v>
      </c>
      <c r="J110" s="58" t="s">
        <v>600</v>
      </c>
      <c r="K110" s="28">
        <v>100</v>
      </c>
      <c r="L110" s="58" t="s">
        <v>601</v>
      </c>
      <c r="M110" s="59">
        <v>43101</v>
      </c>
      <c r="N110" s="59">
        <v>43465</v>
      </c>
      <c r="O110" s="58" t="s">
        <v>602</v>
      </c>
      <c r="P110" s="58" t="s">
        <v>603</v>
      </c>
      <c r="Q110" s="60">
        <v>90</v>
      </c>
      <c r="R110" s="61" t="s">
        <v>64</v>
      </c>
      <c r="S110" s="28" t="s">
        <v>72</v>
      </c>
      <c r="T110" s="27" t="s">
        <v>597</v>
      </c>
      <c r="U110" s="127">
        <v>0</v>
      </c>
      <c r="V110" s="62"/>
      <c r="W110" s="62"/>
      <c r="X110" s="63">
        <v>90</v>
      </c>
      <c r="Y110" s="62">
        <v>90</v>
      </c>
      <c r="Z110" s="62">
        <v>90</v>
      </c>
      <c r="AA110" s="63">
        <v>90</v>
      </c>
      <c r="AB110" s="62">
        <v>90</v>
      </c>
      <c r="AC110" s="62">
        <v>90</v>
      </c>
      <c r="AD110" s="63">
        <v>90</v>
      </c>
      <c r="AE110" s="62">
        <v>90</v>
      </c>
      <c r="AF110" s="62">
        <v>90</v>
      </c>
      <c r="AG110" s="63">
        <v>90</v>
      </c>
      <c r="AH110" s="30">
        <v>89</v>
      </c>
      <c r="AI110" s="85" t="s">
        <v>630</v>
      </c>
      <c r="AJ110" s="85" t="s">
        <v>630</v>
      </c>
      <c r="AK110" s="30"/>
      <c r="AL110" s="85" t="s">
        <v>630</v>
      </c>
      <c r="AM110" s="85" t="s">
        <v>630</v>
      </c>
      <c r="AN110" s="30"/>
      <c r="AO110" s="30" t="str">
        <f t="shared" si="34"/>
        <v>NO PERIODICIDAD</v>
      </c>
      <c r="AP110" s="191" t="e">
        <f t="shared" si="40"/>
        <v>#VALUE!</v>
      </c>
      <c r="AQ110" s="92"/>
      <c r="AR110" s="89"/>
      <c r="AS110" s="89"/>
      <c r="AT110" s="89"/>
      <c r="AU110" s="89"/>
      <c r="AV110" s="89"/>
      <c r="AW110" s="89"/>
      <c r="AX110" s="89"/>
      <c r="AY110" s="32" t="e">
        <f t="shared" si="27"/>
        <v>#DIV/0!</v>
      </c>
      <c r="AZ110" s="58" t="s">
        <v>604</v>
      </c>
      <c r="BA110" s="115">
        <f t="shared" si="28"/>
        <v>364</v>
      </c>
      <c r="BB110" s="116">
        <f t="shared" si="29"/>
        <v>242</v>
      </c>
      <c r="BC110" s="117">
        <f t="shared" si="30"/>
        <v>122</v>
      </c>
      <c r="BD110" s="118">
        <f t="shared" si="36"/>
        <v>0.42032967032967034</v>
      </c>
      <c r="BE110" s="129"/>
      <c r="BF110" s="58" t="s">
        <v>276</v>
      </c>
      <c r="BG110" s="129" t="s">
        <v>605</v>
      </c>
      <c r="BH110" s="120" t="b">
        <f t="shared" si="31"/>
        <v>1</v>
      </c>
      <c r="BI110" s="121" t="s">
        <v>606</v>
      </c>
      <c r="BJ110" s="120"/>
      <c r="BK110" s="120"/>
      <c r="BL110" s="120"/>
      <c r="BM110" s="120"/>
      <c r="BN110" s="120"/>
      <c r="BO110" s="120"/>
      <c r="BP110" s="120" t="s">
        <v>628</v>
      </c>
      <c r="BQ110" s="120"/>
      <c r="BR110" s="64" t="b">
        <f t="shared" si="37"/>
        <v>1</v>
      </c>
      <c r="BS110" s="96">
        <f t="shared" si="32"/>
        <v>0</v>
      </c>
      <c r="BT110" s="96">
        <f t="shared" si="33"/>
        <v>0</v>
      </c>
      <c r="BU110" s="64" t="e">
        <f>+AP110 &gt; 100%</f>
        <v>#VALUE!</v>
      </c>
      <c r="BV110" s="4" t="b">
        <f t="shared" si="38"/>
        <v>0</v>
      </c>
      <c r="BW110" s="4" t="b">
        <f t="shared" si="39"/>
        <v>1</v>
      </c>
    </row>
    <row r="111" spans="1:75" ht="20.25" customHeight="1" x14ac:dyDescent="0.25">
      <c r="A111" s="65"/>
      <c r="B111" s="65"/>
      <c r="C111" s="66"/>
      <c r="D111" s="66"/>
      <c r="E111" s="66"/>
      <c r="F111" s="66"/>
      <c r="G111" s="66"/>
      <c r="H111" s="66"/>
      <c r="I111" s="66"/>
      <c r="J111" s="67"/>
      <c r="K111" s="65"/>
      <c r="L111" s="65"/>
      <c r="M111" s="68"/>
      <c r="N111" s="68"/>
      <c r="O111" s="66"/>
      <c r="P111" s="69"/>
      <c r="Q111" s="70"/>
      <c r="R111" s="71"/>
      <c r="S111" s="70"/>
      <c r="T111" s="72"/>
      <c r="U111" s="202">
        <f>SUM(U12:U110)</f>
        <v>226871256945</v>
      </c>
      <c r="V111" s="74"/>
      <c r="W111" s="74"/>
      <c r="X111" s="75"/>
      <c r="Y111" s="75"/>
      <c r="Z111" s="75"/>
      <c r="AA111" s="75"/>
      <c r="AB111" s="75"/>
      <c r="AC111" s="75"/>
      <c r="AD111" s="75"/>
      <c r="AE111" s="75"/>
      <c r="AF111" s="75"/>
      <c r="AG111" s="75"/>
      <c r="BE111" s="1"/>
      <c r="BF111" s="1"/>
      <c r="BG111" s="66"/>
    </row>
    <row r="112" spans="1:75" ht="48.75" customHeight="1" x14ac:dyDescent="0.25">
      <c r="A112" s="222" t="s">
        <v>723</v>
      </c>
      <c r="B112" s="222"/>
      <c r="C112" s="66"/>
      <c r="D112" s="66"/>
      <c r="E112" s="66"/>
      <c r="F112" s="66"/>
      <c r="G112" s="66"/>
      <c r="H112" s="66"/>
      <c r="I112" s="66"/>
      <c r="J112" s="67"/>
      <c r="K112" s="65"/>
      <c r="L112" s="65"/>
      <c r="M112" s="68"/>
      <c r="N112" s="68"/>
      <c r="O112" s="66"/>
      <c r="P112" s="69"/>
      <c r="Q112" s="70"/>
      <c r="R112" s="71"/>
      <c r="S112" s="70"/>
      <c r="T112" s="72"/>
      <c r="U112" s="202">
        <f>SUBTOTAL(9,U15:U96)</f>
        <v>67865632553</v>
      </c>
      <c r="V112" s="74"/>
      <c r="W112" s="74"/>
      <c r="X112" s="75"/>
      <c r="Y112" s="75"/>
      <c r="Z112" s="75"/>
      <c r="AA112" s="75"/>
      <c r="AB112" s="75"/>
      <c r="AC112" s="75"/>
      <c r="AD112" s="75"/>
      <c r="AE112" s="75"/>
      <c r="AF112" s="75"/>
      <c r="AG112" s="75"/>
      <c r="AS112" s="154"/>
      <c r="BE112" s="1"/>
      <c r="BF112" s="1"/>
      <c r="BG112" s="66"/>
    </row>
    <row r="113" spans="1:59" x14ac:dyDescent="0.25">
      <c r="A113" s="65"/>
      <c r="B113" s="65"/>
      <c r="C113" s="66"/>
      <c r="D113" s="66"/>
      <c r="E113" s="66"/>
      <c r="F113" s="66"/>
      <c r="G113" s="66"/>
      <c r="H113" s="66"/>
      <c r="I113" s="66"/>
      <c r="J113" s="67"/>
      <c r="K113" s="65"/>
      <c r="L113" s="65"/>
      <c r="M113" s="68"/>
      <c r="N113" s="68"/>
      <c r="O113" s="66"/>
      <c r="P113" s="69"/>
      <c r="Q113" s="70"/>
      <c r="R113" s="71"/>
      <c r="S113" s="70"/>
      <c r="T113" s="72"/>
      <c r="U113" s="76"/>
      <c r="V113" s="74"/>
      <c r="W113" s="74"/>
      <c r="X113" s="75"/>
      <c r="Y113" s="75"/>
      <c r="Z113" s="75"/>
      <c r="AA113" s="75"/>
      <c r="AB113" s="75"/>
      <c r="AC113" s="75"/>
      <c r="AD113" s="75"/>
      <c r="AE113" s="75"/>
      <c r="AF113" s="75"/>
      <c r="AG113" s="75"/>
      <c r="BE113" s="1"/>
      <c r="BF113" s="1"/>
      <c r="BG113" s="66"/>
    </row>
    <row r="114" spans="1:59" x14ac:dyDescent="0.25">
      <c r="A114" s="77"/>
      <c r="B114" s="77"/>
      <c r="C114" s="77"/>
      <c r="D114" s="77"/>
      <c r="E114" s="77"/>
      <c r="F114" s="78"/>
      <c r="G114" s="77"/>
      <c r="H114" s="77"/>
      <c r="I114" s="77"/>
      <c r="J114" s="2"/>
      <c r="K114" s="79"/>
      <c r="L114" s="77"/>
      <c r="M114" s="80"/>
      <c r="N114" s="80"/>
      <c r="O114" s="81"/>
      <c r="P114" s="81"/>
      <c r="Q114" s="82"/>
      <c r="R114" s="1"/>
      <c r="S114" s="83"/>
      <c r="T114" s="77"/>
      <c r="U114" s="84"/>
      <c r="V114" s="83"/>
      <c r="W114" s="83"/>
      <c r="X114" s="83"/>
      <c r="Y114" s="83"/>
      <c r="Z114" s="83"/>
      <c r="AA114" s="83"/>
      <c r="AB114" s="83"/>
      <c r="AC114" s="83"/>
      <c r="AD114" s="83"/>
      <c r="AE114" s="83"/>
      <c r="AF114" s="83"/>
      <c r="AG114" s="83"/>
      <c r="BG114" s="66"/>
    </row>
    <row r="115" spans="1:59" x14ac:dyDescent="0.25">
      <c r="A115" s="77"/>
      <c r="B115" s="77"/>
      <c r="C115" s="77"/>
      <c r="D115" s="77"/>
      <c r="E115" s="77"/>
      <c r="F115" s="78"/>
      <c r="G115" s="77"/>
      <c r="H115" s="77"/>
      <c r="I115" s="77"/>
      <c r="J115" s="2"/>
      <c r="K115" s="79"/>
      <c r="L115" s="77"/>
      <c r="M115" s="80"/>
      <c r="N115" s="80"/>
      <c r="O115" s="81"/>
      <c r="P115" s="81"/>
      <c r="Q115" s="82"/>
      <c r="R115" s="1"/>
      <c r="S115" s="83"/>
      <c r="T115" s="77"/>
      <c r="U115" s="84"/>
      <c r="V115" s="83"/>
      <c r="W115" s="83"/>
      <c r="X115" s="83"/>
      <c r="Y115" s="83"/>
      <c r="Z115" s="83"/>
      <c r="AA115" s="83"/>
      <c r="AB115" s="83"/>
      <c r="AC115" s="83"/>
      <c r="AD115" s="83"/>
      <c r="AE115" s="83"/>
      <c r="AF115" s="83"/>
      <c r="AG115" s="83"/>
      <c r="BG115" s="66"/>
    </row>
    <row r="116" spans="1:59" x14ac:dyDescent="0.25">
      <c r="A116" s="77"/>
      <c r="B116" s="77"/>
      <c r="C116" s="77"/>
      <c r="D116" s="77"/>
      <c r="E116" s="77"/>
      <c r="F116" s="78"/>
      <c r="G116" s="77"/>
      <c r="H116" s="77"/>
      <c r="I116" s="77"/>
      <c r="J116" s="2"/>
      <c r="K116" s="79"/>
      <c r="L116" s="77"/>
      <c r="M116" s="80"/>
      <c r="N116" s="80"/>
      <c r="O116" s="81"/>
      <c r="P116" s="81"/>
      <c r="Q116" s="82"/>
      <c r="R116" s="1"/>
      <c r="S116" s="83"/>
      <c r="T116" s="77"/>
      <c r="U116" s="84"/>
      <c r="V116" s="83"/>
      <c r="W116" s="83"/>
      <c r="X116" s="83"/>
      <c r="Y116" s="83"/>
      <c r="Z116" s="83"/>
      <c r="AA116" s="83"/>
      <c r="AB116" s="83"/>
      <c r="AC116" s="83"/>
      <c r="AD116" s="83"/>
      <c r="AE116" s="83"/>
      <c r="AF116" s="83"/>
      <c r="AG116" s="83"/>
      <c r="BG116" s="66"/>
    </row>
    <row r="131" spans="1:60" s="3" customFormat="1" ht="39" customHeight="1" x14ac:dyDescent="0.25">
      <c r="A131" s="217"/>
      <c r="B131" s="217"/>
      <c r="C131" s="218"/>
      <c r="J131" s="6"/>
      <c r="M131" s="4"/>
      <c r="N131" s="4"/>
      <c r="O131" s="5"/>
      <c r="Q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G131" s="4"/>
      <c r="BH131" s="4"/>
    </row>
    <row r="132" spans="1:60" s="3" customFormat="1" ht="27.75" customHeight="1" x14ac:dyDescent="0.25">
      <c r="A132" s="219"/>
      <c r="B132" s="219"/>
      <c r="C132" s="220"/>
      <c r="J132" s="6"/>
      <c r="M132" s="4"/>
      <c r="N132" s="4"/>
      <c r="O132" s="5"/>
      <c r="Q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G132" s="4"/>
      <c r="BH132" s="4"/>
    </row>
    <row r="133" spans="1:60" x14ac:dyDescent="0.25">
      <c r="A133" s="205"/>
      <c r="B133" s="205"/>
    </row>
  </sheetData>
  <sheetProtection algorithmName="SHA-512" hashValue="JU3rJia3kPyYgdAziwzfy69WCYUjZIn6UI0MCMkMABUEqLDe+t0Fq0VKwQ5CPT8vLigqhuCOfw+3rFdq7dFmtg==" saltValue="5eAQuvOMqKxfFqbvt162nA==" spinCount="100000" sheet="1" objects="1" scenarios="1" autoFilter="0"/>
  <autoFilter ref="A11:CD111">
    <filterColumn colId="35">
      <filters blank="1">
        <filter val="0"/>
        <filter val="1"/>
        <filter val="12"/>
        <filter val="2"/>
        <filter val="3"/>
        <filter val="3.886"/>
        <filter val="4"/>
        <filter val="44"/>
        <filter val="5"/>
        <filter val="53"/>
        <filter val="55"/>
        <filter val="65"/>
        <filter val="75"/>
        <filter val="77.947"/>
        <filter val="8"/>
        <filter val="81"/>
        <filter val="90"/>
        <filter val="92"/>
      </filters>
    </filterColumn>
  </autoFilter>
  <mergeCells count="15">
    <mergeCell ref="AP8:AQ8"/>
    <mergeCell ref="BI10:BT10"/>
    <mergeCell ref="BA10:BC10"/>
    <mergeCell ref="BG105:BG106"/>
    <mergeCell ref="A131:C131"/>
    <mergeCell ref="A132:C132"/>
    <mergeCell ref="A112:B112"/>
    <mergeCell ref="BF10:BF11"/>
    <mergeCell ref="BG11:BG12"/>
    <mergeCell ref="AC10:AC11"/>
    <mergeCell ref="AO10:AP10"/>
    <mergeCell ref="A10:D10"/>
    <mergeCell ref="E10:J10"/>
    <mergeCell ref="K10:U10"/>
    <mergeCell ref="A6:L6"/>
  </mergeCells>
  <conditionalFormatting sqref="AP104:AQ110 AP12:AP103">
    <cfRule type="iconSet" priority="18">
      <iconSet iconSet="3TrafficLights2">
        <cfvo type="percent" val="0"/>
        <cfvo type="num" val="$AP$6"/>
        <cfvo type="num" val="$AO$6"/>
      </iconSet>
    </cfRule>
  </conditionalFormatting>
  <conditionalFormatting sqref="BC12:BC110">
    <cfRule type="dataBar" priority="16">
      <dataBar>
        <cfvo type="min"/>
        <cfvo type="max"/>
        <color rgb="FF63C384"/>
      </dataBar>
      <extLst>
        <ext xmlns:x14="http://schemas.microsoft.com/office/spreadsheetml/2009/9/main" uri="{B025F937-C7B1-47D3-B67F-A62EFF666E3E}">
          <x14:id>{B6DA7F13-C1B2-458F-8C2E-4E937EDE682B}</x14:id>
        </ext>
      </extLst>
    </cfRule>
  </conditionalFormatting>
  <dataValidations xWindow="1277" yWindow="466" count="17">
    <dataValidation type="list" allowBlank="1" showInputMessage="1" showErrorMessage="1" sqref="F13 B12:B111 B113:B116">
      <formula1>Grupos</formula1>
    </dataValidation>
    <dataValidation type="list" allowBlank="1" showInputMessage="1" showErrorMessage="1" sqref="F12 F14:F116">
      <formula1>Proceso</formula1>
    </dataValidation>
    <dataValidation type="whole" operator="greaterThan" allowBlank="1" showInputMessage="1" showErrorMessage="1" promptTitle="solo permite número entero" prompt="Registrar número entero, sin decimales ni signo %" sqref="X13 AA13 V114:AG116 V65:AG67 Z81:Z82 V104:AG107 X81:Y83 V70:W83 X79:Z80 V84:AG98 V14:AG62 AD13:AG13 X70:AG78 AA79:AG82 Z83:AG83 V12:AG12">
      <formula1>0</formula1>
    </dataValidation>
    <dataValidation type="list" allowBlank="1" showInputMessage="1" showErrorMessage="1" sqref="D67:D106 D108:D116 D12:D65">
      <formula1>Objetivos</formula1>
    </dataValidation>
    <dataValidation type="list" allowBlank="1" showInputMessage="1" showErrorMessage="1" sqref="H68:H193 H12:H66">
      <formula1>Programas1</formula1>
    </dataValidation>
    <dataValidation type="whole" errorStyle="warning" operator="greaterThan" allowBlank="1" showInputMessage="1" showErrorMessage="1" errorTitle="formato de número" error="solo recibe formato de números enteros" promptTitle="solo permite número entero" prompt="Registrar número entero, sin decimales ni signo %" sqref="Q114:Q116 Q65:Q67 Q12:Q61 Q104:Q107 Q70:Q98">
      <formula1>0</formula1>
    </dataValidation>
    <dataValidation type="whole" operator="notEqual" allowBlank="1" showInputMessage="1" showErrorMessage="1" promptTitle="Cifras completas en pesos" prompt="Sin decimales" sqref="U17:U25 U52:U57 U111:U116 U67:U68 U104 U87:U97 U82 U84:U85 AS12 U12:U15 AS29 AU29:AX29">
      <formula1>0</formula1>
    </dataValidation>
    <dataValidation type="whole" operator="greaterThan" allowBlank="1" showInputMessage="1" showErrorMessage="1" promptTitle="Cifras completas en pesos" prompt="Sin decimales" sqref="AR12:AR21 AU32:AX32 AR26:AR51 AU15:AX18 AU28:AX28 AS30:AS51 AS26:AS28 AS13:AS21">
      <formula1>0</formula1>
    </dataValidation>
    <dataValidation type="whole" operator="greaterThanOrEqual" allowBlank="1" showInputMessage="1" showErrorMessage="1" promptTitle="Cifras completas en pesos" prompt="Sin decimales" sqref="U26:U51 U58:U66 U69:U81 U86 U98:U103 U105:U107 U110 U83">
      <formula1>0</formula1>
    </dataValidation>
    <dataValidation type="list" allowBlank="1" showInputMessage="1" showErrorMessage="1" sqref="G111:G116 G12:G106">
      <formula1>planes</formula1>
    </dataValidation>
    <dataValidation type="list" allowBlank="1" showInputMessage="1" showErrorMessage="1" sqref="A12:A116">
      <formula1>Dependencias</formula1>
    </dataValidation>
    <dataValidation type="list" allowBlank="1" showInputMessage="1" showErrorMessage="1" sqref="E12:E116">
      <formula1>DESCRIPCION</formula1>
    </dataValidation>
    <dataValidation type="list" allowBlank="1" showInputMessage="1" showErrorMessage="1" sqref="C12:C116">
      <formula1>Políticas</formula1>
    </dataValidation>
    <dataValidation type="list" allowBlank="1" showInputMessage="1" showErrorMessage="1" sqref="I12:I116">
      <formula1>iniciativas</formula1>
    </dataValidation>
    <dataValidation type="whole" operator="greaterThanOrEqual" allowBlank="1" showInputMessage="1" showErrorMessage="1" promptTitle="solo permite número entero" prompt="Registrar número entero, sin decimales ni signo %" sqref="AI12 AH12:AH18 AH107:AH110">
      <formula1>0</formula1>
    </dataValidation>
    <dataValidation type="whole" operator="greaterThanOrEqual" allowBlank="1" showInputMessage="1" showErrorMessage="1" sqref="AK59:AK61 AL63:AM63 AN108:AN110 AK78:AN78 AK108:AK110 AN59:AN64 AK63:AK64">
      <formula1>0</formula1>
    </dataValidation>
    <dataValidation type="whole" operator="greaterThanOrEqual" allowBlank="1" showInputMessage="1" showErrorMessage="1" sqref="AK66:AM67 AL86:AM91 AT97:AX110 AK50:AM50 AN74:AN77 AK107 AN97:AN107 AL97:AM97 AK104 AL104:AM105 AL93:AM95 AN80:AN95 AK89:AK93 AK80:AK87 AL80:AM84 AK74:AL75 AK31:AN31 AN65:AN70 AL70:AM70 AK69:AK70 AK38:AM38 AK53:AK55 AN50:AN57 AN44:AN45 AN35:AN39 AK35:AM35 AK28:AN29 AL14:AM14 AL17:AM17 AL12:AM12 AT33:AX95 AN33 AN42 AN48 AK72 AN72 AM74:AM76 AT12:AX14 AT19:AX27 AT30:AX31 AN12:AN25 AL22:AM25 AK44:AM44 AK12:AK25 AJ17">
      <formula1>AI12</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B6DA7F13-C1B2-458F-8C2E-4E937EDE682B}">
            <x14:dataBar minLength="0" maxLength="100" border="1" negativeBarBorderColorSameAsPositive="0">
              <x14:cfvo type="autoMin"/>
              <x14:cfvo type="autoMax"/>
              <x14:borderColor rgb="FF63C384"/>
              <x14:negativeFillColor rgb="FFFF0000"/>
              <x14:negativeBorderColor rgb="FFFF0000"/>
              <x14:axisColor rgb="FF000000"/>
            </x14:dataBar>
          </x14:cfRule>
          <xm:sqref>BC12:BC110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10"/>
  <sheetViews>
    <sheetView workbookViewId="0">
      <selection activeCell="C21" sqref="C21"/>
    </sheetView>
  </sheetViews>
  <sheetFormatPr baseColWidth="10" defaultRowHeight="15" x14ac:dyDescent="0.25"/>
  <cols>
    <col min="3" max="3" width="54.42578125" bestFit="1" customWidth="1"/>
    <col min="6" max="6" width="54.42578125" bestFit="1" customWidth="1"/>
    <col min="9" max="9" width="60.7109375" bestFit="1" customWidth="1"/>
  </cols>
  <sheetData>
    <row r="1" spans="3:10" x14ac:dyDescent="0.25">
      <c r="C1" t="s">
        <v>684</v>
      </c>
      <c r="F1" t="s">
        <v>660</v>
      </c>
      <c r="I1" t="s">
        <v>685</v>
      </c>
    </row>
    <row r="2" spans="3:10" x14ac:dyDescent="0.25">
      <c r="C2" t="s">
        <v>683</v>
      </c>
      <c r="D2" t="s">
        <v>648</v>
      </c>
      <c r="F2" t="s">
        <v>683</v>
      </c>
      <c r="G2" t="s">
        <v>648</v>
      </c>
      <c r="I2" t="s">
        <v>683</v>
      </c>
      <c r="J2" t="s">
        <v>648</v>
      </c>
    </row>
    <row r="3" spans="3:10" x14ac:dyDescent="0.25">
      <c r="C3" s="103" t="s">
        <v>51</v>
      </c>
      <c r="D3" s="104">
        <v>4</v>
      </c>
      <c r="F3" s="103" t="s">
        <v>313</v>
      </c>
      <c r="G3" s="104">
        <v>3</v>
      </c>
      <c r="I3" s="103" t="s">
        <v>313</v>
      </c>
      <c r="J3" s="104">
        <v>15</v>
      </c>
    </row>
    <row r="4" spans="3:10" x14ac:dyDescent="0.25">
      <c r="C4" s="103" t="s">
        <v>438</v>
      </c>
      <c r="D4" s="104">
        <v>2</v>
      </c>
      <c r="F4" s="103" t="s">
        <v>51</v>
      </c>
      <c r="G4" s="104">
        <v>3</v>
      </c>
      <c r="I4" s="103" t="s">
        <v>137</v>
      </c>
      <c r="J4" s="104">
        <v>15</v>
      </c>
    </row>
    <row r="5" spans="3:10" x14ac:dyDescent="0.25">
      <c r="C5" s="103" t="s">
        <v>218</v>
      </c>
      <c r="D5" s="104">
        <v>1</v>
      </c>
      <c r="F5" s="103"/>
      <c r="G5" s="104"/>
      <c r="I5" s="103" t="s">
        <v>51</v>
      </c>
      <c r="J5" s="104">
        <v>6</v>
      </c>
    </row>
    <row r="6" spans="3:10" x14ac:dyDescent="0.25">
      <c r="C6" s="103"/>
      <c r="D6" s="104"/>
      <c r="F6" s="103"/>
      <c r="G6" s="104"/>
      <c r="I6" s="103" t="s">
        <v>242</v>
      </c>
      <c r="J6" s="104">
        <v>4</v>
      </c>
    </row>
    <row r="7" spans="3:10" x14ac:dyDescent="0.25">
      <c r="C7" s="103"/>
      <c r="D7" s="104"/>
      <c r="I7" s="103" t="s">
        <v>290</v>
      </c>
      <c r="J7" s="104">
        <v>3</v>
      </c>
    </row>
    <row r="8" spans="3:10" x14ac:dyDescent="0.25">
      <c r="I8" s="103" t="s">
        <v>438</v>
      </c>
      <c r="J8" s="104">
        <v>3</v>
      </c>
    </row>
    <row r="9" spans="3:10" x14ac:dyDescent="0.25">
      <c r="I9" s="103" t="s">
        <v>218</v>
      </c>
      <c r="J9" s="104">
        <v>2</v>
      </c>
    </row>
    <row r="10" spans="3:10" x14ac:dyDescent="0.25">
      <c r="J10">
        <f>SUM(J3:J9)</f>
        <v>48</v>
      </c>
    </row>
  </sheetData>
  <autoFilter ref="C2:D2"/>
  <sortState ref="C3:D5">
    <sortCondition descending="1" ref="D3:D5"/>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5"/>
  <sheetViews>
    <sheetView topLeftCell="B58" workbookViewId="0">
      <selection activeCell="D76" sqref="D76"/>
    </sheetView>
  </sheetViews>
  <sheetFormatPr baseColWidth="10" defaultRowHeight="15" x14ac:dyDescent="0.25"/>
  <cols>
    <col min="3" max="4" width="23.7109375" customWidth="1"/>
    <col min="5" max="5" width="23.85546875" customWidth="1"/>
    <col min="11" max="11" width="13.42578125" customWidth="1"/>
  </cols>
  <sheetData>
    <row r="1" spans="2:16" ht="76.5" x14ac:dyDescent="0.25">
      <c r="B1" s="3" t="s">
        <v>652</v>
      </c>
      <c r="P1" t="s">
        <v>691</v>
      </c>
    </row>
    <row r="2" spans="2:16" x14ac:dyDescent="0.25">
      <c r="B2" t="s">
        <v>686</v>
      </c>
      <c r="C2" t="s">
        <v>687</v>
      </c>
      <c r="D2" s="106" t="s">
        <v>658</v>
      </c>
      <c r="E2" s="106" t="s">
        <v>662</v>
      </c>
      <c r="F2" s="106" t="s">
        <v>663</v>
      </c>
      <c r="G2" s="106" t="s">
        <v>664</v>
      </c>
      <c r="H2" s="106" t="s">
        <v>665</v>
      </c>
      <c r="I2" s="106" t="s">
        <v>666</v>
      </c>
      <c r="J2" s="106" t="s">
        <v>667</v>
      </c>
      <c r="K2" s="106" t="s">
        <v>10</v>
      </c>
      <c r="L2" s="106" t="s">
        <v>64</v>
      </c>
    </row>
    <row r="3" spans="2:16" x14ac:dyDescent="0.25">
      <c r="D3" s="109">
        <v>1</v>
      </c>
      <c r="E3" s="109">
        <v>0.85555555555555551</v>
      </c>
      <c r="F3" s="109">
        <v>0.9375</v>
      </c>
      <c r="G3" s="109">
        <v>1</v>
      </c>
      <c r="H3" s="109">
        <v>0.6</v>
      </c>
      <c r="I3" s="109"/>
      <c r="J3" s="109">
        <v>1</v>
      </c>
      <c r="K3" t="s">
        <v>658</v>
      </c>
      <c r="L3" s="109">
        <v>0.89901134090388601</v>
      </c>
      <c r="P3" s="109">
        <v>0.96250000000000002</v>
      </c>
    </row>
    <row r="4" spans="2:16" x14ac:dyDescent="0.25">
      <c r="B4" s="109">
        <v>0.85555555555555551</v>
      </c>
      <c r="D4" s="109">
        <v>1</v>
      </c>
      <c r="E4" s="109">
        <v>0.8125</v>
      </c>
      <c r="F4" s="109">
        <v>0.77777777777777779</v>
      </c>
      <c r="G4" s="109">
        <v>1.043956043956044</v>
      </c>
      <c r="H4" s="109">
        <v>1</v>
      </c>
      <c r="I4" s="109"/>
      <c r="J4" s="109">
        <v>1</v>
      </c>
      <c r="K4" t="s">
        <v>668</v>
      </c>
      <c r="L4" s="109">
        <v>0.32002906319169733</v>
      </c>
      <c r="P4" s="109">
        <v>1.0833333333333333</v>
      </c>
    </row>
    <row r="5" spans="2:16" x14ac:dyDescent="0.25">
      <c r="B5" s="109">
        <v>0.8125</v>
      </c>
      <c r="D5" s="109">
        <v>0.77947</v>
      </c>
      <c r="E5" s="109">
        <v>0.91249999999999998</v>
      </c>
      <c r="F5" s="109">
        <v>0.2857142857142857</v>
      </c>
      <c r="G5" s="109">
        <v>4.41</v>
      </c>
      <c r="H5" s="109">
        <v>0.7</v>
      </c>
      <c r="I5" s="109">
        <v>0.33</v>
      </c>
      <c r="J5" s="109">
        <v>1.2124999999999999</v>
      </c>
      <c r="K5" t="s">
        <v>663</v>
      </c>
      <c r="L5" s="109">
        <v>0.5928155507483438</v>
      </c>
      <c r="O5">
        <f>6600/30</f>
        <v>220</v>
      </c>
      <c r="P5" s="109">
        <v>0.97333333333333338</v>
      </c>
    </row>
    <row r="6" spans="2:16" x14ac:dyDescent="0.25">
      <c r="B6" s="109">
        <v>0.91249999999999998</v>
      </c>
      <c r="D6" s="109">
        <v>0.77947</v>
      </c>
      <c r="E6" s="109">
        <v>0.04</v>
      </c>
      <c r="F6" s="110">
        <f>GEOMEAN(F3:F5)</f>
        <v>0.5928155507483438</v>
      </c>
      <c r="G6" s="109">
        <v>1.2446808510638299</v>
      </c>
      <c r="H6" s="109">
        <v>1</v>
      </c>
      <c r="I6" s="109">
        <v>1</v>
      </c>
      <c r="J6" s="110">
        <f>GEOMEAN(J3:J5)</f>
        <v>1.0663356177529435</v>
      </c>
      <c r="K6" t="s">
        <v>664</v>
      </c>
      <c r="L6" s="109">
        <v>1.5471937509501958</v>
      </c>
      <c r="P6" s="109">
        <v>6.6666666666666666E-2</v>
      </c>
    </row>
    <row r="7" spans="2:16" x14ac:dyDescent="0.25">
      <c r="B7" s="109">
        <v>0.04</v>
      </c>
      <c r="D7" s="109">
        <v>1</v>
      </c>
      <c r="E7" s="109">
        <v>0.4</v>
      </c>
      <c r="F7" s="109"/>
      <c r="G7" s="110">
        <f>GEOMEAN(G3:G6)</f>
        <v>1.5471937509501958</v>
      </c>
      <c r="H7" s="109">
        <v>1</v>
      </c>
      <c r="I7" s="109">
        <v>0.25</v>
      </c>
      <c r="K7" t="s">
        <v>665</v>
      </c>
      <c r="L7" s="109">
        <v>0.63350554582571317</v>
      </c>
      <c r="P7" s="109">
        <v>4</v>
      </c>
    </row>
    <row r="8" spans="2:16" x14ac:dyDescent="0.25">
      <c r="B8" s="109">
        <v>0.4</v>
      </c>
      <c r="D8" s="109">
        <v>0.33333333333333331</v>
      </c>
      <c r="E8" s="109">
        <v>0.8</v>
      </c>
      <c r="F8" s="109"/>
      <c r="H8" s="109">
        <v>1</v>
      </c>
      <c r="I8" s="110">
        <f>GEOMEAN(I5:I7)</f>
        <v>0.43532938455868059</v>
      </c>
      <c r="K8" t="s">
        <v>666</v>
      </c>
      <c r="L8" s="109">
        <v>0.43532938455868059</v>
      </c>
      <c r="P8" s="109">
        <v>0.8</v>
      </c>
    </row>
    <row r="9" spans="2:16" x14ac:dyDescent="0.25">
      <c r="B9" s="109">
        <v>0.8</v>
      </c>
      <c r="D9" s="109">
        <v>1</v>
      </c>
      <c r="E9" s="109">
        <v>0.1</v>
      </c>
      <c r="H9" s="109">
        <v>1</v>
      </c>
      <c r="K9" t="s">
        <v>669</v>
      </c>
      <c r="L9" s="109">
        <v>1.0663356177529435</v>
      </c>
      <c r="P9" s="109">
        <v>0.5</v>
      </c>
    </row>
    <row r="10" spans="2:16" x14ac:dyDescent="0.25">
      <c r="B10" s="109">
        <v>0.1</v>
      </c>
      <c r="D10" s="109">
        <v>1</v>
      </c>
      <c r="E10" s="109"/>
      <c r="H10" s="109">
        <v>0.16666666666666666</v>
      </c>
      <c r="P10" s="109"/>
    </row>
    <row r="11" spans="2:16" x14ac:dyDescent="0.25">
      <c r="B11" s="109">
        <v>0.6</v>
      </c>
      <c r="D11" s="109">
        <v>1</v>
      </c>
      <c r="E11" s="109">
        <v>0.6</v>
      </c>
      <c r="H11" s="109">
        <v>0.58333333333333337</v>
      </c>
      <c r="P11" s="109">
        <v>2</v>
      </c>
    </row>
    <row r="12" spans="2:16" x14ac:dyDescent="0.25">
      <c r="B12" s="109">
        <v>0.69230769230769229</v>
      </c>
      <c r="D12" s="109">
        <v>1</v>
      </c>
      <c r="E12" s="109">
        <v>0.69230769230769229</v>
      </c>
      <c r="H12" s="109">
        <v>0.42</v>
      </c>
      <c r="P12" s="109">
        <v>1</v>
      </c>
    </row>
    <row r="13" spans="2:16" x14ac:dyDescent="0.25">
      <c r="B13" s="109">
        <v>0.14000000000000001</v>
      </c>
      <c r="D13" s="109">
        <v>1</v>
      </c>
      <c r="E13" s="109">
        <v>0.14000000000000001</v>
      </c>
      <c r="H13" s="109">
        <v>0.55000000000000004</v>
      </c>
      <c r="P13" s="109">
        <v>1.4</v>
      </c>
    </row>
    <row r="14" spans="2:16" x14ac:dyDescent="0.25">
      <c r="B14" s="109">
        <v>0.1</v>
      </c>
      <c r="D14" s="109">
        <v>1</v>
      </c>
      <c r="E14" s="109">
        <v>0.1</v>
      </c>
      <c r="H14" s="109">
        <v>0.48</v>
      </c>
      <c r="P14" s="109">
        <v>0.19354838709677419</v>
      </c>
    </row>
    <row r="15" spans="2:16" x14ac:dyDescent="0.25">
      <c r="B15" s="109">
        <v>0.24444444444444444</v>
      </c>
      <c r="D15" s="109">
        <v>1</v>
      </c>
      <c r="E15" s="109">
        <v>0.24444444444444444</v>
      </c>
      <c r="H15" s="109">
        <v>0.66</v>
      </c>
      <c r="P15" s="109">
        <v>2.2000000000000002</v>
      </c>
    </row>
    <row r="16" spans="2:16" x14ac:dyDescent="0.25">
      <c r="B16" s="109">
        <v>1</v>
      </c>
      <c r="D16" s="109">
        <v>1</v>
      </c>
      <c r="E16" s="138">
        <f>GEOMEAN(E3:E15)</f>
        <v>0.32002906319169733</v>
      </c>
      <c r="H16" s="109">
        <v>0.18</v>
      </c>
      <c r="P16" s="109">
        <v>1</v>
      </c>
    </row>
    <row r="17" spans="2:16" x14ac:dyDescent="0.25">
      <c r="B17" s="109">
        <v>1</v>
      </c>
      <c r="D17" s="109">
        <v>1</v>
      </c>
      <c r="H17" s="109">
        <v>0.6</v>
      </c>
      <c r="P17" s="109">
        <v>1</v>
      </c>
    </row>
    <row r="18" spans="2:16" x14ac:dyDescent="0.25">
      <c r="B18" s="109">
        <v>0.77947</v>
      </c>
      <c r="D18" s="110">
        <f>GEOMEAN(D3:D17)</f>
        <v>0.89901134090388601</v>
      </c>
      <c r="H18" s="109">
        <v>0.93</v>
      </c>
      <c r="P18" s="109">
        <v>1.2991166666666667</v>
      </c>
    </row>
    <row r="19" spans="2:16" x14ac:dyDescent="0.25">
      <c r="B19" s="109">
        <v>0.77947</v>
      </c>
      <c r="H19" s="109">
        <v>0.91</v>
      </c>
      <c r="P19" s="109">
        <v>1.2991166666666667</v>
      </c>
    </row>
    <row r="20" spans="2:16" x14ac:dyDescent="0.25">
      <c r="B20" s="109">
        <v>1</v>
      </c>
      <c r="H20" s="109">
        <v>0.98888888888888893</v>
      </c>
      <c r="P20" s="109">
        <v>1</v>
      </c>
    </row>
    <row r="21" spans="2:16" x14ac:dyDescent="0.25">
      <c r="B21" s="109">
        <v>0.33333333333333331</v>
      </c>
      <c r="H21" s="110">
        <f>GEOMEAN(H3:H20)</f>
        <v>0.63350554582571317</v>
      </c>
      <c r="P21" s="109">
        <v>1</v>
      </c>
    </row>
    <row r="22" spans="2:16" x14ac:dyDescent="0.25">
      <c r="B22" s="109">
        <v>1</v>
      </c>
      <c r="P22" s="109">
        <v>1</v>
      </c>
    </row>
    <row r="23" spans="2:16" x14ac:dyDescent="0.25">
      <c r="B23" s="109">
        <v>1</v>
      </c>
      <c r="D23" s="139" t="s">
        <v>682</v>
      </c>
      <c r="E23" s="139"/>
      <c r="P23" s="109">
        <v>1</v>
      </c>
    </row>
    <row r="24" spans="2:16" x14ac:dyDescent="0.25">
      <c r="B24" s="109">
        <v>1</v>
      </c>
      <c r="P24" s="109">
        <v>1</v>
      </c>
    </row>
    <row r="25" spans="2:16" x14ac:dyDescent="0.25">
      <c r="B25" s="109">
        <v>1</v>
      </c>
      <c r="P25" s="109">
        <v>1</v>
      </c>
    </row>
    <row r="26" spans="2:16" x14ac:dyDescent="0.25">
      <c r="B26" s="109">
        <v>1</v>
      </c>
      <c r="P26" s="109">
        <v>1</v>
      </c>
    </row>
    <row r="27" spans="2:16" x14ac:dyDescent="0.25">
      <c r="B27" s="109">
        <v>1</v>
      </c>
      <c r="P27" s="109">
        <v>1</v>
      </c>
    </row>
    <row r="28" spans="2:16" x14ac:dyDescent="0.25">
      <c r="B28" s="109">
        <v>1</v>
      </c>
      <c r="P28" s="109">
        <v>1</v>
      </c>
    </row>
    <row r="29" spans="2:16" x14ac:dyDescent="0.25">
      <c r="B29" s="109">
        <v>1</v>
      </c>
      <c r="P29" s="109">
        <v>1</v>
      </c>
    </row>
    <row r="30" spans="2:16" x14ac:dyDescent="0.25">
      <c r="B30" s="109">
        <v>1</v>
      </c>
      <c r="P30" s="109">
        <v>1</v>
      </c>
    </row>
    <row r="31" spans="2:16" x14ac:dyDescent="0.25">
      <c r="B31" s="109">
        <v>0.9375</v>
      </c>
      <c r="P31" s="109">
        <v>1.3636363636363635</v>
      </c>
    </row>
    <row r="32" spans="2:16" x14ac:dyDescent="0.25">
      <c r="B32" s="109">
        <v>0.77777777777777779</v>
      </c>
      <c r="P32" s="109">
        <v>2.3333333333333335</v>
      </c>
    </row>
    <row r="33" spans="2:16" x14ac:dyDescent="0.25">
      <c r="B33" s="109">
        <v>0.2857142857142857</v>
      </c>
      <c r="P33" s="109">
        <v>0.44444444444444442</v>
      </c>
    </row>
    <row r="34" spans="2:16" x14ac:dyDescent="0.25">
      <c r="B34" s="109">
        <v>1</v>
      </c>
      <c r="P34" s="109">
        <v>1</v>
      </c>
    </row>
    <row r="35" spans="2:16" x14ac:dyDescent="0.25">
      <c r="B35" s="109">
        <v>1.043956043956044</v>
      </c>
      <c r="P35" s="109">
        <v>1.043956043956044</v>
      </c>
    </row>
    <row r="36" spans="2:16" x14ac:dyDescent="0.25">
      <c r="B36" s="109">
        <v>4.41</v>
      </c>
      <c r="P36" s="109">
        <v>4.41</v>
      </c>
    </row>
    <row r="37" spans="2:16" x14ac:dyDescent="0.25">
      <c r="B37" s="109">
        <v>1.2446808510638299</v>
      </c>
      <c r="P37" s="109">
        <v>1.2446808510638299</v>
      </c>
    </row>
    <row r="38" spans="2:16" x14ac:dyDescent="0.25">
      <c r="B38" s="109">
        <v>1</v>
      </c>
      <c r="P38" s="109">
        <v>1</v>
      </c>
    </row>
    <row r="39" spans="2:16" x14ac:dyDescent="0.25">
      <c r="B39" s="109">
        <v>1</v>
      </c>
      <c r="P39" s="109">
        <v>1</v>
      </c>
    </row>
    <row r="40" spans="2:16" x14ac:dyDescent="0.25">
      <c r="B40" s="109">
        <v>1.2124999999999999</v>
      </c>
      <c r="P40" s="109">
        <v>1.2124999999999999</v>
      </c>
    </row>
    <row r="41" spans="2:16" x14ac:dyDescent="0.25">
      <c r="B41" s="109">
        <v>0.6</v>
      </c>
      <c r="P41" s="109">
        <v>1.02</v>
      </c>
    </row>
    <row r="42" spans="2:16" x14ac:dyDescent="0.25">
      <c r="B42" s="109">
        <v>1</v>
      </c>
      <c r="P42" s="109">
        <v>1</v>
      </c>
    </row>
    <row r="43" spans="2:16" x14ac:dyDescent="0.25">
      <c r="B43" s="109">
        <v>0.7</v>
      </c>
      <c r="P43" s="109">
        <v>1.4</v>
      </c>
    </row>
    <row r="44" spans="2:16" x14ac:dyDescent="0.25">
      <c r="B44" s="109">
        <v>1</v>
      </c>
      <c r="P44" s="109">
        <v>1</v>
      </c>
    </row>
    <row r="45" spans="2:16" x14ac:dyDescent="0.25">
      <c r="B45" s="109">
        <v>1</v>
      </c>
      <c r="P45" s="109">
        <v>1</v>
      </c>
    </row>
    <row r="46" spans="2:16" x14ac:dyDescent="0.25">
      <c r="B46" s="109">
        <v>1</v>
      </c>
      <c r="P46" s="109">
        <v>1</v>
      </c>
    </row>
    <row r="47" spans="2:16" x14ac:dyDescent="0.25">
      <c r="B47" s="109">
        <v>1</v>
      </c>
      <c r="P47" s="109">
        <v>1</v>
      </c>
    </row>
    <row r="48" spans="2:16" x14ac:dyDescent="0.25">
      <c r="B48" s="109">
        <v>0.16666666666666666</v>
      </c>
      <c r="P48" s="109">
        <v>1</v>
      </c>
    </row>
    <row r="49" spans="2:16" x14ac:dyDescent="0.25">
      <c r="B49" s="109">
        <v>0.58333333333333337</v>
      </c>
      <c r="P49" s="109">
        <v>1</v>
      </c>
    </row>
    <row r="50" spans="2:16" x14ac:dyDescent="0.25">
      <c r="B50" s="109">
        <v>0.33</v>
      </c>
      <c r="P50" s="109"/>
    </row>
    <row r="51" spans="2:16" x14ac:dyDescent="0.25">
      <c r="B51" s="109">
        <v>1</v>
      </c>
      <c r="P51" s="109"/>
    </row>
    <row r="52" spans="2:16" x14ac:dyDescent="0.25">
      <c r="B52" s="109">
        <v>0.25</v>
      </c>
      <c r="P52" s="109">
        <v>1</v>
      </c>
    </row>
    <row r="53" spans="2:16" x14ac:dyDescent="0.25">
      <c r="B53" s="109">
        <v>0.42</v>
      </c>
      <c r="P53" s="109">
        <v>1</v>
      </c>
    </row>
    <row r="54" spans="2:16" x14ac:dyDescent="0.25">
      <c r="B54" s="109">
        <v>0.55000000000000004</v>
      </c>
      <c r="P54" s="109">
        <v>1</v>
      </c>
    </row>
    <row r="55" spans="2:16" x14ac:dyDescent="0.25">
      <c r="B55" s="109">
        <v>0.48</v>
      </c>
      <c r="P55" s="109">
        <v>1</v>
      </c>
    </row>
    <row r="56" spans="2:16" x14ac:dyDescent="0.25">
      <c r="B56" s="109">
        <v>0.66</v>
      </c>
      <c r="P56" s="109">
        <v>1</v>
      </c>
    </row>
    <row r="57" spans="2:16" x14ac:dyDescent="0.25">
      <c r="B57" s="109">
        <v>0.18</v>
      </c>
      <c r="P57" s="109">
        <v>1</v>
      </c>
    </row>
    <row r="58" spans="2:16" x14ac:dyDescent="0.25">
      <c r="B58" s="109">
        <v>0.6</v>
      </c>
      <c r="P58" s="109">
        <v>1</v>
      </c>
    </row>
    <row r="59" spans="2:16" x14ac:dyDescent="0.25">
      <c r="B59" s="109">
        <v>0.93</v>
      </c>
      <c r="P59" s="109">
        <v>1</v>
      </c>
    </row>
    <row r="60" spans="2:16" x14ac:dyDescent="0.25">
      <c r="B60" s="109">
        <v>0.91</v>
      </c>
      <c r="P60" s="109">
        <v>1</v>
      </c>
    </row>
    <row r="61" spans="2:16" x14ac:dyDescent="0.25">
      <c r="B61" s="109">
        <v>0.98888888888888893</v>
      </c>
      <c r="P61" s="109">
        <v>0.93</v>
      </c>
    </row>
    <row r="62" spans="2:16" x14ac:dyDescent="0.25">
      <c r="B62" s="110">
        <f>GEOMEAN(B4:B61)</f>
        <v>0.64302795304814364</v>
      </c>
      <c r="P62" s="109">
        <v>0.91</v>
      </c>
    </row>
    <row r="63" spans="2:16" x14ac:dyDescent="0.25">
      <c r="C63" t="s">
        <v>690</v>
      </c>
      <c r="P63" s="109">
        <v>0.98888888888888893</v>
      </c>
    </row>
    <row r="64" spans="2:16" ht="44.25" customHeight="1" x14ac:dyDescent="0.25">
      <c r="B64" s="135" t="s">
        <v>657</v>
      </c>
      <c r="C64" s="135" t="s">
        <v>656</v>
      </c>
      <c r="D64" s="135" t="s">
        <v>688</v>
      </c>
      <c r="E64" s="135" t="s">
        <v>689</v>
      </c>
      <c r="F64" t="s">
        <v>655</v>
      </c>
      <c r="P64" s="109">
        <f>GEOMEAN(P3:P63)</f>
        <v>1.0163242690532477</v>
      </c>
    </row>
    <row r="65" spans="2:7" ht="31.5" customHeight="1" x14ac:dyDescent="0.25">
      <c r="B65" s="135" t="s">
        <v>654</v>
      </c>
      <c r="C65" s="148">
        <v>48</v>
      </c>
      <c r="D65" s="149">
        <v>6</v>
      </c>
      <c r="E65" s="150">
        <v>7</v>
      </c>
      <c r="F65">
        <v>38</v>
      </c>
      <c r="G65">
        <f>SUM(C65:F65)</f>
        <v>99</v>
      </c>
    </row>
  </sheetData>
  <autoFilter ref="B2:B49"/>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16" sqref="A16"/>
    </sheetView>
  </sheetViews>
  <sheetFormatPr baseColWidth="10" defaultRowHeight="15" x14ac:dyDescent="0.25"/>
  <cols>
    <col min="1" max="1" width="60.7109375" customWidth="1"/>
    <col min="2" max="2" width="35.140625" bestFit="1" customWidth="1"/>
    <col min="3" max="3" width="5" customWidth="1"/>
    <col min="4" max="4" width="4" customWidth="1"/>
    <col min="5" max="5" width="5" customWidth="1"/>
    <col min="6" max="6" width="12" customWidth="1"/>
    <col min="7" max="7" width="5" customWidth="1"/>
    <col min="8" max="8" width="12" customWidth="1"/>
    <col min="9" max="9" width="5" customWidth="1"/>
    <col min="10" max="10" width="12" customWidth="1"/>
    <col min="11" max="11" width="5" customWidth="1"/>
    <col min="12" max="12" width="12" customWidth="1"/>
    <col min="13" max="13" width="4" customWidth="1"/>
    <col min="14" max="16" width="5" customWidth="1"/>
    <col min="17" max="17" width="12" customWidth="1"/>
    <col min="18" max="18" width="4" customWidth="1"/>
    <col min="19" max="19" width="5" customWidth="1"/>
    <col min="20" max="20" width="12" bestFit="1" customWidth="1"/>
    <col min="21" max="21" width="4" customWidth="1"/>
    <col min="22" max="22" width="12" bestFit="1" customWidth="1"/>
    <col min="23" max="23" width="8" customWidth="1"/>
    <col min="24" max="24" width="4" customWidth="1"/>
    <col min="25" max="25" width="7" customWidth="1"/>
    <col min="26" max="26" width="12" bestFit="1" customWidth="1"/>
    <col min="27" max="27" width="5" customWidth="1"/>
    <col min="28" max="28" width="7" customWidth="1"/>
    <col min="29" max="29" width="5" customWidth="1"/>
    <col min="30" max="30" width="7" customWidth="1"/>
    <col min="31" max="31" width="12" bestFit="1" customWidth="1"/>
    <col min="32" max="32" width="2" customWidth="1"/>
    <col min="33" max="33" width="12" bestFit="1" customWidth="1"/>
    <col min="34" max="34" width="7" customWidth="1"/>
    <col min="35" max="35" width="12" bestFit="1" customWidth="1"/>
    <col min="36" max="36" width="5" customWidth="1"/>
    <col min="37" max="37" width="17.85546875" bestFit="1" customWidth="1"/>
    <col min="38" max="38" width="12.5703125" bestFit="1" customWidth="1"/>
  </cols>
  <sheetData>
    <row r="1" spans="1:2" x14ac:dyDescent="0.25">
      <c r="A1" s="102" t="s">
        <v>44</v>
      </c>
      <c r="B1" t="s">
        <v>649</v>
      </c>
    </row>
    <row r="3" spans="1:2" x14ac:dyDescent="0.25">
      <c r="A3" s="102" t="s">
        <v>646</v>
      </c>
      <c r="B3" t="s">
        <v>671</v>
      </c>
    </row>
    <row r="4" spans="1:2" x14ac:dyDescent="0.25">
      <c r="A4" s="103" t="s">
        <v>290</v>
      </c>
      <c r="B4" s="104">
        <v>3</v>
      </c>
    </row>
    <row r="5" spans="1:2" x14ac:dyDescent="0.25">
      <c r="A5" s="103" t="s">
        <v>438</v>
      </c>
      <c r="B5" s="104">
        <v>15</v>
      </c>
    </row>
    <row r="6" spans="1:2" x14ac:dyDescent="0.25">
      <c r="A6" s="103" t="s">
        <v>313</v>
      </c>
      <c r="B6" s="104">
        <v>31</v>
      </c>
    </row>
    <row r="7" spans="1:2" x14ac:dyDescent="0.25">
      <c r="A7" s="103" t="s">
        <v>51</v>
      </c>
      <c r="B7" s="104">
        <v>14</v>
      </c>
    </row>
    <row r="8" spans="1:2" x14ac:dyDescent="0.25">
      <c r="A8" s="103" t="s">
        <v>242</v>
      </c>
      <c r="B8" s="104">
        <v>6</v>
      </c>
    </row>
    <row r="9" spans="1:2" x14ac:dyDescent="0.25">
      <c r="A9" s="103" t="s">
        <v>218</v>
      </c>
      <c r="B9" s="104">
        <v>4</v>
      </c>
    </row>
    <row r="10" spans="1:2" x14ac:dyDescent="0.25">
      <c r="A10" s="103" t="s">
        <v>137</v>
      </c>
      <c r="B10" s="104">
        <v>26</v>
      </c>
    </row>
    <row r="11" spans="1:2" x14ac:dyDescent="0.25">
      <c r="A11" s="103" t="s">
        <v>647</v>
      </c>
      <c r="B11" s="104">
        <v>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8"/>
  <sheetViews>
    <sheetView topLeftCell="A29" zoomScale="90" zoomScaleNormal="90" workbookViewId="0">
      <selection activeCell="Q38" sqref="Q38"/>
    </sheetView>
  </sheetViews>
  <sheetFormatPr baseColWidth="10" defaultRowHeight="15" x14ac:dyDescent="0.25"/>
  <cols>
    <col min="2" max="2" width="35" customWidth="1"/>
    <col min="3" max="3" width="17.7109375" hidden="1" customWidth="1"/>
    <col min="4" max="4" width="12" customWidth="1"/>
    <col min="5" max="5" width="16.5703125" bestFit="1" customWidth="1"/>
    <col min="6" max="6" width="24.140625" hidden="1" customWidth="1"/>
    <col min="7" max="7" width="17.7109375" customWidth="1"/>
    <col min="8" max="8" width="17.7109375" hidden="1" customWidth="1"/>
    <col min="9" max="9" width="17.7109375" customWidth="1"/>
    <col min="10" max="10" width="17.5703125" style="156" customWidth="1"/>
    <col min="11" max="11" width="16.42578125" hidden="1" customWidth="1"/>
    <col min="12" max="12" width="16.42578125" customWidth="1"/>
    <col min="13" max="13" width="15.85546875" hidden="1" customWidth="1"/>
    <col min="14" max="14" width="16.42578125" bestFit="1" customWidth="1"/>
    <col min="15" max="15" width="16.42578125" hidden="1" customWidth="1"/>
    <col min="16" max="16" width="16.42578125" customWidth="1"/>
    <col min="17" max="17" width="58.42578125" customWidth="1"/>
    <col min="18" max="19" width="18.140625" hidden="1" customWidth="1"/>
    <col min="20" max="20" width="30.28515625" hidden="1" customWidth="1"/>
    <col min="21" max="21" width="30.140625" hidden="1" customWidth="1"/>
    <col min="22" max="22" width="12.42578125" customWidth="1"/>
    <col min="23" max="23" width="46.85546875" customWidth="1"/>
  </cols>
  <sheetData>
    <row r="2" spans="2:22" x14ac:dyDescent="0.25">
      <c r="B2" s="107"/>
      <c r="C2" s="107"/>
      <c r="D2" s="107"/>
      <c r="E2" s="140" t="s">
        <v>674</v>
      </c>
    </row>
    <row r="3" spans="2:22" ht="30" x14ac:dyDescent="0.25">
      <c r="B3" s="108" t="s">
        <v>10</v>
      </c>
      <c r="C3" s="108" t="s">
        <v>650</v>
      </c>
      <c r="D3" s="108" t="s">
        <v>648</v>
      </c>
    </row>
    <row r="4" spans="2:22" x14ac:dyDescent="0.25">
      <c r="B4" s="173" t="s">
        <v>290</v>
      </c>
      <c r="C4" s="170">
        <v>3</v>
      </c>
      <c r="D4" s="170" t="s">
        <v>670</v>
      </c>
    </row>
    <row r="5" spans="2:22" ht="30" x14ac:dyDescent="0.25">
      <c r="B5" s="173" t="s">
        <v>438</v>
      </c>
      <c r="C5" s="170">
        <v>15</v>
      </c>
      <c r="D5" s="170">
        <v>15</v>
      </c>
    </row>
    <row r="6" spans="2:22" ht="45" x14ac:dyDescent="0.25">
      <c r="B6" s="173" t="s">
        <v>313</v>
      </c>
      <c r="C6" s="170">
        <v>22</v>
      </c>
      <c r="D6" s="170">
        <v>31</v>
      </c>
    </row>
    <row r="7" spans="2:22" ht="30" x14ac:dyDescent="0.25">
      <c r="B7" s="173" t="s">
        <v>51</v>
      </c>
      <c r="C7" s="170">
        <v>4</v>
      </c>
      <c r="D7" s="170">
        <v>14</v>
      </c>
      <c r="F7" s="140" t="s">
        <v>673</v>
      </c>
    </row>
    <row r="8" spans="2:22" ht="30" x14ac:dyDescent="0.25">
      <c r="B8" s="173" t="s">
        <v>242</v>
      </c>
      <c r="C8" s="170">
        <v>5</v>
      </c>
      <c r="D8" s="170">
        <v>6</v>
      </c>
    </row>
    <row r="9" spans="2:22" ht="30" x14ac:dyDescent="0.25">
      <c r="B9" s="173" t="s">
        <v>218</v>
      </c>
      <c r="C9" s="170">
        <v>4</v>
      </c>
      <c r="D9" s="170">
        <v>4</v>
      </c>
    </row>
    <row r="10" spans="2:22" x14ac:dyDescent="0.25">
      <c r="B10" s="169" t="s">
        <v>137</v>
      </c>
      <c r="C10" s="170">
        <v>8</v>
      </c>
      <c r="D10" s="170">
        <v>26</v>
      </c>
    </row>
    <row r="11" spans="2:22" x14ac:dyDescent="0.25">
      <c r="B11" s="171" t="s">
        <v>647</v>
      </c>
      <c r="C11" s="172">
        <f>SUBTOTAL(109,C4:C10)</f>
        <v>61</v>
      </c>
      <c r="D11" s="172">
        <f>+D4+D5+D6+D7+D8+D9+D10</f>
        <v>99</v>
      </c>
      <c r="F11" s="109">
        <f>62/Tabla8[[#This Row],[Actividades]]</f>
        <v>0.6262626262626263</v>
      </c>
    </row>
    <row r="13" spans="2:22" x14ac:dyDescent="0.25">
      <c r="B13" t="s">
        <v>646</v>
      </c>
      <c r="C13" t="s">
        <v>672</v>
      </c>
    </row>
    <row r="14" spans="2:22" x14ac:dyDescent="0.25">
      <c r="B14" t="s">
        <v>290</v>
      </c>
      <c r="C14">
        <v>3</v>
      </c>
    </row>
    <row r="15" spans="2:22" x14ac:dyDescent="0.25">
      <c r="B15" t="s">
        <v>438</v>
      </c>
      <c r="C15">
        <v>15</v>
      </c>
    </row>
    <row r="16" spans="2:22" x14ac:dyDescent="0.25">
      <c r="B16" t="s">
        <v>313</v>
      </c>
      <c r="C16">
        <v>31</v>
      </c>
      <c r="K16" s="155"/>
      <c r="L16" s="155"/>
      <c r="M16" s="155"/>
      <c r="N16" s="155"/>
      <c r="O16" s="155"/>
      <c r="P16" s="155"/>
      <c r="Q16" s="155"/>
      <c r="R16" s="155"/>
      <c r="S16" s="155"/>
      <c r="T16" s="155"/>
      <c r="U16" s="155"/>
      <c r="V16" s="155"/>
    </row>
    <row r="17" spans="2:22" x14ac:dyDescent="0.25">
      <c r="B17" t="s">
        <v>51</v>
      </c>
      <c r="C17">
        <v>15</v>
      </c>
    </row>
    <row r="18" spans="2:22" x14ac:dyDescent="0.25">
      <c r="B18" t="s">
        <v>242</v>
      </c>
      <c r="C18">
        <v>6</v>
      </c>
    </row>
    <row r="19" spans="2:22" x14ac:dyDescent="0.25">
      <c r="B19" t="s">
        <v>218</v>
      </c>
      <c r="C19" s="139">
        <v>4</v>
      </c>
    </row>
    <row r="20" spans="2:22" x14ac:dyDescent="0.25">
      <c r="B20" t="s">
        <v>137</v>
      </c>
      <c r="C20">
        <v>26</v>
      </c>
    </row>
    <row r="21" spans="2:22" x14ac:dyDescent="0.25">
      <c r="B21" t="s">
        <v>647</v>
      </c>
      <c r="C21">
        <f>SUM(C14:C20)</f>
        <v>100</v>
      </c>
    </row>
    <row r="24" spans="2:22" ht="76.5" x14ac:dyDescent="0.25">
      <c r="J24" s="6" t="s">
        <v>699</v>
      </c>
      <c r="K24" s="4"/>
      <c r="L24" s="4"/>
      <c r="M24" s="151">
        <v>187000000000</v>
      </c>
      <c r="N24" s="151"/>
      <c r="O24" s="151"/>
      <c r="P24" s="151"/>
      <c r="Q24" s="151"/>
      <c r="R24" s="4"/>
      <c r="S24" s="4"/>
    </row>
    <row r="25" spans="2:22" ht="89.25" x14ac:dyDescent="0.25">
      <c r="J25" s="6" t="s">
        <v>700</v>
      </c>
      <c r="K25" s="4"/>
      <c r="L25" s="4"/>
      <c r="M25" s="151">
        <v>49123000000</v>
      </c>
      <c r="N25" s="151"/>
      <c r="O25" s="151"/>
      <c r="P25" s="151"/>
      <c r="Q25" s="151"/>
      <c r="R25" s="4"/>
      <c r="S25" s="4"/>
    </row>
    <row r="26" spans="2:22" ht="76.5" x14ac:dyDescent="0.25">
      <c r="J26" s="6" t="s">
        <v>701</v>
      </c>
      <c r="K26" s="4"/>
      <c r="L26" s="4"/>
      <c r="M26" s="151">
        <v>10000000000</v>
      </c>
      <c r="N26" s="151"/>
      <c r="O26" s="151"/>
      <c r="P26" s="151"/>
      <c r="Q26" s="151"/>
      <c r="R26" s="4"/>
      <c r="S26" s="4"/>
    </row>
    <row r="27" spans="2:22" ht="102" x14ac:dyDescent="0.25">
      <c r="J27" s="6" t="s">
        <v>702</v>
      </c>
      <c r="K27" s="4"/>
      <c r="L27" s="4"/>
      <c r="M27" s="151">
        <v>10082000000</v>
      </c>
      <c r="N27" s="151"/>
      <c r="O27" s="151"/>
      <c r="P27" s="151"/>
      <c r="Q27" s="151"/>
      <c r="R27" s="4"/>
      <c r="S27" s="4"/>
    </row>
    <row r="28" spans="2:22" ht="63.75" x14ac:dyDescent="0.25">
      <c r="J28" s="6" t="s">
        <v>703</v>
      </c>
      <c r="K28" s="4"/>
      <c r="L28" s="4"/>
      <c r="M28" s="151">
        <v>14166000000</v>
      </c>
      <c r="N28" s="151"/>
      <c r="O28" s="151"/>
      <c r="P28" s="151"/>
      <c r="Q28" s="151"/>
      <c r="R28" s="4"/>
      <c r="S28" s="4"/>
    </row>
    <row r="29" spans="2:22" x14ac:dyDescent="0.25">
      <c r="J29" s="6"/>
      <c r="K29" s="4"/>
      <c r="L29" s="4"/>
      <c r="M29" s="151">
        <f>SUM(M24:M28)</f>
        <v>270371000000</v>
      </c>
      <c r="N29" s="151"/>
      <c r="O29" s="151"/>
      <c r="P29" s="151"/>
      <c r="Q29" s="151"/>
      <c r="R29" s="4"/>
      <c r="S29" s="4"/>
    </row>
    <row r="30" spans="2:22" x14ac:dyDescent="0.25">
      <c r="J30" s="6"/>
      <c r="K30" s="4"/>
      <c r="L30" s="4"/>
      <c r="M30" s="4"/>
      <c r="N30" s="4"/>
      <c r="O30" s="4"/>
      <c r="P30" s="4"/>
      <c r="Q30" s="4"/>
      <c r="R30" s="4"/>
      <c r="S30" s="4"/>
      <c r="T30" s="151"/>
      <c r="U30" s="151"/>
      <c r="V30" s="151"/>
    </row>
    <row r="31" spans="2:22" x14ac:dyDescent="0.25">
      <c r="B31" s="156" t="s">
        <v>715</v>
      </c>
      <c r="C31" t="s">
        <v>707</v>
      </c>
      <c r="J31"/>
      <c r="Q31" s="152"/>
    </row>
    <row r="32" spans="2:22" ht="46.5" customHeight="1" x14ac:dyDescent="0.25">
      <c r="B32" s="158" t="s">
        <v>713</v>
      </c>
      <c r="C32" s="159" t="s">
        <v>717</v>
      </c>
      <c r="D32" s="158" t="s">
        <v>727</v>
      </c>
      <c r="E32" s="158" t="s">
        <v>707</v>
      </c>
      <c r="F32" s="158" t="s">
        <v>719</v>
      </c>
      <c r="G32" s="158" t="s">
        <v>728</v>
      </c>
      <c r="H32" s="158" t="s">
        <v>718</v>
      </c>
      <c r="I32" s="158" t="s">
        <v>729</v>
      </c>
      <c r="J32" s="158" t="s">
        <v>712</v>
      </c>
      <c r="K32" s="158" t="s">
        <v>732</v>
      </c>
      <c r="L32" s="158" t="s">
        <v>730</v>
      </c>
      <c r="M32" s="158" t="s">
        <v>721</v>
      </c>
      <c r="N32" s="158" t="s">
        <v>733</v>
      </c>
      <c r="O32" s="158" t="s">
        <v>720</v>
      </c>
      <c r="P32" s="158" t="s">
        <v>731</v>
      </c>
      <c r="Q32" s="157" t="s">
        <v>710</v>
      </c>
      <c r="V32" s="163" t="s">
        <v>711</v>
      </c>
    </row>
    <row r="33" spans="2:17" ht="25.5" x14ac:dyDescent="0.3">
      <c r="B33" s="185" t="s">
        <v>701</v>
      </c>
      <c r="C33" s="161">
        <v>10000000000</v>
      </c>
      <c r="D33" s="164">
        <v>10000</v>
      </c>
      <c r="E33" s="164">
        <f>+C33/1000000</f>
        <v>10000</v>
      </c>
      <c r="F33" s="164">
        <v>0</v>
      </c>
      <c r="G33" s="178">
        <v>0</v>
      </c>
      <c r="H33" s="178"/>
      <c r="I33" s="180">
        <f>+Tabla9[[#This Row],[Diferencia  Programado /Apropiación]]/Tabla9[[#This Row],[Apropiación Vigente]]</f>
        <v>0</v>
      </c>
      <c r="J33" s="164">
        <f>+F33/1000000</f>
        <v>0</v>
      </c>
      <c r="K33" s="165">
        <v>0</v>
      </c>
      <c r="L33" s="164">
        <v>0</v>
      </c>
      <c r="M33" s="165">
        <v>0</v>
      </c>
      <c r="N33" s="164">
        <f>+M33/1000000</f>
        <v>0</v>
      </c>
      <c r="O33" s="164"/>
      <c r="P33" s="181">
        <v>0</v>
      </c>
      <c r="Q33" s="152"/>
    </row>
    <row r="34" spans="2:17" ht="16.5" x14ac:dyDescent="0.3">
      <c r="B34" s="186" t="s">
        <v>664</v>
      </c>
      <c r="C34" s="162">
        <v>10000000000</v>
      </c>
      <c r="D34" s="161"/>
      <c r="E34" s="165">
        <f t="shared" ref="E34:E44" si="0">+C34/1000000</f>
        <v>10000</v>
      </c>
      <c r="F34" s="165"/>
      <c r="G34" s="179"/>
      <c r="H34" s="179"/>
      <c r="I34" s="182"/>
      <c r="J34" s="165"/>
      <c r="K34" s="165"/>
      <c r="L34" s="164"/>
      <c r="M34" s="165"/>
      <c r="N34" s="165"/>
      <c r="O34" s="165"/>
      <c r="P34" s="183"/>
      <c r="Q34" s="152"/>
    </row>
    <row r="35" spans="2:17" ht="38.25" x14ac:dyDescent="0.3">
      <c r="B35" s="185" t="s">
        <v>700</v>
      </c>
      <c r="C35" s="161">
        <v>48992243000</v>
      </c>
      <c r="D35" s="164">
        <v>49123</v>
      </c>
      <c r="E35" s="164">
        <f t="shared" si="0"/>
        <v>48992.243000000002</v>
      </c>
      <c r="F35" s="164">
        <v>33789243000</v>
      </c>
      <c r="G35" s="178">
        <v>-130.75700000000001</v>
      </c>
      <c r="H35" s="178"/>
      <c r="I35" s="180">
        <f>+Tabla9[[#This Row],[Diferencia  Programado /Apropiación]]/Tabla9[[#This Row],[Apropiación Vigente]]</f>
        <v>-2.6618284713881483E-3</v>
      </c>
      <c r="J35" s="164">
        <f t="shared" ref="J35:J44" si="1">+F35/1000000</f>
        <v>33789.243000000002</v>
      </c>
      <c r="K35" s="165">
        <v>44699243000</v>
      </c>
      <c r="L35" s="164">
        <f>44699243000/1000000</f>
        <v>44699.243000000002</v>
      </c>
      <c r="M35" s="165">
        <f>+F35-K35</f>
        <v>-10910000000</v>
      </c>
      <c r="N35" s="164">
        <f t="shared" ref="N35:N44" si="2">+M35/1000000</f>
        <v>-10910</v>
      </c>
      <c r="O35" s="164"/>
      <c r="P35" s="181">
        <f>+Tabla9[[#This Row],[Diferencia Ejecutado PA/SPI - SIIF]]/Tabla9[[#This Row],[Ejecutado SPI - SIIF]]</f>
        <v>-0.24407572181927106</v>
      </c>
      <c r="Q35" s="152"/>
    </row>
    <row r="36" spans="2:17" ht="16.5" x14ac:dyDescent="0.3">
      <c r="B36" s="186" t="s">
        <v>716</v>
      </c>
      <c r="C36" s="162">
        <v>46303000000</v>
      </c>
      <c r="D36" s="161"/>
      <c r="E36" s="165">
        <f t="shared" si="0"/>
        <v>46303</v>
      </c>
      <c r="F36" s="165">
        <v>31100000000</v>
      </c>
      <c r="G36" s="179"/>
      <c r="H36" s="179"/>
      <c r="I36" s="182"/>
      <c r="J36" s="165"/>
      <c r="K36" s="165"/>
      <c r="L36" s="164"/>
      <c r="M36" s="165"/>
      <c r="N36" s="165"/>
      <c r="O36" s="165"/>
      <c r="P36" s="183"/>
      <c r="Q36" s="152"/>
    </row>
    <row r="37" spans="2:17" ht="16.5" x14ac:dyDescent="0.3">
      <c r="B37" s="186" t="s">
        <v>658</v>
      </c>
      <c r="C37" s="162">
        <v>2689243000</v>
      </c>
      <c r="D37" s="161"/>
      <c r="E37" s="165">
        <f t="shared" si="0"/>
        <v>2689.2429999999999</v>
      </c>
      <c r="F37" s="165">
        <v>2689243000</v>
      </c>
      <c r="G37" s="179"/>
      <c r="H37" s="179"/>
      <c r="I37" s="182"/>
      <c r="J37" s="165"/>
      <c r="K37" s="165"/>
      <c r="L37" s="164"/>
      <c r="M37" s="165"/>
      <c r="N37" s="165"/>
      <c r="O37" s="165"/>
      <c r="P37" s="183"/>
      <c r="Q37" s="152"/>
    </row>
    <row r="38" spans="2:17" ht="51" x14ac:dyDescent="0.3">
      <c r="B38" s="185" t="s">
        <v>702</v>
      </c>
      <c r="C38" s="161">
        <v>10082000000</v>
      </c>
      <c r="D38" s="164">
        <v>10082</v>
      </c>
      <c r="E38" s="164">
        <f t="shared" si="0"/>
        <v>10082</v>
      </c>
      <c r="F38" s="164">
        <v>3996402352</v>
      </c>
      <c r="G38" s="178">
        <v>0</v>
      </c>
      <c r="H38" s="178"/>
      <c r="I38" s="180">
        <f>+Tabla9[[#This Row],[Diferencia  Programado /Apropiación]]/Tabla9[[#This Row],[Apropiación Vigente]]</f>
        <v>0</v>
      </c>
      <c r="J38" s="164">
        <f t="shared" si="1"/>
        <v>3996.4023520000001</v>
      </c>
      <c r="K38" s="166">
        <v>4806402362</v>
      </c>
      <c r="L38" s="184">
        <f>4806402362/1000000</f>
        <v>4806.4023619999998</v>
      </c>
      <c r="M38" s="166">
        <f>+F38-K38</f>
        <v>-810000010</v>
      </c>
      <c r="N38" s="164">
        <f t="shared" si="2"/>
        <v>-810.00000999999997</v>
      </c>
      <c r="O38" s="164"/>
      <c r="P38" s="181">
        <f>+Tabla9[[#This Row],[Diferencia Ejecutado PA/SPI - SIIF]]/Tabla9[[#This Row],[Ejecutado SPI - SIIF]]</f>
        <v>-0.16852521886306446</v>
      </c>
      <c r="Q38" s="152"/>
    </row>
    <row r="39" spans="2:17" ht="16.5" x14ac:dyDescent="0.3">
      <c r="B39" s="186" t="s">
        <v>663</v>
      </c>
      <c r="C39" s="162">
        <v>10082000000</v>
      </c>
      <c r="D39" s="161"/>
      <c r="E39" s="165">
        <f t="shared" si="0"/>
        <v>10082</v>
      </c>
      <c r="F39" s="165">
        <v>3996402352</v>
      </c>
      <c r="G39" s="179"/>
      <c r="H39" s="179"/>
      <c r="I39" s="182"/>
      <c r="J39" s="165"/>
      <c r="K39" s="165"/>
      <c r="L39" s="164"/>
      <c r="M39" s="165"/>
      <c r="N39" s="165"/>
      <c r="O39" s="165"/>
      <c r="P39" s="183"/>
      <c r="Q39" s="152"/>
    </row>
    <row r="40" spans="2:17" ht="53.25" customHeight="1" x14ac:dyDescent="0.3">
      <c r="B40" s="185" t="s">
        <v>699</v>
      </c>
      <c r="C40" s="161">
        <v>122547589831</v>
      </c>
      <c r="D40" s="164">
        <v>187000</v>
      </c>
      <c r="E40" s="164">
        <f t="shared" si="0"/>
        <v>122547.589831</v>
      </c>
      <c r="F40" s="164">
        <v>27406215920</v>
      </c>
      <c r="G40" s="178">
        <v>-64452.410169000002</v>
      </c>
      <c r="H40" s="178"/>
      <c r="I40" s="180">
        <f>+Tabla9[[#This Row],[Diferencia  Programado /Apropiación]]/Tabla9[[#This Row],[Apropiación Vigente]]</f>
        <v>-0.34466529502139037</v>
      </c>
      <c r="J40" s="164">
        <f t="shared" si="1"/>
        <v>27406.215919999999</v>
      </c>
      <c r="K40" s="165">
        <v>88232744205</v>
      </c>
      <c r="L40" s="164">
        <f>88232744205/1000000</f>
        <v>88232.744204999995</v>
      </c>
      <c r="M40" s="165">
        <f>+F40-K40</f>
        <v>-60826528285</v>
      </c>
      <c r="N40" s="164">
        <f t="shared" si="2"/>
        <v>-60826.528285</v>
      </c>
      <c r="O40" s="164"/>
      <c r="P40" s="181">
        <f>+Tabla9[[#This Row],[Diferencia Ejecutado PA/SPI - SIIF]]/Tabla9[[#This Row],[Ejecutado SPI - SIIF]]</f>
        <v>-0.68938724317216771</v>
      </c>
      <c r="Q40" s="152" t="s">
        <v>708</v>
      </c>
    </row>
    <row r="41" spans="2:17" ht="16.5" x14ac:dyDescent="0.3">
      <c r="B41" s="186" t="s">
        <v>658</v>
      </c>
      <c r="C41" s="162">
        <v>122547589831</v>
      </c>
      <c r="D41" s="161"/>
      <c r="E41" s="165">
        <f t="shared" si="0"/>
        <v>122547.589831</v>
      </c>
      <c r="F41" s="165">
        <v>27406215920</v>
      </c>
      <c r="G41" s="179"/>
      <c r="H41" s="179"/>
      <c r="I41" s="182"/>
      <c r="J41" s="165"/>
      <c r="K41" s="165"/>
      <c r="L41" s="164"/>
      <c r="M41" s="165"/>
      <c r="N41" s="165"/>
      <c r="O41" s="165"/>
      <c r="P41" s="183"/>
      <c r="Q41" s="152"/>
    </row>
    <row r="42" spans="2:17" ht="25.5" x14ac:dyDescent="0.3">
      <c r="B42" s="185" t="s">
        <v>714</v>
      </c>
      <c r="C42" s="161">
        <v>14118173633</v>
      </c>
      <c r="D42" s="164">
        <v>14166</v>
      </c>
      <c r="E42" s="164">
        <f t="shared" si="0"/>
        <v>14118.173633</v>
      </c>
      <c r="F42" s="164">
        <v>1844356995.53</v>
      </c>
      <c r="G42" s="178">
        <v>-47.826366999999998</v>
      </c>
      <c r="H42" s="178"/>
      <c r="I42" s="180">
        <f>+Tabla9[[#This Row],[Diferencia  Programado /Apropiación]]/Tabla9[[#This Row],[Apropiación Vigente]]</f>
        <v>-3.376137724128194E-3</v>
      </c>
      <c r="J42" s="164">
        <f t="shared" si="1"/>
        <v>1844.3569955299999</v>
      </c>
      <c r="K42" s="166">
        <v>1880802834</v>
      </c>
      <c r="L42" s="184">
        <f>1880802834/1000000</f>
        <v>1880.8028340000001</v>
      </c>
      <c r="M42" s="166">
        <f>+F42-K42</f>
        <v>-36445838.470000029</v>
      </c>
      <c r="N42" s="164">
        <f t="shared" si="2"/>
        <v>-36.445838470000027</v>
      </c>
      <c r="O42" s="164"/>
      <c r="P42" s="181">
        <f>+Tabla9[[#This Row],[Diferencia Ejecutado PA/SPI - SIIF]]/Tabla9[[#This Row],[Ejecutado SPI - SIIF]]</f>
        <v>-1.9377809205278998E-2</v>
      </c>
      <c r="Q42" s="152"/>
    </row>
    <row r="43" spans="2:17" ht="16.5" x14ac:dyDescent="0.3">
      <c r="B43" s="186" t="s">
        <v>666</v>
      </c>
      <c r="C43" s="162">
        <v>14118173633</v>
      </c>
      <c r="D43" s="161"/>
      <c r="E43" s="165"/>
      <c r="F43" s="165"/>
      <c r="G43" s="179"/>
      <c r="H43" s="179"/>
      <c r="I43" s="182"/>
      <c r="J43" s="165"/>
      <c r="K43" s="165"/>
      <c r="L43" s="164"/>
      <c r="M43" s="165"/>
      <c r="N43" s="165"/>
      <c r="O43" s="165"/>
      <c r="P43" s="183"/>
      <c r="Q43" s="152"/>
    </row>
    <row r="44" spans="2:17" ht="16.5" x14ac:dyDescent="0.3">
      <c r="B44" s="160" t="s">
        <v>709</v>
      </c>
      <c r="C44" s="161">
        <f>+C42+C40+C38+C35+C33</f>
        <v>205740006464</v>
      </c>
      <c r="D44" s="164">
        <f>+D42+D40+D38+D35+D33</f>
        <v>270371</v>
      </c>
      <c r="E44" s="164">
        <f t="shared" si="0"/>
        <v>205740.00646400001</v>
      </c>
      <c r="F44" s="164">
        <f>+F42+F40+F35+F38+F33</f>
        <v>67036218267.529999</v>
      </c>
      <c r="G44" s="178">
        <v>-64630.993536000002</v>
      </c>
      <c r="H44" s="178"/>
      <c r="I44" s="180">
        <f>+Tabla9[[#This Row],[Diferencia  Programado /Apropiación]]/Tabla9[[#This Row],[Apropiación Vigente]]</f>
        <v>-0.23904558379411994</v>
      </c>
      <c r="J44" s="164">
        <f t="shared" si="1"/>
        <v>67036.218267529999</v>
      </c>
      <c r="K44" s="164">
        <f>SUM(K33+K35+K38+K40+K42)</f>
        <v>139619192401</v>
      </c>
      <c r="L44" s="164">
        <f>+L42+L40+L38+L35+L33</f>
        <v>139619.19240100001</v>
      </c>
      <c r="M44" s="164">
        <f>+M42+M40+M38+M35</f>
        <v>-72582974133.470001</v>
      </c>
      <c r="N44" s="164">
        <f t="shared" si="2"/>
        <v>-72582.974133470008</v>
      </c>
      <c r="O44" s="164"/>
      <c r="P44" s="181">
        <f>+Tabla9[[#This Row],[Diferencia Ejecutado PA/SPI - SIIF]]/Tabla9[[#This Row],[Ejecutado SPI - SIIF]]</f>
        <v>-0.51986387319162108</v>
      </c>
    </row>
    <row r="48" spans="2:17" x14ac:dyDescent="0.25">
      <c r="D48" s="109">
        <f>+K44/C44</f>
        <v>0.67861955873628454</v>
      </c>
      <c r="E48" s="155">
        <f>+K44/C44</f>
        <v>0.67861955873628454</v>
      </c>
    </row>
  </sheetData>
  <pageMargins left="0.7" right="0.7" top="0.75" bottom="0.75" header="0.3" footer="0.3"/>
  <pageSetup orientation="portrait" r:id="rId1"/>
  <ignoredErrors>
    <ignoredError sqref="I38 I35 I33 I40 I42 I44 P33" calculatedColumn="1"/>
  </ignoredErrors>
  <tableParts count="2">
    <tablePart r:id="rId2"/>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W132"/>
  <sheetViews>
    <sheetView topLeftCell="A3" zoomScale="80" zoomScaleNormal="80" workbookViewId="0">
      <selection activeCell="BX15" sqref="BX15"/>
    </sheetView>
  </sheetViews>
  <sheetFormatPr baseColWidth="10" defaultRowHeight="12.75" x14ac:dyDescent="0.25"/>
  <cols>
    <col min="1" max="1" width="28" style="3" customWidth="1"/>
    <col min="2" max="9" width="24.7109375" style="3" hidden="1" customWidth="1"/>
    <col min="10" max="10" width="40.7109375" style="6" customWidth="1"/>
    <col min="11" max="11" width="12.28515625" style="3" customWidth="1"/>
    <col min="12" max="12" width="40.7109375" style="3" hidden="1" customWidth="1"/>
    <col min="13" max="14" width="15.5703125" style="4" hidden="1" customWidth="1"/>
    <col min="15" max="15" width="40.7109375" style="144" customWidth="1"/>
    <col min="16" max="16" width="30.85546875" style="3" hidden="1" customWidth="1"/>
    <col min="17" max="17" width="11.7109375" style="4" customWidth="1"/>
    <col min="18" max="18" width="11.42578125" style="3" customWidth="1"/>
    <col min="19" max="19" width="14.85546875" style="4" hidden="1" customWidth="1"/>
    <col min="20" max="20" width="40.7109375" style="4" hidden="1" customWidth="1"/>
    <col min="21" max="21" width="22.140625" style="4" hidden="1" customWidth="1"/>
    <col min="22" max="27" width="11.42578125" style="4" hidden="1" customWidth="1"/>
    <col min="28" max="28" width="11.42578125" style="4" customWidth="1"/>
    <col min="29" max="29" width="11.42578125" style="4" hidden="1" customWidth="1"/>
    <col min="30" max="30" width="13.7109375" style="4" hidden="1" customWidth="1"/>
    <col min="31" max="31" width="11.42578125" style="4" hidden="1" customWidth="1"/>
    <col min="32" max="32" width="13.7109375" style="4" hidden="1" customWidth="1"/>
    <col min="33" max="33" width="11.42578125" style="4" hidden="1" customWidth="1"/>
    <col min="34" max="40" width="19.140625" style="4" hidden="1" customWidth="1"/>
    <col min="41" max="41" width="12.42578125" style="4" customWidth="1"/>
    <col min="42" max="42" width="18.7109375" style="4" customWidth="1"/>
    <col min="43" max="50" width="19.7109375" style="4" hidden="1" customWidth="1"/>
    <col min="51" max="51" width="45.7109375" style="4" hidden="1" customWidth="1"/>
    <col min="52" max="52" width="15.28515625" style="4" hidden="1" customWidth="1"/>
    <col min="53" max="53" width="15.42578125" style="4" hidden="1" customWidth="1"/>
    <col min="54" max="54" width="15.5703125" style="4" customWidth="1"/>
    <col min="55" max="55" width="15.5703125" style="4" hidden="1" customWidth="1"/>
    <col min="56" max="56" width="58.85546875" style="3" hidden="1" customWidth="1"/>
    <col min="57" max="57" width="47" style="3" hidden="1" customWidth="1"/>
    <col min="58" max="58" width="44.7109375" style="4" hidden="1" customWidth="1"/>
    <col min="59" max="61" width="13.5703125" style="4" hidden="1" customWidth="1"/>
    <col min="62" max="62" width="18.5703125" style="4" hidden="1" customWidth="1"/>
    <col min="63" max="63" width="22.5703125" style="4" hidden="1" customWidth="1"/>
    <col min="64" max="64" width="15.85546875" style="4" hidden="1" customWidth="1"/>
    <col min="65" max="65" width="18.7109375" style="4" hidden="1" customWidth="1"/>
    <col min="66" max="66" width="17.85546875" style="4" hidden="1" customWidth="1"/>
    <col min="67" max="67" width="11.42578125" style="4" hidden="1" customWidth="1"/>
    <col min="68" max="68" width="25.7109375" style="4" hidden="1" customWidth="1"/>
    <col min="69" max="69" width="22" style="4" hidden="1" customWidth="1"/>
    <col min="70" max="70" width="23.28515625" style="4" hidden="1" customWidth="1"/>
    <col min="71" max="71" width="19" style="4" hidden="1" customWidth="1"/>
    <col min="72" max="72" width="17.28515625" style="4" hidden="1" customWidth="1"/>
    <col min="73" max="73" width="20.5703125" style="4" customWidth="1"/>
    <col min="74" max="74" width="23.42578125" style="4" customWidth="1"/>
    <col min="75" max="16384" width="11.42578125" style="4"/>
  </cols>
  <sheetData>
    <row r="1" spans="1:75" x14ac:dyDescent="0.25">
      <c r="A1" s="1"/>
      <c r="B1" s="1"/>
      <c r="C1" s="1"/>
      <c r="D1" s="1"/>
      <c r="E1" s="1"/>
      <c r="F1" s="1"/>
      <c r="G1" s="1"/>
      <c r="H1" s="1"/>
      <c r="I1" s="1"/>
      <c r="J1" s="2"/>
      <c r="K1" s="1"/>
    </row>
    <row r="2" spans="1:75" x14ac:dyDescent="0.25">
      <c r="A2" s="1"/>
      <c r="B2" s="1"/>
      <c r="C2" s="1"/>
      <c r="D2" s="1"/>
      <c r="E2" s="1"/>
      <c r="F2" s="1"/>
      <c r="G2" s="1"/>
      <c r="H2" s="1"/>
      <c r="I2" s="1"/>
      <c r="J2" s="2"/>
      <c r="K2" s="1"/>
    </row>
    <row r="3" spans="1:75" x14ac:dyDescent="0.25">
      <c r="A3" s="1"/>
      <c r="B3" s="1"/>
      <c r="C3" s="1"/>
      <c r="D3" s="1"/>
      <c r="E3" s="1"/>
      <c r="F3" s="1"/>
      <c r="G3" s="1"/>
      <c r="H3" s="1"/>
      <c r="I3" s="1"/>
      <c r="J3" s="2"/>
      <c r="K3" s="1"/>
    </row>
    <row r="4" spans="1:75" x14ac:dyDescent="0.25">
      <c r="A4" s="1"/>
      <c r="B4" s="1"/>
      <c r="C4" s="1"/>
      <c r="D4" s="1"/>
      <c r="E4" s="1"/>
      <c r="F4" s="1"/>
      <c r="G4" s="1"/>
      <c r="H4" s="1"/>
      <c r="I4" s="1"/>
      <c r="J4" s="2"/>
      <c r="K4" s="1"/>
    </row>
    <row r="5" spans="1:75" ht="25.5" customHeight="1" x14ac:dyDescent="0.25"/>
    <row r="6" spans="1:75" ht="31.5" customHeight="1" x14ac:dyDescent="0.25">
      <c r="A6" s="211" t="s">
        <v>0</v>
      </c>
      <c r="B6" s="211"/>
      <c r="C6" s="211"/>
      <c r="D6" s="211"/>
      <c r="E6" s="211"/>
      <c r="F6" s="211"/>
      <c r="G6" s="211"/>
      <c r="H6" s="211"/>
      <c r="I6" s="211"/>
      <c r="J6" s="211"/>
      <c r="AB6" s="4" t="s">
        <v>698</v>
      </c>
      <c r="AO6" s="147">
        <v>1</v>
      </c>
      <c r="AP6" s="147">
        <v>0.8</v>
      </c>
      <c r="AV6" s="98" t="s">
        <v>643</v>
      </c>
      <c r="AW6" s="98"/>
      <c r="AX6" s="99">
        <v>43312</v>
      </c>
    </row>
    <row r="7" spans="1:75" ht="27.75" hidden="1" customHeight="1" x14ac:dyDescent="0.25"/>
    <row r="8" spans="1:75" ht="73.5" customHeight="1" x14ac:dyDescent="0.25">
      <c r="A8" s="7" t="s">
        <v>1</v>
      </c>
      <c r="B8" s="8">
        <v>43312</v>
      </c>
      <c r="C8" s="145"/>
      <c r="D8" s="145"/>
      <c r="E8" s="145"/>
      <c r="AA8" s="10"/>
      <c r="AB8" s="4" t="s">
        <v>697</v>
      </c>
      <c r="AO8" s="88"/>
      <c r="AP8" s="3" t="s">
        <v>652</v>
      </c>
      <c r="BV8" s="88">
        <f>25/99</f>
        <v>0.25252525252525254</v>
      </c>
    </row>
    <row r="9" spans="1:75" ht="27.75" customHeight="1" x14ac:dyDescent="0.25">
      <c r="AA9" s="11"/>
      <c r="AB9" s="4" t="s">
        <v>3</v>
      </c>
      <c r="AI9" s="3" t="s">
        <v>631</v>
      </c>
    </row>
    <row r="10" spans="1:75" s="15" customFormat="1" ht="27.75" hidden="1" customHeight="1" x14ac:dyDescent="0.25">
      <c r="A10" s="225" t="s">
        <v>4</v>
      </c>
      <c r="B10" s="226"/>
      <c r="C10" s="226"/>
      <c r="D10" s="226"/>
      <c r="E10" s="227" t="s">
        <v>5</v>
      </c>
      <c r="F10" s="227"/>
      <c r="G10" s="227"/>
      <c r="H10" s="227"/>
      <c r="I10" s="227"/>
      <c r="J10" s="227"/>
      <c r="K10" s="228" t="s">
        <v>6</v>
      </c>
      <c r="L10" s="228"/>
      <c r="M10" s="228"/>
      <c r="N10" s="228"/>
      <c r="O10" s="228"/>
      <c r="P10" s="228"/>
      <c r="Q10" s="228"/>
      <c r="R10" s="228"/>
      <c r="S10" s="228"/>
      <c r="T10" s="228"/>
      <c r="U10" s="228"/>
      <c r="V10" s="232" t="s">
        <v>7</v>
      </c>
      <c r="W10" s="233"/>
      <c r="X10" s="233"/>
      <c r="Y10" s="233"/>
      <c r="Z10" s="233"/>
      <c r="AA10" s="233"/>
      <c r="AB10" s="233"/>
      <c r="AC10" s="233"/>
      <c r="AD10" s="233"/>
      <c r="AE10" s="233"/>
      <c r="AF10" s="233"/>
      <c r="AG10" s="234"/>
      <c r="AH10" s="235" t="s">
        <v>8</v>
      </c>
      <c r="AI10" s="221"/>
      <c r="AJ10" s="221"/>
      <c r="AK10" s="221"/>
      <c r="AL10" s="221"/>
      <c r="AM10" s="221"/>
      <c r="AN10" s="221"/>
      <c r="AO10" s="221"/>
      <c r="AP10" s="221"/>
      <c r="AQ10" s="221"/>
      <c r="AR10" s="221"/>
      <c r="AS10" s="221"/>
      <c r="AT10" s="221"/>
      <c r="AU10" s="221"/>
      <c r="AV10" s="221"/>
      <c r="AW10" s="221"/>
      <c r="AX10" s="221"/>
      <c r="AY10" s="236"/>
      <c r="AZ10" s="213" t="s">
        <v>9</v>
      </c>
      <c r="BA10" s="214"/>
      <c r="BB10" s="215"/>
      <c r="BC10" s="142"/>
      <c r="BD10" s="12"/>
      <c r="BE10" s="13"/>
      <c r="BF10" s="14"/>
      <c r="BH10" s="212" t="s">
        <v>641</v>
      </c>
      <c r="BI10" s="212"/>
      <c r="BJ10" s="212"/>
      <c r="BK10" s="212"/>
      <c r="BL10" s="212"/>
      <c r="BM10" s="212"/>
      <c r="BN10" s="212"/>
      <c r="BO10" s="212"/>
      <c r="BP10" s="212"/>
      <c r="BQ10" s="212"/>
      <c r="BR10" s="212"/>
      <c r="BS10" s="212"/>
    </row>
    <row r="11" spans="1:75" s="25" customFormat="1" ht="78.75" customHeight="1" x14ac:dyDescent="0.25">
      <c r="A11" s="136" t="s">
        <v>10</v>
      </c>
      <c r="B11" s="16" t="s">
        <v>11</v>
      </c>
      <c r="C11" s="16" t="s">
        <v>12</v>
      </c>
      <c r="D11" s="16" t="s">
        <v>13</v>
      </c>
      <c r="E11" s="17" t="s">
        <v>14</v>
      </c>
      <c r="F11" s="17" t="s">
        <v>15</v>
      </c>
      <c r="G11" s="17" t="s">
        <v>16</v>
      </c>
      <c r="H11" s="17" t="s">
        <v>17</v>
      </c>
      <c r="I11" s="17" t="s">
        <v>18</v>
      </c>
      <c r="J11" s="146" t="s">
        <v>19</v>
      </c>
      <c r="K11" s="146" t="s">
        <v>20</v>
      </c>
      <c r="L11" s="18" t="s">
        <v>21</v>
      </c>
      <c r="M11" s="18" t="s">
        <v>22</v>
      </c>
      <c r="N11" s="18" t="s">
        <v>23</v>
      </c>
      <c r="O11" s="146" t="s">
        <v>24</v>
      </c>
      <c r="P11" s="18" t="s">
        <v>25</v>
      </c>
      <c r="Q11" s="146" t="s">
        <v>26</v>
      </c>
      <c r="R11" s="146" t="s">
        <v>27</v>
      </c>
      <c r="S11" s="18" t="s">
        <v>28</v>
      </c>
      <c r="T11" s="18" t="s">
        <v>29</v>
      </c>
      <c r="U11" s="18" t="s">
        <v>30</v>
      </c>
      <c r="V11" s="19" t="s">
        <v>31</v>
      </c>
      <c r="W11" s="19" t="s">
        <v>32</v>
      </c>
      <c r="X11" s="19" t="s">
        <v>33</v>
      </c>
      <c r="Y11" s="19" t="s">
        <v>34</v>
      </c>
      <c r="Z11" s="19" t="s">
        <v>35</v>
      </c>
      <c r="AA11" s="19" t="s">
        <v>36</v>
      </c>
      <c r="AB11" s="146" t="s">
        <v>659</v>
      </c>
      <c r="AC11" s="19" t="s">
        <v>38</v>
      </c>
      <c r="AD11" s="19" t="s">
        <v>39</v>
      </c>
      <c r="AE11" s="19" t="s">
        <v>40</v>
      </c>
      <c r="AF11" s="19" t="s">
        <v>41</v>
      </c>
      <c r="AG11" s="20" t="s">
        <v>42</v>
      </c>
      <c r="AH11" s="21" t="s">
        <v>43</v>
      </c>
      <c r="AI11" s="21" t="s">
        <v>608</v>
      </c>
      <c r="AJ11" s="21" t="s">
        <v>610</v>
      </c>
      <c r="AK11" s="21" t="s">
        <v>611</v>
      </c>
      <c r="AL11" s="21" t="s">
        <v>612</v>
      </c>
      <c r="AM11" s="21" t="s">
        <v>613</v>
      </c>
      <c r="AN11" s="21" t="s">
        <v>614</v>
      </c>
      <c r="AO11" s="146" t="s">
        <v>693</v>
      </c>
      <c r="AP11" s="146" t="s">
        <v>692</v>
      </c>
      <c r="AQ11" s="22" t="s">
        <v>620</v>
      </c>
      <c r="AR11" s="22" t="s">
        <v>621</v>
      </c>
      <c r="AS11" s="22" t="s">
        <v>622</v>
      </c>
      <c r="AT11" s="22" t="s">
        <v>623</v>
      </c>
      <c r="AU11" s="22" t="s">
        <v>624</v>
      </c>
      <c r="AV11" s="22" t="s">
        <v>625</v>
      </c>
      <c r="AW11" s="22" t="s">
        <v>626</v>
      </c>
      <c r="AX11" s="22" t="s">
        <v>640</v>
      </c>
      <c r="AY11" s="22" t="s">
        <v>45</v>
      </c>
      <c r="AZ11" s="23" t="s">
        <v>46</v>
      </c>
      <c r="BA11" s="23" t="s">
        <v>47</v>
      </c>
      <c r="BB11" s="146" t="s">
        <v>48</v>
      </c>
      <c r="BC11" s="137" t="s">
        <v>644</v>
      </c>
      <c r="BD11" s="24" t="s">
        <v>49</v>
      </c>
      <c r="BE11" s="24" t="s">
        <v>609</v>
      </c>
      <c r="BF11" s="111" t="s">
        <v>50</v>
      </c>
      <c r="BG11" s="112" t="s">
        <v>696</v>
      </c>
      <c r="BH11" s="113" t="s">
        <v>606</v>
      </c>
      <c r="BI11" s="113" t="s">
        <v>607</v>
      </c>
      <c r="BJ11" s="113" t="s">
        <v>615</v>
      </c>
      <c r="BK11" s="113" t="s">
        <v>616</v>
      </c>
      <c r="BL11" s="113" t="s">
        <v>617</v>
      </c>
      <c r="BM11" s="113" t="s">
        <v>618</v>
      </c>
      <c r="BN11" s="113" t="s">
        <v>619</v>
      </c>
      <c r="BO11" s="113" t="s">
        <v>627</v>
      </c>
      <c r="BP11" s="113" t="s">
        <v>633</v>
      </c>
      <c r="BQ11" s="93" t="s">
        <v>637</v>
      </c>
      <c r="BR11" s="93" t="s">
        <v>638</v>
      </c>
      <c r="BS11" s="93" t="s">
        <v>639</v>
      </c>
      <c r="BT11" s="93" t="s">
        <v>642</v>
      </c>
      <c r="BU11" s="101" t="s">
        <v>645</v>
      </c>
      <c r="BV11" s="100" t="s">
        <v>651</v>
      </c>
      <c r="BW11" s="25" t="s">
        <v>653</v>
      </c>
    </row>
    <row r="12" spans="1:75" ht="50.1" customHeight="1" x14ac:dyDescent="0.25">
      <c r="A12" s="26" t="s">
        <v>51</v>
      </c>
      <c r="B12" s="26" t="s">
        <v>52</v>
      </c>
      <c r="C12" s="26" t="s">
        <v>53</v>
      </c>
      <c r="D12" s="26" t="s">
        <v>54</v>
      </c>
      <c r="E12" s="26" t="s">
        <v>55</v>
      </c>
      <c r="F12" s="26" t="s">
        <v>56</v>
      </c>
      <c r="G12" s="26" t="s">
        <v>57</v>
      </c>
      <c r="H12" s="26" t="s">
        <v>58</v>
      </c>
      <c r="I12" s="26" t="s">
        <v>59</v>
      </c>
      <c r="J12" s="27" t="s">
        <v>60</v>
      </c>
      <c r="K12" s="28">
        <v>1</v>
      </c>
      <c r="L12" s="27" t="s">
        <v>61</v>
      </c>
      <c r="M12" s="29">
        <v>43101</v>
      </c>
      <c r="N12" s="29">
        <v>43465</v>
      </c>
      <c r="O12" s="27" t="s">
        <v>62</v>
      </c>
      <c r="P12" s="27" t="s">
        <v>63</v>
      </c>
      <c r="Q12" s="30">
        <v>90</v>
      </c>
      <c r="R12" s="28" t="s">
        <v>64</v>
      </c>
      <c r="S12" s="31" t="s">
        <v>65</v>
      </c>
      <c r="T12" s="27" t="s">
        <v>66</v>
      </c>
      <c r="U12" s="114">
        <v>3979035013</v>
      </c>
      <c r="V12" s="30">
        <v>20</v>
      </c>
      <c r="W12" s="30">
        <v>60</v>
      </c>
      <c r="X12" s="30">
        <v>70</v>
      </c>
      <c r="Y12" s="30">
        <v>75</v>
      </c>
      <c r="Z12" s="30">
        <v>75</v>
      </c>
      <c r="AA12" s="30">
        <v>75</v>
      </c>
      <c r="AB12" s="30">
        <v>80</v>
      </c>
      <c r="AC12" s="30">
        <v>80</v>
      </c>
      <c r="AD12" s="30">
        <v>85</v>
      </c>
      <c r="AE12" s="30">
        <v>85</v>
      </c>
      <c r="AF12" s="30">
        <v>90</v>
      </c>
      <c r="AG12" s="30">
        <v>90</v>
      </c>
      <c r="AH12" s="85">
        <v>68</v>
      </c>
      <c r="AI12" s="30">
        <v>77</v>
      </c>
      <c r="AJ12" s="30"/>
      <c r="AK12" s="30"/>
      <c r="AL12" s="30"/>
      <c r="AM12" s="30"/>
      <c r="AN12" s="30"/>
      <c r="AO12" s="30">
        <f t="shared" ref="AO12:AO58" si="0">IF((AI12= "NO PERIODICIDAD"), AH12, AI12)</f>
        <v>77</v>
      </c>
      <c r="AP12" s="92">
        <f>IF(AO12="NO PROGRAMADO", "NO PROGRAMADO", (AO12/AB12))</f>
        <v>0.96250000000000002</v>
      </c>
      <c r="AQ12" s="89">
        <v>3660712211</v>
      </c>
      <c r="AR12" s="89">
        <v>3047893584</v>
      </c>
      <c r="AS12" s="89"/>
      <c r="AT12" s="89"/>
      <c r="AU12" s="89"/>
      <c r="AV12" s="89"/>
      <c r="AW12" s="89"/>
      <c r="AX12" s="32">
        <f t="shared" ref="AX12:AX75" si="1">IF(AQ12/U12=0,"SIN RECURSO EJECUTADO",(AQ12/U12))</f>
        <v>0.91999999975873548</v>
      </c>
      <c r="AY12" s="27" t="s">
        <v>67</v>
      </c>
      <c r="AZ12" s="115">
        <f t="shared" ref="AZ12:AZ75" si="2">IF(N12-M12=0,1,N12-M12)</f>
        <v>364</v>
      </c>
      <c r="BA12" s="116">
        <f>IF($AX$6-M12=0,1,$AX$6-M12)</f>
        <v>211</v>
      </c>
      <c r="BB12" s="117">
        <f>+AZ12-BA12</f>
        <v>153</v>
      </c>
      <c r="BC12" s="118">
        <f>153/AZ12</f>
        <v>0.42032967032967034</v>
      </c>
      <c r="BD12" s="27"/>
      <c r="BE12" s="27"/>
      <c r="BF12" s="119"/>
      <c r="BG12" s="120" t="b">
        <f t="shared" ref="BG12:BG75" si="3">+AG12=Q12</f>
        <v>1</v>
      </c>
      <c r="BH12" s="121" t="s">
        <v>606</v>
      </c>
      <c r="BI12" s="120" t="s">
        <v>607</v>
      </c>
      <c r="BJ12" s="122" t="s">
        <v>615</v>
      </c>
      <c r="BK12" s="120"/>
      <c r="BL12" s="120"/>
      <c r="BM12" s="120"/>
      <c r="BN12" s="120"/>
      <c r="BO12" s="120"/>
      <c r="BP12" s="120"/>
      <c r="BQ12" s="94" t="b">
        <f>AR12&gt;=AQ12</f>
        <v>0</v>
      </c>
      <c r="BR12" s="95">
        <f t="shared" ref="BR12:BR75" si="4">+U12-AQ12</f>
        <v>318322802</v>
      </c>
      <c r="BS12" s="96">
        <f t="shared" ref="BS12:BS75" si="5">+U12-AR12</f>
        <v>931141429</v>
      </c>
      <c r="BT12" s="64" t="b">
        <f>+AP12 &gt; 100%</f>
        <v>0</v>
      </c>
      <c r="BU12" s="4" t="b">
        <f>+AO12&lt;AB12</f>
        <v>1</v>
      </c>
      <c r="BV12" s="4" t="b">
        <f>+AO12&gt;=Q12</f>
        <v>0</v>
      </c>
      <c r="BW12" s="4" t="s">
        <v>695</v>
      </c>
    </row>
    <row r="13" spans="1:75" ht="50.1" customHeight="1" x14ac:dyDescent="0.25">
      <c r="A13" s="26" t="s">
        <v>51</v>
      </c>
      <c r="B13" s="26" t="s">
        <v>68</v>
      </c>
      <c r="C13" s="26" t="s">
        <v>53</v>
      </c>
      <c r="D13" s="26" t="s">
        <v>54</v>
      </c>
      <c r="E13" s="26" t="s">
        <v>55</v>
      </c>
      <c r="F13" s="26" t="s">
        <v>68</v>
      </c>
      <c r="G13" s="26" t="s">
        <v>57</v>
      </c>
      <c r="H13" s="26" t="s">
        <v>58</v>
      </c>
      <c r="I13" s="26" t="s">
        <v>59</v>
      </c>
      <c r="J13" s="27" t="s">
        <v>60</v>
      </c>
      <c r="K13" s="28">
        <v>2</v>
      </c>
      <c r="L13" s="27" t="s">
        <v>69</v>
      </c>
      <c r="M13" s="29">
        <v>43101</v>
      </c>
      <c r="N13" s="29">
        <v>43465</v>
      </c>
      <c r="O13" s="27" t="s">
        <v>70</v>
      </c>
      <c r="P13" s="27" t="s">
        <v>71</v>
      </c>
      <c r="Q13" s="30">
        <v>80</v>
      </c>
      <c r="R13" s="28" t="s">
        <v>64</v>
      </c>
      <c r="S13" s="31" t="s">
        <v>72</v>
      </c>
      <c r="T13" s="27" t="s">
        <v>73</v>
      </c>
      <c r="U13" s="114">
        <v>3242439983</v>
      </c>
      <c r="V13" s="30">
        <v>50</v>
      </c>
      <c r="W13" s="30">
        <v>50</v>
      </c>
      <c r="X13" s="33">
        <v>50</v>
      </c>
      <c r="Y13" s="34">
        <v>50</v>
      </c>
      <c r="Z13" s="34">
        <v>50</v>
      </c>
      <c r="AA13" s="33">
        <v>60</v>
      </c>
      <c r="AB13" s="34">
        <v>60</v>
      </c>
      <c r="AC13" s="34">
        <v>60</v>
      </c>
      <c r="AD13" s="33">
        <v>75</v>
      </c>
      <c r="AE13" s="34">
        <v>75</v>
      </c>
      <c r="AF13" s="34">
        <v>75</v>
      </c>
      <c r="AG13" s="33">
        <v>80</v>
      </c>
      <c r="AH13" s="85">
        <v>65</v>
      </c>
      <c r="AI13" s="85" t="s">
        <v>630</v>
      </c>
      <c r="AJ13" s="85" t="s">
        <v>630</v>
      </c>
      <c r="AK13" s="30"/>
      <c r="AL13" s="85" t="s">
        <v>630</v>
      </c>
      <c r="AM13" s="85" t="s">
        <v>630</v>
      </c>
      <c r="AN13" s="30"/>
      <c r="AO13" s="30">
        <f t="shared" si="0"/>
        <v>65</v>
      </c>
      <c r="AP13" s="92">
        <f t="shared" ref="AP13:AP76" si="6">IF(AO13="NO PROGRAMADO", "NO PROGRAMADO", (AO13/AB13))</f>
        <v>1.0833333333333333</v>
      </c>
      <c r="AQ13" s="89">
        <v>3047893584</v>
      </c>
      <c r="AR13" s="89">
        <v>3047893584</v>
      </c>
      <c r="AS13" s="89"/>
      <c r="AT13" s="89"/>
      <c r="AU13" s="89"/>
      <c r="AV13" s="89"/>
      <c r="AW13" s="89"/>
      <c r="AX13" s="32">
        <f t="shared" si="1"/>
        <v>0.93999999999383177</v>
      </c>
      <c r="AY13" s="27" t="s">
        <v>74</v>
      </c>
      <c r="AZ13" s="115">
        <f t="shared" si="2"/>
        <v>364</v>
      </c>
      <c r="BA13" s="116">
        <f t="shared" ref="BA13:BA76" si="7">IF($AX$6-M13=0,1,$AX$6-M13)</f>
        <v>211</v>
      </c>
      <c r="BB13" s="117">
        <f t="shared" ref="BB13:BB76" si="8">+AZ13-BA13</f>
        <v>153</v>
      </c>
      <c r="BC13" s="118">
        <f t="shared" ref="BC13:BC76" si="9">153/AZ13</f>
        <v>0.42032967032967034</v>
      </c>
      <c r="BD13" s="27"/>
      <c r="BE13" s="27"/>
      <c r="BF13" s="119"/>
      <c r="BG13" s="120" t="b">
        <f t="shared" si="3"/>
        <v>1</v>
      </c>
      <c r="BH13" s="121" t="s">
        <v>606</v>
      </c>
      <c r="BI13" s="120"/>
      <c r="BJ13" s="120"/>
      <c r="BK13" s="120"/>
      <c r="BL13" s="120"/>
      <c r="BM13" s="120"/>
      <c r="BN13" s="120"/>
      <c r="BO13" s="120"/>
      <c r="BP13" s="120"/>
      <c r="BQ13" s="57" t="b">
        <f t="shared" ref="BQ13:BQ76" si="10">AR13&gt;=AQ13</f>
        <v>1</v>
      </c>
      <c r="BR13" s="96">
        <f t="shared" si="4"/>
        <v>194546399</v>
      </c>
      <c r="BS13" s="96">
        <f t="shared" si="5"/>
        <v>194546399</v>
      </c>
      <c r="BT13" s="64" t="b">
        <f t="shared" ref="BT13:BT18" si="11">+AP13 &gt; 100%</f>
        <v>1</v>
      </c>
      <c r="BU13" s="4" t="b">
        <f t="shared" ref="BU13:BU76" si="12">+AO13&lt;AB13</f>
        <v>0</v>
      </c>
      <c r="BV13" s="4" t="b">
        <f t="shared" ref="BV13:BV76" si="13">+AO13&gt;=Q13</f>
        <v>0</v>
      </c>
      <c r="BW13" s="4" t="s">
        <v>694</v>
      </c>
    </row>
    <row r="14" spans="1:75" ht="50.1" customHeight="1" x14ac:dyDescent="0.25">
      <c r="A14" s="26" t="s">
        <v>51</v>
      </c>
      <c r="B14" s="26" t="s">
        <v>75</v>
      </c>
      <c r="C14" s="26" t="s">
        <v>53</v>
      </c>
      <c r="D14" s="26" t="s">
        <v>54</v>
      </c>
      <c r="E14" s="26" t="s">
        <v>55</v>
      </c>
      <c r="F14" s="26" t="s">
        <v>76</v>
      </c>
      <c r="G14" s="26" t="s">
        <v>57</v>
      </c>
      <c r="H14" s="26" t="s">
        <v>58</v>
      </c>
      <c r="I14" s="26" t="s">
        <v>59</v>
      </c>
      <c r="J14" s="27" t="s">
        <v>60</v>
      </c>
      <c r="K14" s="28">
        <v>3</v>
      </c>
      <c r="L14" s="27" t="s">
        <v>77</v>
      </c>
      <c r="M14" s="29">
        <v>43101</v>
      </c>
      <c r="N14" s="29">
        <v>43465</v>
      </c>
      <c r="O14" s="27" t="s">
        <v>62</v>
      </c>
      <c r="P14" s="27" t="s">
        <v>63</v>
      </c>
      <c r="Q14" s="30">
        <v>80</v>
      </c>
      <c r="R14" s="28" t="s">
        <v>64</v>
      </c>
      <c r="S14" s="31" t="s">
        <v>65</v>
      </c>
      <c r="T14" s="27" t="s">
        <v>66</v>
      </c>
      <c r="U14" s="114">
        <v>3506782526</v>
      </c>
      <c r="V14" s="30">
        <v>10</v>
      </c>
      <c r="W14" s="30">
        <v>70</v>
      </c>
      <c r="X14" s="30">
        <v>70</v>
      </c>
      <c r="Y14" s="30">
        <v>75</v>
      </c>
      <c r="Z14" s="30">
        <v>75</v>
      </c>
      <c r="AA14" s="30">
        <v>75</v>
      </c>
      <c r="AB14" s="30">
        <v>75</v>
      </c>
      <c r="AC14" s="30">
        <v>75</v>
      </c>
      <c r="AD14" s="30">
        <v>80</v>
      </c>
      <c r="AE14" s="30">
        <v>80</v>
      </c>
      <c r="AF14" s="30">
        <v>80</v>
      </c>
      <c r="AG14" s="30">
        <v>80</v>
      </c>
      <c r="AH14" s="85">
        <v>69</v>
      </c>
      <c r="AI14" s="30">
        <v>73</v>
      </c>
      <c r="AJ14" s="30"/>
      <c r="AK14" s="30"/>
      <c r="AL14" s="30"/>
      <c r="AM14" s="30"/>
      <c r="AN14" s="30"/>
      <c r="AO14" s="30">
        <f t="shared" si="0"/>
        <v>73</v>
      </c>
      <c r="AP14" s="92">
        <f t="shared" si="6"/>
        <v>0.97333333333333338</v>
      </c>
      <c r="AQ14" s="89">
        <v>3050900798</v>
      </c>
      <c r="AR14" s="89">
        <v>3050900798</v>
      </c>
      <c r="AS14" s="89"/>
      <c r="AT14" s="89"/>
      <c r="AU14" s="89"/>
      <c r="AV14" s="89"/>
      <c r="AW14" s="89"/>
      <c r="AX14" s="32">
        <f t="shared" si="1"/>
        <v>0.87000000010836143</v>
      </c>
      <c r="AY14" s="27" t="s">
        <v>78</v>
      </c>
      <c r="AZ14" s="115">
        <f t="shared" si="2"/>
        <v>364</v>
      </c>
      <c r="BA14" s="116">
        <f t="shared" si="7"/>
        <v>211</v>
      </c>
      <c r="BB14" s="117">
        <f t="shared" si="8"/>
        <v>153</v>
      </c>
      <c r="BC14" s="118">
        <f t="shared" si="9"/>
        <v>0.42032967032967034</v>
      </c>
      <c r="BD14" s="27"/>
      <c r="BE14" s="27"/>
      <c r="BF14" s="119"/>
      <c r="BG14" s="120" t="b">
        <f t="shared" si="3"/>
        <v>1</v>
      </c>
      <c r="BH14" s="121" t="s">
        <v>606</v>
      </c>
      <c r="BI14" s="120" t="s">
        <v>607</v>
      </c>
      <c r="BJ14" s="122" t="s">
        <v>615</v>
      </c>
      <c r="BK14" s="120"/>
      <c r="BL14" s="120"/>
      <c r="BM14" s="120"/>
      <c r="BN14" s="120"/>
      <c r="BO14" s="120"/>
      <c r="BP14" s="120"/>
      <c r="BQ14" s="64" t="b">
        <f t="shared" si="10"/>
        <v>1</v>
      </c>
      <c r="BR14" s="96">
        <f t="shared" si="4"/>
        <v>455881728</v>
      </c>
      <c r="BS14" s="96">
        <f t="shared" si="5"/>
        <v>455881728</v>
      </c>
      <c r="BT14" s="64" t="b">
        <f t="shared" si="11"/>
        <v>0</v>
      </c>
      <c r="BU14" s="4" t="b">
        <f t="shared" si="12"/>
        <v>1</v>
      </c>
      <c r="BV14" s="4" t="b">
        <f t="shared" si="13"/>
        <v>0</v>
      </c>
      <c r="BW14" s="4" t="s">
        <v>695</v>
      </c>
    </row>
    <row r="15" spans="1:75" s="36" customFormat="1" ht="88.5" customHeight="1" x14ac:dyDescent="0.25">
      <c r="A15" s="26" t="s">
        <v>51</v>
      </c>
      <c r="B15" s="26" t="s">
        <v>75</v>
      </c>
      <c r="C15" s="26" t="s">
        <v>53</v>
      </c>
      <c r="D15" s="26" t="s">
        <v>79</v>
      </c>
      <c r="E15" s="26" t="s">
        <v>80</v>
      </c>
      <c r="F15" s="26" t="s">
        <v>76</v>
      </c>
      <c r="G15" s="26" t="s">
        <v>57</v>
      </c>
      <c r="H15" s="26" t="s">
        <v>81</v>
      </c>
      <c r="I15" s="26" t="s">
        <v>59</v>
      </c>
      <c r="J15" s="27" t="s">
        <v>82</v>
      </c>
      <c r="K15" s="28">
        <v>5</v>
      </c>
      <c r="L15" s="27" t="s">
        <v>83</v>
      </c>
      <c r="M15" s="29">
        <v>43138</v>
      </c>
      <c r="N15" s="29">
        <v>43465</v>
      </c>
      <c r="O15" s="27" t="s">
        <v>84</v>
      </c>
      <c r="P15" s="27" t="s">
        <v>85</v>
      </c>
      <c r="Q15" s="30">
        <v>100</v>
      </c>
      <c r="R15" s="28" t="s">
        <v>64</v>
      </c>
      <c r="S15" s="31" t="s">
        <v>72</v>
      </c>
      <c r="T15" s="27" t="s">
        <v>86</v>
      </c>
      <c r="U15" s="114">
        <v>2000000000</v>
      </c>
      <c r="V15" s="30"/>
      <c r="W15" s="30"/>
      <c r="X15" s="30"/>
      <c r="Y15" s="30">
        <v>10</v>
      </c>
      <c r="Z15" s="30">
        <v>10</v>
      </c>
      <c r="AA15" s="35">
        <v>10</v>
      </c>
      <c r="AB15" s="30">
        <v>60</v>
      </c>
      <c r="AC15" s="30">
        <v>60</v>
      </c>
      <c r="AD15" s="35">
        <v>60</v>
      </c>
      <c r="AE15" s="30">
        <v>80</v>
      </c>
      <c r="AF15" s="30">
        <v>80</v>
      </c>
      <c r="AG15" s="35">
        <v>100</v>
      </c>
      <c r="AH15" s="85">
        <v>4</v>
      </c>
      <c r="AI15" s="85" t="s">
        <v>630</v>
      </c>
      <c r="AJ15" s="85" t="s">
        <v>630</v>
      </c>
      <c r="AK15" s="30"/>
      <c r="AL15" s="85" t="s">
        <v>630</v>
      </c>
      <c r="AM15" s="85" t="s">
        <v>630</v>
      </c>
      <c r="AN15" s="30"/>
      <c r="AO15" s="30">
        <f t="shared" si="0"/>
        <v>4</v>
      </c>
      <c r="AP15" s="92">
        <f t="shared" si="6"/>
        <v>6.6666666666666666E-2</v>
      </c>
      <c r="AQ15" s="89">
        <v>2000000000</v>
      </c>
      <c r="AR15" s="89">
        <v>2000000000</v>
      </c>
      <c r="AS15" s="89">
        <v>2000000000</v>
      </c>
      <c r="AT15" s="89">
        <v>2000000000</v>
      </c>
      <c r="AU15" s="89">
        <v>2000000000</v>
      </c>
      <c r="AV15" s="89">
        <v>2000000000</v>
      </c>
      <c r="AW15" s="89">
        <v>2000000000</v>
      </c>
      <c r="AX15" s="32">
        <f t="shared" si="1"/>
        <v>1</v>
      </c>
      <c r="AY15" s="27" t="s">
        <v>87</v>
      </c>
      <c r="AZ15" s="115">
        <f t="shared" si="2"/>
        <v>327</v>
      </c>
      <c r="BA15" s="116">
        <f t="shared" si="7"/>
        <v>174</v>
      </c>
      <c r="BB15" s="117">
        <f t="shared" si="8"/>
        <v>153</v>
      </c>
      <c r="BC15" s="118">
        <f t="shared" si="9"/>
        <v>0.46788990825688076</v>
      </c>
      <c r="BD15" s="123"/>
      <c r="BE15" s="27"/>
      <c r="BF15" s="124" t="s">
        <v>88</v>
      </c>
      <c r="BG15" s="120" t="b">
        <f t="shared" si="3"/>
        <v>1</v>
      </c>
      <c r="BH15" s="121" t="s">
        <v>606</v>
      </c>
      <c r="BI15" s="125"/>
      <c r="BJ15" s="125"/>
      <c r="BK15" s="125"/>
      <c r="BL15" s="125"/>
      <c r="BM15" s="125"/>
      <c r="BN15" s="125"/>
      <c r="BO15" s="125"/>
      <c r="BP15" s="125"/>
      <c r="BQ15" s="64" t="b">
        <f t="shared" si="10"/>
        <v>1</v>
      </c>
      <c r="BR15" s="96">
        <f t="shared" si="4"/>
        <v>0</v>
      </c>
      <c r="BS15" s="96">
        <f t="shared" si="5"/>
        <v>0</v>
      </c>
      <c r="BT15" s="64" t="b">
        <f t="shared" si="11"/>
        <v>0</v>
      </c>
      <c r="BU15" s="4" t="b">
        <f t="shared" si="12"/>
        <v>1</v>
      </c>
      <c r="BV15" s="4" t="b">
        <f t="shared" si="13"/>
        <v>0</v>
      </c>
      <c r="BW15" s="36" t="s">
        <v>684</v>
      </c>
    </row>
    <row r="16" spans="1:75" s="36" customFormat="1" ht="56.25" customHeight="1" x14ac:dyDescent="0.25">
      <c r="A16" s="26" t="s">
        <v>51</v>
      </c>
      <c r="B16" s="26" t="s">
        <v>75</v>
      </c>
      <c r="C16" s="26" t="s">
        <v>53</v>
      </c>
      <c r="D16" s="26" t="s">
        <v>79</v>
      </c>
      <c r="E16" s="26" t="s">
        <v>80</v>
      </c>
      <c r="F16" s="26" t="s">
        <v>76</v>
      </c>
      <c r="G16" s="26" t="s">
        <v>57</v>
      </c>
      <c r="H16" s="26" t="s">
        <v>81</v>
      </c>
      <c r="I16" s="26" t="s">
        <v>59</v>
      </c>
      <c r="J16" s="27" t="s">
        <v>82</v>
      </c>
      <c r="K16" s="28">
        <v>6</v>
      </c>
      <c r="L16" s="27" t="s">
        <v>89</v>
      </c>
      <c r="M16" s="29">
        <v>43138</v>
      </c>
      <c r="N16" s="29">
        <v>43465</v>
      </c>
      <c r="O16" s="27" t="s">
        <v>90</v>
      </c>
      <c r="P16" s="27" t="s">
        <v>91</v>
      </c>
      <c r="Q16" s="30">
        <v>100</v>
      </c>
      <c r="R16" s="28" t="s">
        <v>64</v>
      </c>
      <c r="S16" s="31" t="s">
        <v>72</v>
      </c>
      <c r="T16" s="27" t="s">
        <v>92</v>
      </c>
      <c r="U16" s="114">
        <v>7700000000</v>
      </c>
      <c r="V16" s="30"/>
      <c r="W16" s="30"/>
      <c r="X16" s="30"/>
      <c r="Y16" s="30">
        <v>10</v>
      </c>
      <c r="Z16" s="30">
        <v>10</v>
      </c>
      <c r="AA16" s="35">
        <v>10</v>
      </c>
      <c r="AB16" s="30">
        <v>10</v>
      </c>
      <c r="AC16" s="30">
        <v>40</v>
      </c>
      <c r="AD16" s="35">
        <v>40</v>
      </c>
      <c r="AE16" s="30">
        <v>40</v>
      </c>
      <c r="AF16" s="30">
        <v>40</v>
      </c>
      <c r="AG16" s="35">
        <v>100</v>
      </c>
      <c r="AH16" s="85">
        <v>40</v>
      </c>
      <c r="AI16" s="85" t="s">
        <v>630</v>
      </c>
      <c r="AJ16" s="85" t="s">
        <v>630</v>
      </c>
      <c r="AK16" s="30"/>
      <c r="AL16" s="85" t="s">
        <v>630</v>
      </c>
      <c r="AM16" s="85" t="s">
        <v>630</v>
      </c>
      <c r="AN16" s="30"/>
      <c r="AO16" s="30">
        <f t="shared" si="0"/>
        <v>40</v>
      </c>
      <c r="AP16" s="92">
        <f t="shared" si="6"/>
        <v>4</v>
      </c>
      <c r="AQ16" s="89">
        <v>7700000000</v>
      </c>
      <c r="AR16" s="89">
        <v>7700000000</v>
      </c>
      <c r="AS16" s="89">
        <v>7700000000</v>
      </c>
      <c r="AT16" s="89">
        <v>7700000000</v>
      </c>
      <c r="AU16" s="89">
        <v>7700000000</v>
      </c>
      <c r="AV16" s="89">
        <v>7700000000</v>
      </c>
      <c r="AW16" s="89">
        <v>7700000000</v>
      </c>
      <c r="AX16" s="32">
        <f t="shared" si="1"/>
        <v>1</v>
      </c>
      <c r="AY16" s="27" t="s">
        <v>87</v>
      </c>
      <c r="AZ16" s="115">
        <f t="shared" si="2"/>
        <v>327</v>
      </c>
      <c r="BA16" s="116">
        <f t="shared" si="7"/>
        <v>174</v>
      </c>
      <c r="BB16" s="117">
        <f t="shared" si="8"/>
        <v>153</v>
      </c>
      <c r="BC16" s="118">
        <f t="shared" si="9"/>
        <v>0.46788990825688076</v>
      </c>
      <c r="BD16" s="123"/>
      <c r="BE16" s="27"/>
      <c r="BF16" s="124" t="s">
        <v>88</v>
      </c>
      <c r="BG16" s="120" t="b">
        <f t="shared" si="3"/>
        <v>1</v>
      </c>
      <c r="BH16" s="121" t="s">
        <v>606</v>
      </c>
      <c r="BI16" s="125"/>
      <c r="BJ16" s="125"/>
      <c r="BK16" s="125"/>
      <c r="BL16" s="125"/>
      <c r="BM16" s="125"/>
      <c r="BN16" s="125"/>
      <c r="BO16" s="125"/>
      <c r="BP16" s="125"/>
      <c r="BQ16" s="64" t="b">
        <f t="shared" si="10"/>
        <v>1</v>
      </c>
      <c r="BR16" s="96">
        <f t="shared" si="4"/>
        <v>0</v>
      </c>
      <c r="BS16" s="96">
        <f t="shared" si="5"/>
        <v>0</v>
      </c>
      <c r="BT16" s="64" t="b">
        <f t="shared" si="11"/>
        <v>1</v>
      </c>
      <c r="BU16" s="4" t="b">
        <f t="shared" si="12"/>
        <v>0</v>
      </c>
      <c r="BV16" s="4" t="b">
        <f t="shared" si="13"/>
        <v>0</v>
      </c>
      <c r="BW16" s="4" t="s">
        <v>694</v>
      </c>
    </row>
    <row r="17" spans="1:75" s="36" customFormat="1" ht="50.1" customHeight="1" x14ac:dyDescent="0.25">
      <c r="A17" s="26" t="s">
        <v>51</v>
      </c>
      <c r="B17" s="26" t="s">
        <v>75</v>
      </c>
      <c r="C17" s="26" t="s">
        <v>53</v>
      </c>
      <c r="D17" s="26" t="s">
        <v>79</v>
      </c>
      <c r="E17" s="26" t="s">
        <v>80</v>
      </c>
      <c r="F17" s="26" t="s">
        <v>76</v>
      </c>
      <c r="G17" s="26" t="s">
        <v>57</v>
      </c>
      <c r="H17" s="26" t="s">
        <v>81</v>
      </c>
      <c r="I17" s="26" t="s">
        <v>59</v>
      </c>
      <c r="J17" s="27" t="s">
        <v>82</v>
      </c>
      <c r="K17" s="28">
        <v>7</v>
      </c>
      <c r="L17" s="27" t="s">
        <v>93</v>
      </c>
      <c r="M17" s="29">
        <v>43138</v>
      </c>
      <c r="N17" s="29">
        <v>43465</v>
      </c>
      <c r="O17" s="27" t="s">
        <v>94</v>
      </c>
      <c r="P17" s="27" t="s">
        <v>95</v>
      </c>
      <c r="Q17" s="30">
        <v>5</v>
      </c>
      <c r="R17" s="28" t="s">
        <v>96</v>
      </c>
      <c r="S17" s="31" t="s">
        <v>65</v>
      </c>
      <c r="T17" s="27" t="s">
        <v>97</v>
      </c>
      <c r="U17" s="114">
        <v>15000000000</v>
      </c>
      <c r="V17" s="30"/>
      <c r="W17" s="30"/>
      <c r="X17" s="30"/>
      <c r="Y17" s="30">
        <v>3</v>
      </c>
      <c r="Z17" s="30">
        <v>3</v>
      </c>
      <c r="AA17" s="30">
        <v>4</v>
      </c>
      <c r="AB17" s="30">
        <v>5</v>
      </c>
      <c r="AC17" s="30">
        <v>5</v>
      </c>
      <c r="AD17" s="30">
        <v>5</v>
      </c>
      <c r="AE17" s="30">
        <v>5</v>
      </c>
      <c r="AF17" s="30">
        <v>5</v>
      </c>
      <c r="AG17" s="30">
        <v>5</v>
      </c>
      <c r="AH17" s="30">
        <v>2</v>
      </c>
      <c r="AI17" s="30">
        <v>4</v>
      </c>
      <c r="AJ17" s="30"/>
      <c r="AK17" s="30"/>
      <c r="AL17" s="30"/>
      <c r="AM17" s="30"/>
      <c r="AN17" s="30"/>
      <c r="AO17" s="30">
        <f t="shared" si="0"/>
        <v>4</v>
      </c>
      <c r="AP17" s="92">
        <f t="shared" si="6"/>
        <v>0.8</v>
      </c>
      <c r="AQ17" s="90">
        <v>15000000000</v>
      </c>
      <c r="AR17" s="90">
        <v>15000000000</v>
      </c>
      <c r="AS17" s="90">
        <v>15000000000</v>
      </c>
      <c r="AT17" s="90">
        <v>15000000000</v>
      </c>
      <c r="AU17" s="90">
        <v>15000000000</v>
      </c>
      <c r="AV17" s="90">
        <v>15000000000</v>
      </c>
      <c r="AW17" s="90">
        <v>15000000000</v>
      </c>
      <c r="AX17" s="32">
        <f t="shared" si="1"/>
        <v>1</v>
      </c>
      <c r="AY17" s="27" t="s">
        <v>87</v>
      </c>
      <c r="AZ17" s="115">
        <f t="shared" si="2"/>
        <v>327</v>
      </c>
      <c r="BA17" s="116">
        <f t="shared" si="7"/>
        <v>174</v>
      </c>
      <c r="BB17" s="117">
        <f t="shared" si="8"/>
        <v>153</v>
      </c>
      <c r="BC17" s="118">
        <f t="shared" si="9"/>
        <v>0.46788990825688076</v>
      </c>
      <c r="BD17" s="123"/>
      <c r="BE17" s="27"/>
      <c r="BF17" s="124" t="s">
        <v>88</v>
      </c>
      <c r="BG17" s="120" t="b">
        <f t="shared" si="3"/>
        <v>1</v>
      </c>
      <c r="BH17" s="121" t="s">
        <v>606</v>
      </c>
      <c r="BI17" s="120" t="s">
        <v>607</v>
      </c>
      <c r="BJ17" s="122" t="s">
        <v>615</v>
      </c>
      <c r="BK17" s="125"/>
      <c r="BL17" s="125"/>
      <c r="BM17" s="125"/>
      <c r="BN17" s="125"/>
      <c r="BO17" s="125"/>
      <c r="BP17" s="125"/>
      <c r="BQ17" s="64" t="b">
        <f t="shared" si="10"/>
        <v>1</v>
      </c>
      <c r="BR17" s="96">
        <f t="shared" si="4"/>
        <v>0</v>
      </c>
      <c r="BS17" s="96">
        <f t="shared" si="5"/>
        <v>0</v>
      </c>
      <c r="BT17" s="64" t="b">
        <f t="shared" si="11"/>
        <v>0</v>
      </c>
      <c r="BU17" s="4" t="b">
        <f t="shared" si="12"/>
        <v>1</v>
      </c>
      <c r="BV17" s="4" t="b">
        <f t="shared" si="13"/>
        <v>0</v>
      </c>
      <c r="BW17" s="4" t="s">
        <v>695</v>
      </c>
    </row>
    <row r="18" spans="1:75" s="36" customFormat="1" ht="76.5" customHeight="1" x14ac:dyDescent="0.25">
      <c r="A18" s="26" t="s">
        <v>51</v>
      </c>
      <c r="B18" s="26" t="s">
        <v>75</v>
      </c>
      <c r="C18" s="26" t="s">
        <v>53</v>
      </c>
      <c r="D18" s="26" t="s">
        <v>79</v>
      </c>
      <c r="E18" s="26" t="s">
        <v>80</v>
      </c>
      <c r="F18" s="26" t="s">
        <v>76</v>
      </c>
      <c r="G18" s="26" t="s">
        <v>57</v>
      </c>
      <c r="H18" s="26" t="s">
        <v>81</v>
      </c>
      <c r="I18" s="26" t="s">
        <v>59</v>
      </c>
      <c r="J18" s="27" t="s">
        <v>82</v>
      </c>
      <c r="K18" s="28">
        <v>8</v>
      </c>
      <c r="L18" s="27" t="s">
        <v>98</v>
      </c>
      <c r="M18" s="29">
        <v>43138</v>
      </c>
      <c r="N18" s="29">
        <v>43465</v>
      </c>
      <c r="O18" s="27" t="s">
        <v>99</v>
      </c>
      <c r="P18" s="27" t="s">
        <v>100</v>
      </c>
      <c r="Q18" s="30">
        <v>10</v>
      </c>
      <c r="R18" s="28" t="s">
        <v>96</v>
      </c>
      <c r="S18" s="31" t="s">
        <v>72</v>
      </c>
      <c r="T18" s="27" t="s">
        <v>101</v>
      </c>
      <c r="U18" s="114">
        <v>6400000000</v>
      </c>
      <c r="V18" s="30"/>
      <c r="W18" s="30"/>
      <c r="X18" s="30"/>
      <c r="Y18" s="30"/>
      <c r="Z18" s="30"/>
      <c r="AA18" s="35">
        <v>2</v>
      </c>
      <c r="AB18" s="30">
        <v>2</v>
      </c>
      <c r="AC18" s="30">
        <v>2</v>
      </c>
      <c r="AD18" s="35">
        <v>4</v>
      </c>
      <c r="AE18" s="30">
        <v>4</v>
      </c>
      <c r="AF18" s="30">
        <v>4</v>
      </c>
      <c r="AG18" s="35">
        <v>10</v>
      </c>
      <c r="AH18" s="30">
        <v>1</v>
      </c>
      <c r="AI18" s="85" t="s">
        <v>630</v>
      </c>
      <c r="AJ18" s="85" t="s">
        <v>630</v>
      </c>
      <c r="AK18" s="30"/>
      <c r="AL18" s="85" t="s">
        <v>630</v>
      </c>
      <c r="AM18" s="85" t="s">
        <v>630</v>
      </c>
      <c r="AN18" s="30"/>
      <c r="AO18" s="30">
        <f t="shared" si="0"/>
        <v>1</v>
      </c>
      <c r="AP18" s="92">
        <f t="shared" si="6"/>
        <v>0.5</v>
      </c>
      <c r="AQ18" s="90">
        <v>6400000000</v>
      </c>
      <c r="AR18" s="90">
        <v>6400000000</v>
      </c>
      <c r="AS18" s="90">
        <v>6400000000</v>
      </c>
      <c r="AT18" s="90">
        <v>6400000000</v>
      </c>
      <c r="AU18" s="90">
        <v>6400000000</v>
      </c>
      <c r="AV18" s="90">
        <v>6400000000</v>
      </c>
      <c r="AW18" s="90">
        <v>6400000000</v>
      </c>
      <c r="AX18" s="32">
        <f t="shared" si="1"/>
        <v>1</v>
      </c>
      <c r="AY18" s="27" t="s">
        <v>87</v>
      </c>
      <c r="AZ18" s="115">
        <f t="shared" si="2"/>
        <v>327</v>
      </c>
      <c r="BA18" s="116">
        <f t="shared" si="7"/>
        <v>174</v>
      </c>
      <c r="BB18" s="117">
        <f t="shared" si="8"/>
        <v>153</v>
      </c>
      <c r="BC18" s="118">
        <f t="shared" si="9"/>
        <v>0.46788990825688076</v>
      </c>
      <c r="BD18" s="123"/>
      <c r="BE18" s="27"/>
      <c r="BF18" s="124" t="s">
        <v>88</v>
      </c>
      <c r="BG18" s="120" t="b">
        <f t="shared" si="3"/>
        <v>1</v>
      </c>
      <c r="BH18" s="121" t="s">
        <v>606</v>
      </c>
      <c r="BI18" s="125"/>
      <c r="BJ18" s="125"/>
      <c r="BK18" s="125"/>
      <c r="BL18" s="125"/>
      <c r="BM18" s="125"/>
      <c r="BN18" s="125"/>
      <c r="BO18" s="125"/>
      <c r="BP18" s="125"/>
      <c r="BQ18" s="64" t="b">
        <f t="shared" si="10"/>
        <v>1</v>
      </c>
      <c r="BR18" s="96">
        <f t="shared" si="4"/>
        <v>0</v>
      </c>
      <c r="BS18" s="96">
        <f t="shared" si="5"/>
        <v>0</v>
      </c>
      <c r="BT18" s="64" t="b">
        <f t="shared" si="11"/>
        <v>0</v>
      </c>
      <c r="BU18" s="4" t="b">
        <f t="shared" si="12"/>
        <v>1</v>
      </c>
      <c r="BV18" s="4" t="b">
        <f t="shared" si="13"/>
        <v>0</v>
      </c>
      <c r="BW18" s="36" t="s">
        <v>684</v>
      </c>
    </row>
    <row r="19" spans="1:75" s="36" customFormat="1" ht="89.25" customHeight="1" x14ac:dyDescent="0.25">
      <c r="A19" s="26" t="s">
        <v>51</v>
      </c>
      <c r="B19" s="26" t="s">
        <v>75</v>
      </c>
      <c r="C19" s="26" t="s">
        <v>53</v>
      </c>
      <c r="D19" s="26" t="s">
        <v>79</v>
      </c>
      <c r="E19" s="26" t="s">
        <v>80</v>
      </c>
      <c r="F19" s="26" t="s">
        <v>76</v>
      </c>
      <c r="G19" s="26" t="s">
        <v>57</v>
      </c>
      <c r="H19" s="26" t="s">
        <v>81</v>
      </c>
      <c r="I19" s="26" t="s">
        <v>59</v>
      </c>
      <c r="J19" s="27" t="s">
        <v>102</v>
      </c>
      <c r="K19" s="28">
        <v>9</v>
      </c>
      <c r="L19" s="27" t="s">
        <v>103</v>
      </c>
      <c r="M19" s="29">
        <v>43221</v>
      </c>
      <c r="N19" s="29">
        <v>43465</v>
      </c>
      <c r="O19" s="27" t="s">
        <v>104</v>
      </c>
      <c r="P19" s="27" t="s">
        <v>105</v>
      </c>
      <c r="Q19" s="30">
        <v>100</v>
      </c>
      <c r="R19" s="28" t="s">
        <v>64</v>
      </c>
      <c r="S19" s="31" t="s">
        <v>72</v>
      </c>
      <c r="T19" s="27" t="s">
        <v>106</v>
      </c>
      <c r="U19" s="114">
        <v>540000000</v>
      </c>
      <c r="V19" s="30"/>
      <c r="W19" s="30"/>
      <c r="X19" s="30"/>
      <c r="Y19" s="30"/>
      <c r="Z19" s="30"/>
      <c r="AA19" s="30"/>
      <c r="AB19" s="30">
        <v>10</v>
      </c>
      <c r="AC19" s="30">
        <v>10</v>
      </c>
      <c r="AD19" s="35">
        <v>10</v>
      </c>
      <c r="AE19" s="30">
        <v>70</v>
      </c>
      <c r="AF19" s="30">
        <v>70</v>
      </c>
      <c r="AG19" s="35">
        <v>100</v>
      </c>
      <c r="AH19" s="30" t="s">
        <v>629</v>
      </c>
      <c r="AI19" s="85" t="s">
        <v>630</v>
      </c>
      <c r="AJ19" s="85" t="s">
        <v>630</v>
      </c>
      <c r="AK19" s="30"/>
      <c r="AL19" s="85" t="s">
        <v>630</v>
      </c>
      <c r="AM19" s="85" t="s">
        <v>630</v>
      </c>
      <c r="AN19" s="30"/>
      <c r="AO19" s="30" t="str">
        <f t="shared" si="0"/>
        <v>NO PROGRAMADO</v>
      </c>
      <c r="AP19" s="92" t="str">
        <f t="shared" si="6"/>
        <v>NO PROGRAMADO</v>
      </c>
      <c r="AQ19" s="91"/>
      <c r="AR19" s="91"/>
      <c r="AS19" s="89"/>
      <c r="AT19" s="89"/>
      <c r="AU19" s="89"/>
      <c r="AV19" s="89"/>
      <c r="AW19" s="89"/>
      <c r="AX19" s="37" t="str">
        <f t="shared" si="1"/>
        <v>SIN RECURSO EJECUTADO</v>
      </c>
      <c r="AY19" s="119"/>
      <c r="AZ19" s="115">
        <f t="shared" si="2"/>
        <v>244</v>
      </c>
      <c r="BA19" s="116">
        <f t="shared" si="7"/>
        <v>91</v>
      </c>
      <c r="BB19" s="117">
        <f t="shared" si="8"/>
        <v>153</v>
      </c>
      <c r="BC19" s="118">
        <f t="shared" si="9"/>
        <v>0.62704918032786883</v>
      </c>
      <c r="BD19" s="123"/>
      <c r="BE19" s="27"/>
      <c r="BF19" s="124" t="s">
        <v>88</v>
      </c>
      <c r="BG19" s="120" t="b">
        <f t="shared" si="3"/>
        <v>1</v>
      </c>
      <c r="BH19" s="125"/>
      <c r="BI19" s="125"/>
      <c r="BJ19" s="125"/>
      <c r="BK19" s="125"/>
      <c r="BL19" s="125"/>
      <c r="BM19" s="125"/>
      <c r="BN19" s="125"/>
      <c r="BO19" s="125"/>
      <c r="BP19" s="125"/>
      <c r="BQ19" s="64" t="b">
        <f t="shared" si="10"/>
        <v>1</v>
      </c>
      <c r="BR19" s="96">
        <f t="shared" si="4"/>
        <v>540000000</v>
      </c>
      <c r="BS19" s="96">
        <f t="shared" si="5"/>
        <v>540000000</v>
      </c>
      <c r="BT19" s="97"/>
      <c r="BU19" s="4" t="b">
        <f t="shared" si="12"/>
        <v>0</v>
      </c>
      <c r="BV19" s="4" t="b">
        <f>+AO19&gt;=Q19</f>
        <v>1</v>
      </c>
    </row>
    <row r="20" spans="1:75" s="36" customFormat="1" ht="62.25" customHeight="1" x14ac:dyDescent="0.25">
      <c r="A20" s="26" t="s">
        <v>51</v>
      </c>
      <c r="B20" s="26" t="s">
        <v>75</v>
      </c>
      <c r="C20" s="26" t="s">
        <v>53</v>
      </c>
      <c r="D20" s="26" t="s">
        <v>79</v>
      </c>
      <c r="E20" s="26" t="s">
        <v>80</v>
      </c>
      <c r="F20" s="26" t="s">
        <v>76</v>
      </c>
      <c r="G20" s="26" t="s">
        <v>57</v>
      </c>
      <c r="H20" s="26" t="s">
        <v>81</v>
      </c>
      <c r="I20" s="26" t="s">
        <v>59</v>
      </c>
      <c r="J20" s="27" t="s">
        <v>82</v>
      </c>
      <c r="K20" s="28">
        <v>10</v>
      </c>
      <c r="L20" s="27" t="s">
        <v>107</v>
      </c>
      <c r="M20" s="29">
        <v>43221</v>
      </c>
      <c r="N20" s="29">
        <v>43465</v>
      </c>
      <c r="O20" s="27" t="s">
        <v>108</v>
      </c>
      <c r="P20" s="27" t="s">
        <v>109</v>
      </c>
      <c r="Q20" s="30">
        <v>100</v>
      </c>
      <c r="R20" s="28" t="s">
        <v>64</v>
      </c>
      <c r="S20" s="31" t="s">
        <v>72</v>
      </c>
      <c r="T20" s="27" t="s">
        <v>110</v>
      </c>
      <c r="U20" s="114">
        <v>840000000</v>
      </c>
      <c r="V20" s="30"/>
      <c r="W20" s="30"/>
      <c r="X20" s="30"/>
      <c r="Y20" s="30"/>
      <c r="Z20" s="30">
        <v>20</v>
      </c>
      <c r="AA20" s="35">
        <v>20</v>
      </c>
      <c r="AB20" s="30">
        <v>20</v>
      </c>
      <c r="AC20" s="30">
        <v>60</v>
      </c>
      <c r="AD20" s="35">
        <v>60</v>
      </c>
      <c r="AE20" s="30">
        <v>80</v>
      </c>
      <c r="AF20" s="30">
        <v>80</v>
      </c>
      <c r="AG20" s="35">
        <v>100</v>
      </c>
      <c r="AH20" s="30">
        <v>0</v>
      </c>
      <c r="AI20" s="85" t="s">
        <v>630</v>
      </c>
      <c r="AJ20" s="85" t="s">
        <v>630</v>
      </c>
      <c r="AK20" s="30"/>
      <c r="AL20" s="85" t="s">
        <v>630</v>
      </c>
      <c r="AM20" s="85" t="s">
        <v>630</v>
      </c>
      <c r="AN20" s="30"/>
      <c r="AO20" s="30">
        <f t="shared" si="0"/>
        <v>0</v>
      </c>
      <c r="AP20" s="92">
        <f t="shared" si="6"/>
        <v>0</v>
      </c>
      <c r="AQ20" s="89"/>
      <c r="AR20" s="89"/>
      <c r="AS20" s="89"/>
      <c r="AT20" s="89"/>
      <c r="AU20" s="89"/>
      <c r="AV20" s="89"/>
      <c r="AW20" s="89"/>
      <c r="AX20" s="32" t="str">
        <f t="shared" si="1"/>
        <v>SIN RECURSO EJECUTADO</v>
      </c>
      <c r="AY20" s="27"/>
      <c r="AZ20" s="115">
        <f t="shared" si="2"/>
        <v>244</v>
      </c>
      <c r="BA20" s="116">
        <f t="shared" si="7"/>
        <v>91</v>
      </c>
      <c r="BB20" s="117">
        <f t="shared" si="8"/>
        <v>153</v>
      </c>
      <c r="BC20" s="118">
        <f t="shared" si="9"/>
        <v>0.62704918032786883</v>
      </c>
      <c r="BD20" s="123"/>
      <c r="BE20" s="27" t="s">
        <v>111</v>
      </c>
      <c r="BF20" s="126"/>
      <c r="BG20" s="120" t="b">
        <f t="shared" si="3"/>
        <v>1</v>
      </c>
      <c r="BH20" s="121" t="s">
        <v>606</v>
      </c>
      <c r="BI20" s="125"/>
      <c r="BJ20" s="125"/>
      <c r="BK20" s="125"/>
      <c r="BL20" s="125"/>
      <c r="BM20" s="125"/>
      <c r="BN20" s="125"/>
      <c r="BO20" s="125"/>
      <c r="BP20" s="125"/>
      <c r="BQ20" s="64" t="b">
        <f t="shared" si="10"/>
        <v>1</v>
      </c>
      <c r="BR20" s="96">
        <f t="shared" si="4"/>
        <v>840000000</v>
      </c>
      <c r="BS20" s="96">
        <f t="shared" si="5"/>
        <v>840000000</v>
      </c>
      <c r="BT20" s="64" t="b">
        <f t="shared" ref="BT20:BT32" si="14">+AP20 &gt; 100%</f>
        <v>0</v>
      </c>
      <c r="BU20" s="4" t="b">
        <f t="shared" si="12"/>
        <v>1</v>
      </c>
      <c r="BV20" s="4" t="b">
        <f t="shared" si="13"/>
        <v>0</v>
      </c>
      <c r="BW20" s="36" t="s">
        <v>684</v>
      </c>
    </row>
    <row r="21" spans="1:75" s="36" customFormat="1" ht="50.1" customHeight="1" x14ac:dyDescent="0.25">
      <c r="A21" s="26" t="s">
        <v>51</v>
      </c>
      <c r="B21" s="26" t="s">
        <v>75</v>
      </c>
      <c r="C21" s="26" t="s">
        <v>53</v>
      </c>
      <c r="D21" s="26" t="s">
        <v>79</v>
      </c>
      <c r="E21" s="26" t="s">
        <v>80</v>
      </c>
      <c r="F21" s="26" t="s">
        <v>76</v>
      </c>
      <c r="G21" s="26" t="s">
        <v>57</v>
      </c>
      <c r="H21" s="26" t="s">
        <v>81</v>
      </c>
      <c r="I21" s="26" t="s">
        <v>59</v>
      </c>
      <c r="J21" s="27" t="s">
        <v>112</v>
      </c>
      <c r="K21" s="28">
        <v>11</v>
      </c>
      <c r="L21" s="27" t="s">
        <v>113</v>
      </c>
      <c r="M21" s="29">
        <v>43132</v>
      </c>
      <c r="N21" s="29">
        <v>43448</v>
      </c>
      <c r="O21" s="27" t="s">
        <v>114</v>
      </c>
      <c r="P21" s="27" t="s">
        <v>115</v>
      </c>
      <c r="Q21" s="30">
        <v>100</v>
      </c>
      <c r="R21" s="28" t="s">
        <v>64</v>
      </c>
      <c r="S21" s="31" t="s">
        <v>72</v>
      </c>
      <c r="T21" s="27" t="s">
        <v>116</v>
      </c>
      <c r="U21" s="114">
        <v>3100000000</v>
      </c>
      <c r="V21" s="30"/>
      <c r="W21" s="30"/>
      <c r="X21" s="30"/>
      <c r="Y21" s="30"/>
      <c r="Z21" s="30">
        <v>30</v>
      </c>
      <c r="AA21" s="35">
        <v>30</v>
      </c>
      <c r="AB21" s="30">
        <v>30</v>
      </c>
      <c r="AC21" s="30">
        <v>60</v>
      </c>
      <c r="AD21" s="35">
        <v>60</v>
      </c>
      <c r="AE21" s="30">
        <v>80</v>
      </c>
      <c r="AF21" s="30">
        <v>80</v>
      </c>
      <c r="AG21" s="35">
        <v>100</v>
      </c>
      <c r="AH21" s="85">
        <v>60</v>
      </c>
      <c r="AI21" s="85" t="s">
        <v>630</v>
      </c>
      <c r="AJ21" s="85" t="s">
        <v>630</v>
      </c>
      <c r="AK21" s="30"/>
      <c r="AL21" s="85" t="s">
        <v>630</v>
      </c>
      <c r="AM21" s="85" t="s">
        <v>630</v>
      </c>
      <c r="AN21" s="30"/>
      <c r="AO21" s="30">
        <f t="shared" si="0"/>
        <v>60</v>
      </c>
      <c r="AP21" s="92">
        <f t="shared" si="6"/>
        <v>2</v>
      </c>
      <c r="AQ21" s="89"/>
      <c r="AR21" s="89"/>
      <c r="AS21" s="89"/>
      <c r="AT21" s="89"/>
      <c r="AU21" s="89"/>
      <c r="AV21" s="89"/>
      <c r="AW21" s="89"/>
      <c r="AX21" s="32" t="str">
        <f t="shared" si="1"/>
        <v>SIN RECURSO EJECUTADO</v>
      </c>
      <c r="AY21" s="27" t="s">
        <v>117</v>
      </c>
      <c r="AZ21" s="115">
        <f t="shared" si="2"/>
        <v>316</v>
      </c>
      <c r="BA21" s="116">
        <f t="shared" si="7"/>
        <v>180</v>
      </c>
      <c r="BB21" s="117">
        <f t="shared" si="8"/>
        <v>136</v>
      </c>
      <c r="BC21" s="118">
        <f t="shared" si="9"/>
        <v>0.48417721518987344</v>
      </c>
      <c r="BD21" s="123"/>
      <c r="BE21" s="27"/>
      <c r="BF21" s="126" t="s">
        <v>118</v>
      </c>
      <c r="BG21" s="120" t="b">
        <f t="shared" si="3"/>
        <v>1</v>
      </c>
      <c r="BH21" s="121" t="s">
        <v>606</v>
      </c>
      <c r="BI21" s="125"/>
      <c r="BJ21" s="125"/>
      <c r="BK21" s="125"/>
      <c r="BL21" s="125"/>
      <c r="BM21" s="125"/>
      <c r="BN21" s="125"/>
      <c r="BO21" s="125"/>
      <c r="BP21" s="125"/>
      <c r="BQ21" s="64" t="b">
        <f t="shared" si="10"/>
        <v>1</v>
      </c>
      <c r="BR21" s="96">
        <f t="shared" si="4"/>
        <v>3100000000</v>
      </c>
      <c r="BS21" s="96">
        <f t="shared" si="5"/>
        <v>3100000000</v>
      </c>
      <c r="BT21" s="64" t="b">
        <f t="shared" si="14"/>
        <v>1</v>
      </c>
      <c r="BU21" s="4" t="b">
        <f t="shared" si="12"/>
        <v>0</v>
      </c>
      <c r="BV21" s="4" t="b">
        <f t="shared" si="13"/>
        <v>0</v>
      </c>
      <c r="BW21" s="4" t="s">
        <v>694</v>
      </c>
    </row>
    <row r="22" spans="1:75" s="39" customFormat="1" ht="89.25" customHeight="1" x14ac:dyDescent="0.25">
      <c r="A22" s="26" t="s">
        <v>51</v>
      </c>
      <c r="B22" s="26" t="s">
        <v>75</v>
      </c>
      <c r="C22" s="26" t="s">
        <v>53</v>
      </c>
      <c r="D22" s="26" t="s">
        <v>79</v>
      </c>
      <c r="E22" s="26" t="s">
        <v>80</v>
      </c>
      <c r="F22" s="26" t="s">
        <v>76</v>
      </c>
      <c r="G22" s="26" t="s">
        <v>57</v>
      </c>
      <c r="H22" s="26" t="s">
        <v>81</v>
      </c>
      <c r="I22" s="26" t="s">
        <v>59</v>
      </c>
      <c r="J22" s="27" t="s">
        <v>119</v>
      </c>
      <c r="K22" s="28">
        <v>12</v>
      </c>
      <c r="L22" s="27" t="s">
        <v>120</v>
      </c>
      <c r="M22" s="29">
        <v>43175</v>
      </c>
      <c r="N22" s="29">
        <v>43343</v>
      </c>
      <c r="O22" s="27" t="s">
        <v>121</v>
      </c>
      <c r="P22" s="27" t="s">
        <v>122</v>
      </c>
      <c r="Q22" s="30">
        <v>13</v>
      </c>
      <c r="R22" s="28" t="s">
        <v>96</v>
      </c>
      <c r="S22" s="31" t="s">
        <v>65</v>
      </c>
      <c r="T22" s="27" t="s">
        <v>123</v>
      </c>
      <c r="U22" s="114">
        <v>2200000000</v>
      </c>
      <c r="V22" s="30"/>
      <c r="W22" s="30"/>
      <c r="X22" s="30"/>
      <c r="Y22" s="30"/>
      <c r="Z22" s="30">
        <v>2</v>
      </c>
      <c r="AA22" s="30">
        <v>6</v>
      </c>
      <c r="AB22" s="30">
        <v>9</v>
      </c>
      <c r="AC22" s="38">
        <v>13</v>
      </c>
      <c r="AD22" s="30">
        <v>13</v>
      </c>
      <c r="AE22" s="30">
        <v>13</v>
      </c>
      <c r="AF22" s="30">
        <v>13</v>
      </c>
      <c r="AG22" s="30">
        <v>13</v>
      </c>
      <c r="AH22" s="85">
        <v>6</v>
      </c>
      <c r="AI22" s="30">
        <v>9</v>
      </c>
      <c r="AJ22" s="30"/>
      <c r="AK22" s="30"/>
      <c r="AL22" s="30"/>
      <c r="AM22" s="30"/>
      <c r="AN22" s="30"/>
      <c r="AO22" s="30">
        <f t="shared" si="0"/>
        <v>9</v>
      </c>
      <c r="AP22" s="92">
        <f t="shared" si="6"/>
        <v>1</v>
      </c>
      <c r="AQ22" s="89"/>
      <c r="AR22" s="89"/>
      <c r="AS22" s="89"/>
      <c r="AT22" s="89"/>
      <c r="AU22" s="89"/>
      <c r="AV22" s="89"/>
      <c r="AW22" s="89"/>
      <c r="AX22" s="32" t="str">
        <f t="shared" si="1"/>
        <v>SIN RECURSO EJECUTADO</v>
      </c>
      <c r="AY22" s="27"/>
      <c r="AZ22" s="115">
        <f t="shared" si="2"/>
        <v>168</v>
      </c>
      <c r="BA22" s="116">
        <f t="shared" si="7"/>
        <v>137</v>
      </c>
      <c r="BB22" s="117">
        <f t="shared" si="8"/>
        <v>31</v>
      </c>
      <c r="BC22" s="118">
        <f t="shared" si="9"/>
        <v>0.9107142857142857</v>
      </c>
      <c r="BD22" s="123"/>
      <c r="BE22" s="27" t="s">
        <v>124</v>
      </c>
      <c r="BF22" s="124" t="s">
        <v>88</v>
      </c>
      <c r="BG22" s="120" t="b">
        <f t="shared" si="3"/>
        <v>1</v>
      </c>
      <c r="BH22" s="121" t="s">
        <v>606</v>
      </c>
      <c r="BI22" s="120" t="s">
        <v>607</v>
      </c>
      <c r="BJ22" s="122" t="s">
        <v>615</v>
      </c>
      <c r="BK22" s="122"/>
      <c r="BL22" s="122"/>
      <c r="BM22" s="122"/>
      <c r="BN22" s="122"/>
      <c r="BO22" s="122"/>
      <c r="BP22" s="122"/>
      <c r="BQ22" s="64" t="b">
        <f t="shared" si="10"/>
        <v>1</v>
      </c>
      <c r="BR22" s="96">
        <f t="shared" si="4"/>
        <v>2200000000</v>
      </c>
      <c r="BS22" s="96">
        <f t="shared" si="5"/>
        <v>2200000000</v>
      </c>
      <c r="BT22" s="64" t="b">
        <f t="shared" si="14"/>
        <v>0</v>
      </c>
      <c r="BU22" s="4" t="b">
        <f t="shared" si="12"/>
        <v>0</v>
      </c>
      <c r="BV22" s="4" t="b">
        <f t="shared" si="13"/>
        <v>0</v>
      </c>
      <c r="BW22" s="4" t="s">
        <v>694</v>
      </c>
    </row>
    <row r="23" spans="1:75" s="39" customFormat="1" ht="50.1" customHeight="1" x14ac:dyDescent="0.25">
      <c r="A23" s="26" t="s">
        <v>51</v>
      </c>
      <c r="B23" s="26" t="s">
        <v>75</v>
      </c>
      <c r="C23" s="26" t="s">
        <v>53</v>
      </c>
      <c r="D23" s="26" t="s">
        <v>79</v>
      </c>
      <c r="E23" s="26" t="s">
        <v>80</v>
      </c>
      <c r="F23" s="26" t="s">
        <v>76</v>
      </c>
      <c r="G23" s="26" t="s">
        <v>57</v>
      </c>
      <c r="H23" s="26" t="s">
        <v>81</v>
      </c>
      <c r="I23" s="26" t="s">
        <v>59</v>
      </c>
      <c r="J23" s="27" t="s">
        <v>119</v>
      </c>
      <c r="K23" s="28">
        <v>13</v>
      </c>
      <c r="L23" s="27" t="s">
        <v>125</v>
      </c>
      <c r="M23" s="29">
        <v>43282</v>
      </c>
      <c r="N23" s="29">
        <v>43465</v>
      </c>
      <c r="O23" s="27" t="s">
        <v>126</v>
      </c>
      <c r="P23" s="27" t="s">
        <v>127</v>
      </c>
      <c r="Q23" s="30">
        <v>200</v>
      </c>
      <c r="R23" s="28" t="s">
        <v>96</v>
      </c>
      <c r="S23" s="31" t="s">
        <v>65</v>
      </c>
      <c r="T23" s="27" t="s">
        <v>128</v>
      </c>
      <c r="U23" s="114">
        <v>2615000000</v>
      </c>
      <c r="V23" s="30"/>
      <c r="W23" s="30"/>
      <c r="X23" s="30"/>
      <c r="Y23" s="30"/>
      <c r="Z23" s="30"/>
      <c r="AA23" s="30"/>
      <c r="AB23" s="30">
        <v>20</v>
      </c>
      <c r="AC23" s="30">
        <v>50</v>
      </c>
      <c r="AD23" s="30">
        <v>86</v>
      </c>
      <c r="AE23" s="30">
        <v>115</v>
      </c>
      <c r="AF23" s="30">
        <v>150</v>
      </c>
      <c r="AG23" s="30">
        <v>200</v>
      </c>
      <c r="AH23" s="30" t="s">
        <v>629</v>
      </c>
      <c r="AI23" s="30">
        <v>28</v>
      </c>
      <c r="AJ23" s="30"/>
      <c r="AK23" s="30"/>
      <c r="AL23" s="30"/>
      <c r="AM23" s="30"/>
      <c r="AN23" s="30"/>
      <c r="AO23" s="30">
        <f t="shared" si="0"/>
        <v>28</v>
      </c>
      <c r="AP23" s="92">
        <f t="shared" si="6"/>
        <v>1.4</v>
      </c>
      <c r="AQ23" s="91"/>
      <c r="AR23" s="91"/>
      <c r="AS23" s="89"/>
      <c r="AT23" s="89"/>
      <c r="AU23" s="89"/>
      <c r="AV23" s="89"/>
      <c r="AW23" s="89"/>
      <c r="AX23" s="37" t="str">
        <f t="shared" si="1"/>
        <v>SIN RECURSO EJECUTADO</v>
      </c>
      <c r="AY23" s="119"/>
      <c r="AZ23" s="115">
        <f t="shared" si="2"/>
        <v>183</v>
      </c>
      <c r="BA23" s="116">
        <f t="shared" si="7"/>
        <v>30</v>
      </c>
      <c r="BB23" s="117">
        <f t="shared" si="8"/>
        <v>153</v>
      </c>
      <c r="BC23" s="118">
        <f t="shared" si="9"/>
        <v>0.83606557377049184</v>
      </c>
      <c r="BD23" s="123"/>
      <c r="BE23" s="27"/>
      <c r="BF23" s="124" t="s">
        <v>88</v>
      </c>
      <c r="BG23" s="120" t="b">
        <f t="shared" si="3"/>
        <v>1</v>
      </c>
      <c r="BH23" s="122"/>
      <c r="BI23" s="120" t="s">
        <v>607</v>
      </c>
      <c r="BJ23" s="122" t="s">
        <v>615</v>
      </c>
      <c r="BK23" s="122"/>
      <c r="BL23" s="122"/>
      <c r="BM23" s="122"/>
      <c r="BN23" s="122"/>
      <c r="BO23" s="122"/>
      <c r="BP23" s="122"/>
      <c r="BQ23" s="64" t="b">
        <f t="shared" si="10"/>
        <v>1</v>
      </c>
      <c r="BR23" s="96">
        <f t="shared" si="4"/>
        <v>2615000000</v>
      </c>
      <c r="BS23" s="96">
        <f t="shared" si="5"/>
        <v>2615000000</v>
      </c>
      <c r="BT23" s="64" t="b">
        <f t="shared" si="14"/>
        <v>1</v>
      </c>
      <c r="BU23" s="4" t="b">
        <f t="shared" si="12"/>
        <v>0</v>
      </c>
      <c r="BV23" s="4" t="b">
        <f t="shared" si="13"/>
        <v>0</v>
      </c>
      <c r="BW23" s="4" t="s">
        <v>694</v>
      </c>
    </row>
    <row r="24" spans="1:75" s="39" customFormat="1" ht="54.75" customHeight="1" x14ac:dyDescent="0.25">
      <c r="A24" s="26" t="s">
        <v>51</v>
      </c>
      <c r="B24" s="26" t="s">
        <v>75</v>
      </c>
      <c r="C24" s="26" t="s">
        <v>53</v>
      </c>
      <c r="D24" s="26" t="s">
        <v>79</v>
      </c>
      <c r="E24" s="26" t="s">
        <v>80</v>
      </c>
      <c r="F24" s="26" t="s">
        <v>76</v>
      </c>
      <c r="G24" s="26" t="s">
        <v>57</v>
      </c>
      <c r="H24" s="26" t="s">
        <v>81</v>
      </c>
      <c r="I24" s="26" t="s">
        <v>59</v>
      </c>
      <c r="J24" s="27" t="s">
        <v>119</v>
      </c>
      <c r="K24" s="28">
        <v>14</v>
      </c>
      <c r="L24" s="27" t="s">
        <v>129</v>
      </c>
      <c r="M24" s="29">
        <v>43126</v>
      </c>
      <c r="N24" s="29">
        <v>43465</v>
      </c>
      <c r="O24" s="27" t="s">
        <v>130</v>
      </c>
      <c r="P24" s="27" t="s">
        <v>131</v>
      </c>
      <c r="Q24" s="30">
        <v>60</v>
      </c>
      <c r="R24" s="28" t="s">
        <v>96</v>
      </c>
      <c r="S24" s="31" t="s">
        <v>65</v>
      </c>
      <c r="T24" s="27" t="s">
        <v>132</v>
      </c>
      <c r="U24" s="114">
        <v>2938000000</v>
      </c>
      <c r="V24" s="30"/>
      <c r="W24" s="30">
        <v>5</v>
      </c>
      <c r="X24" s="30">
        <v>9</v>
      </c>
      <c r="Y24" s="30">
        <v>15</v>
      </c>
      <c r="Z24" s="30">
        <v>19</v>
      </c>
      <c r="AA24" s="30">
        <v>25</v>
      </c>
      <c r="AB24" s="30">
        <v>31</v>
      </c>
      <c r="AC24" s="30">
        <v>36</v>
      </c>
      <c r="AD24" s="30">
        <v>44</v>
      </c>
      <c r="AE24" s="30">
        <v>51</v>
      </c>
      <c r="AF24" s="30">
        <v>56</v>
      </c>
      <c r="AG24" s="30">
        <v>60</v>
      </c>
      <c r="AH24" s="30">
        <v>6</v>
      </c>
      <c r="AI24" s="30">
        <v>6</v>
      </c>
      <c r="AJ24" s="30"/>
      <c r="AK24" s="30"/>
      <c r="AL24" s="30"/>
      <c r="AM24" s="30"/>
      <c r="AN24" s="30"/>
      <c r="AO24" s="30">
        <f t="shared" si="0"/>
        <v>6</v>
      </c>
      <c r="AP24" s="92">
        <f t="shared" si="6"/>
        <v>0.19354838709677419</v>
      </c>
      <c r="AQ24" s="89"/>
      <c r="AR24" s="89"/>
      <c r="AS24" s="89"/>
      <c r="AT24" s="89"/>
      <c r="AU24" s="89"/>
      <c r="AV24" s="89"/>
      <c r="AW24" s="89"/>
      <c r="AX24" s="32" t="str">
        <f t="shared" si="1"/>
        <v>SIN RECURSO EJECUTADO</v>
      </c>
      <c r="AY24" s="27"/>
      <c r="AZ24" s="115">
        <f t="shared" si="2"/>
        <v>339</v>
      </c>
      <c r="BA24" s="116">
        <f t="shared" si="7"/>
        <v>186</v>
      </c>
      <c r="BB24" s="117">
        <f t="shared" si="8"/>
        <v>153</v>
      </c>
      <c r="BC24" s="118">
        <f t="shared" si="9"/>
        <v>0.45132743362831856</v>
      </c>
      <c r="BD24" s="123"/>
      <c r="BE24" s="27" t="s">
        <v>124</v>
      </c>
      <c r="BF24" s="124" t="s">
        <v>88</v>
      </c>
      <c r="BG24" s="120" t="b">
        <f t="shared" si="3"/>
        <v>1</v>
      </c>
      <c r="BH24" s="121" t="s">
        <v>606</v>
      </c>
      <c r="BI24" s="120" t="s">
        <v>607</v>
      </c>
      <c r="BJ24" s="122" t="s">
        <v>615</v>
      </c>
      <c r="BK24" s="122"/>
      <c r="BL24" s="122"/>
      <c r="BM24" s="122"/>
      <c r="BN24" s="122"/>
      <c r="BO24" s="122"/>
      <c r="BP24" s="122"/>
      <c r="BQ24" s="64" t="b">
        <f t="shared" si="10"/>
        <v>1</v>
      </c>
      <c r="BR24" s="96">
        <f t="shared" si="4"/>
        <v>2938000000</v>
      </c>
      <c r="BS24" s="96">
        <f t="shared" si="5"/>
        <v>2938000000</v>
      </c>
      <c r="BT24" s="64" t="b">
        <f t="shared" si="14"/>
        <v>0</v>
      </c>
      <c r="BU24" s="4" t="b">
        <f t="shared" si="12"/>
        <v>1</v>
      </c>
      <c r="BV24" s="4" t="b">
        <f t="shared" si="13"/>
        <v>0</v>
      </c>
      <c r="BW24" s="36" t="s">
        <v>684</v>
      </c>
    </row>
    <row r="25" spans="1:75" s="39" customFormat="1" ht="50.1" customHeight="1" x14ac:dyDescent="0.25">
      <c r="A25" s="26" t="s">
        <v>51</v>
      </c>
      <c r="B25" s="26" t="s">
        <v>75</v>
      </c>
      <c r="C25" s="26" t="s">
        <v>53</v>
      </c>
      <c r="D25" s="26" t="s">
        <v>79</v>
      </c>
      <c r="E25" s="26" t="s">
        <v>80</v>
      </c>
      <c r="F25" s="26" t="s">
        <v>76</v>
      </c>
      <c r="G25" s="26" t="s">
        <v>57</v>
      </c>
      <c r="H25" s="26" t="s">
        <v>81</v>
      </c>
      <c r="I25" s="26" t="s">
        <v>59</v>
      </c>
      <c r="J25" s="27" t="s">
        <v>119</v>
      </c>
      <c r="K25" s="28">
        <v>15</v>
      </c>
      <c r="L25" s="27" t="s">
        <v>133</v>
      </c>
      <c r="M25" s="29">
        <v>43282</v>
      </c>
      <c r="N25" s="29">
        <v>43465</v>
      </c>
      <c r="O25" s="27" t="s">
        <v>134</v>
      </c>
      <c r="P25" s="27" t="s">
        <v>135</v>
      </c>
      <c r="Q25" s="30">
        <v>45</v>
      </c>
      <c r="R25" s="28" t="s">
        <v>96</v>
      </c>
      <c r="S25" s="31" t="s">
        <v>65</v>
      </c>
      <c r="T25" s="27" t="s">
        <v>136</v>
      </c>
      <c r="U25" s="114">
        <v>2970000000</v>
      </c>
      <c r="V25" s="30"/>
      <c r="W25" s="30"/>
      <c r="X25" s="30"/>
      <c r="Y25" s="30"/>
      <c r="Z25" s="30"/>
      <c r="AA25" s="30"/>
      <c r="AB25" s="30">
        <v>5</v>
      </c>
      <c r="AC25" s="30">
        <v>12</v>
      </c>
      <c r="AD25" s="30">
        <v>26</v>
      </c>
      <c r="AE25" s="30">
        <v>31</v>
      </c>
      <c r="AF25" s="30">
        <v>38</v>
      </c>
      <c r="AG25" s="30">
        <v>45</v>
      </c>
      <c r="AH25" s="30" t="s">
        <v>629</v>
      </c>
      <c r="AI25" s="30">
        <v>11</v>
      </c>
      <c r="AJ25" s="30"/>
      <c r="AK25" s="30"/>
      <c r="AL25" s="30"/>
      <c r="AM25" s="30"/>
      <c r="AN25" s="30"/>
      <c r="AO25" s="30">
        <f t="shared" si="0"/>
        <v>11</v>
      </c>
      <c r="AP25" s="92">
        <f t="shared" si="6"/>
        <v>2.2000000000000002</v>
      </c>
      <c r="AQ25" s="91"/>
      <c r="AR25" s="91"/>
      <c r="AS25" s="89"/>
      <c r="AT25" s="89"/>
      <c r="AU25" s="89"/>
      <c r="AV25" s="89"/>
      <c r="AW25" s="89"/>
      <c r="AX25" s="37" t="str">
        <f t="shared" si="1"/>
        <v>SIN RECURSO EJECUTADO</v>
      </c>
      <c r="AY25" s="119"/>
      <c r="AZ25" s="115">
        <f t="shared" si="2"/>
        <v>183</v>
      </c>
      <c r="BA25" s="116">
        <f t="shared" si="7"/>
        <v>30</v>
      </c>
      <c r="BB25" s="117">
        <f t="shared" si="8"/>
        <v>153</v>
      </c>
      <c r="BC25" s="118">
        <f t="shared" si="9"/>
        <v>0.83606557377049184</v>
      </c>
      <c r="BD25" s="123"/>
      <c r="BE25" s="27"/>
      <c r="BF25" s="124" t="s">
        <v>88</v>
      </c>
      <c r="BG25" s="120" t="b">
        <f t="shared" si="3"/>
        <v>1</v>
      </c>
      <c r="BH25" s="122"/>
      <c r="BI25" s="120" t="s">
        <v>607</v>
      </c>
      <c r="BJ25" s="122" t="s">
        <v>615</v>
      </c>
      <c r="BK25" s="122"/>
      <c r="BL25" s="122"/>
      <c r="BM25" s="122"/>
      <c r="BN25" s="122"/>
      <c r="BO25" s="122"/>
      <c r="BP25" s="122"/>
      <c r="BQ25" s="64" t="b">
        <f t="shared" si="10"/>
        <v>1</v>
      </c>
      <c r="BR25" s="96">
        <f t="shared" si="4"/>
        <v>2970000000</v>
      </c>
      <c r="BS25" s="96">
        <f t="shared" si="5"/>
        <v>2970000000</v>
      </c>
      <c r="BT25" s="64" t="b">
        <f t="shared" si="14"/>
        <v>1</v>
      </c>
      <c r="BU25" s="4" t="b">
        <f t="shared" si="12"/>
        <v>0</v>
      </c>
      <c r="BV25" s="4" t="b">
        <f t="shared" si="13"/>
        <v>0</v>
      </c>
      <c r="BW25" s="4" t="s">
        <v>694</v>
      </c>
    </row>
    <row r="26" spans="1:75" ht="76.5" x14ac:dyDescent="0.25">
      <c r="A26" s="26" t="s">
        <v>137</v>
      </c>
      <c r="B26" s="26" t="s">
        <v>138</v>
      </c>
      <c r="C26" s="26" t="s">
        <v>53</v>
      </c>
      <c r="D26" s="26" t="s">
        <v>54</v>
      </c>
      <c r="E26" s="26" t="s">
        <v>139</v>
      </c>
      <c r="F26" s="26" t="s">
        <v>140</v>
      </c>
      <c r="G26" s="26" t="s">
        <v>57</v>
      </c>
      <c r="H26" s="26" t="s">
        <v>141</v>
      </c>
      <c r="I26" s="26" t="s">
        <v>59</v>
      </c>
      <c r="J26" s="27" t="s">
        <v>142</v>
      </c>
      <c r="K26" s="28">
        <v>16</v>
      </c>
      <c r="L26" s="27" t="s">
        <v>143</v>
      </c>
      <c r="M26" s="29">
        <v>43101</v>
      </c>
      <c r="N26" s="29">
        <v>43120</v>
      </c>
      <c r="O26" s="27" t="s">
        <v>144</v>
      </c>
      <c r="P26" s="27" t="s">
        <v>145</v>
      </c>
      <c r="Q26" s="30">
        <v>1</v>
      </c>
      <c r="R26" s="28" t="s">
        <v>146</v>
      </c>
      <c r="S26" s="31" t="s">
        <v>65</v>
      </c>
      <c r="T26" s="27" t="s">
        <v>147</v>
      </c>
      <c r="U26" s="127">
        <v>0</v>
      </c>
      <c r="V26" s="38">
        <v>1</v>
      </c>
      <c r="W26" s="30">
        <v>1</v>
      </c>
      <c r="X26" s="30">
        <v>1</v>
      </c>
      <c r="Y26" s="30">
        <v>1</v>
      </c>
      <c r="Z26" s="30">
        <v>1</v>
      </c>
      <c r="AA26" s="30">
        <v>1</v>
      </c>
      <c r="AB26" s="30">
        <v>1</v>
      </c>
      <c r="AC26" s="30">
        <v>1</v>
      </c>
      <c r="AD26" s="30">
        <v>1</v>
      </c>
      <c r="AE26" s="30">
        <v>1</v>
      </c>
      <c r="AF26" s="30">
        <v>1</v>
      </c>
      <c r="AG26" s="30">
        <v>1</v>
      </c>
      <c r="AH26" s="30">
        <v>1</v>
      </c>
      <c r="AI26" s="85" t="s">
        <v>630</v>
      </c>
      <c r="AJ26" s="30"/>
      <c r="AK26" s="30"/>
      <c r="AL26" s="30"/>
      <c r="AM26" s="30"/>
      <c r="AN26" s="30"/>
      <c r="AO26" s="30">
        <f t="shared" si="0"/>
        <v>1</v>
      </c>
      <c r="AP26" s="92">
        <f t="shared" si="6"/>
        <v>1</v>
      </c>
      <c r="AQ26" s="89"/>
      <c r="AR26" s="89"/>
      <c r="AS26" s="89"/>
      <c r="AT26" s="89"/>
      <c r="AU26" s="89"/>
      <c r="AV26" s="89"/>
      <c r="AW26" s="89"/>
      <c r="AX26" s="32" t="e">
        <f t="shared" si="1"/>
        <v>#DIV/0!</v>
      </c>
      <c r="AY26" s="27" t="s">
        <v>148</v>
      </c>
      <c r="AZ26" s="115">
        <f t="shared" si="2"/>
        <v>19</v>
      </c>
      <c r="BA26" s="116">
        <f t="shared" si="7"/>
        <v>211</v>
      </c>
      <c r="BB26" s="117">
        <f t="shared" si="8"/>
        <v>-192</v>
      </c>
      <c r="BC26" s="118">
        <f t="shared" si="9"/>
        <v>8.0526315789473681</v>
      </c>
      <c r="BD26" s="26"/>
      <c r="BE26" s="27" t="s">
        <v>149</v>
      </c>
      <c r="BF26" s="26"/>
      <c r="BG26" s="120" t="b">
        <f t="shared" si="3"/>
        <v>1</v>
      </c>
      <c r="BH26" s="121" t="s">
        <v>606</v>
      </c>
      <c r="BI26" s="120"/>
      <c r="BJ26" s="122" t="s">
        <v>615</v>
      </c>
      <c r="BK26" s="120"/>
      <c r="BL26" s="120"/>
      <c r="BM26" s="120"/>
      <c r="BN26" s="120"/>
      <c r="BO26" s="120"/>
      <c r="BP26" s="120"/>
      <c r="BQ26" s="64" t="b">
        <f t="shared" si="10"/>
        <v>1</v>
      </c>
      <c r="BR26" s="96">
        <f t="shared" si="4"/>
        <v>0</v>
      </c>
      <c r="BS26" s="96">
        <f t="shared" si="5"/>
        <v>0</v>
      </c>
      <c r="BT26" s="64" t="b">
        <f t="shared" si="14"/>
        <v>0</v>
      </c>
      <c r="BU26" s="4" t="b">
        <f t="shared" si="12"/>
        <v>0</v>
      </c>
      <c r="BV26" s="4" t="b">
        <f t="shared" si="13"/>
        <v>1</v>
      </c>
      <c r="BW26" s="4" t="s">
        <v>694</v>
      </c>
    </row>
    <row r="27" spans="1:75" ht="76.5" x14ac:dyDescent="0.25">
      <c r="A27" s="26" t="s">
        <v>137</v>
      </c>
      <c r="B27" s="26" t="s">
        <v>138</v>
      </c>
      <c r="C27" s="26" t="s">
        <v>53</v>
      </c>
      <c r="D27" s="26" t="s">
        <v>54</v>
      </c>
      <c r="E27" s="26" t="s">
        <v>139</v>
      </c>
      <c r="F27" s="26" t="s">
        <v>140</v>
      </c>
      <c r="G27" s="26" t="s">
        <v>57</v>
      </c>
      <c r="H27" s="26" t="s">
        <v>141</v>
      </c>
      <c r="I27" s="26" t="s">
        <v>59</v>
      </c>
      <c r="J27" s="27" t="s">
        <v>142</v>
      </c>
      <c r="K27" s="28">
        <v>17</v>
      </c>
      <c r="L27" s="27" t="s">
        <v>150</v>
      </c>
      <c r="M27" s="29">
        <v>43120</v>
      </c>
      <c r="N27" s="29">
        <v>43125</v>
      </c>
      <c r="O27" s="27" t="s">
        <v>151</v>
      </c>
      <c r="P27" s="27" t="s">
        <v>151</v>
      </c>
      <c r="Q27" s="30">
        <v>1</v>
      </c>
      <c r="R27" s="28" t="s">
        <v>146</v>
      </c>
      <c r="S27" s="31" t="s">
        <v>65</v>
      </c>
      <c r="T27" s="27" t="s">
        <v>152</v>
      </c>
      <c r="U27" s="127">
        <v>0</v>
      </c>
      <c r="V27" s="38">
        <v>1</v>
      </c>
      <c r="W27" s="30">
        <v>1</v>
      </c>
      <c r="X27" s="30">
        <v>1</v>
      </c>
      <c r="Y27" s="30">
        <v>1</v>
      </c>
      <c r="Z27" s="30">
        <v>1</v>
      </c>
      <c r="AA27" s="30">
        <v>1</v>
      </c>
      <c r="AB27" s="30">
        <v>1</v>
      </c>
      <c r="AC27" s="30">
        <v>1</v>
      </c>
      <c r="AD27" s="30">
        <v>1</v>
      </c>
      <c r="AE27" s="30">
        <v>1</v>
      </c>
      <c r="AF27" s="30">
        <v>1</v>
      </c>
      <c r="AG27" s="30">
        <v>1</v>
      </c>
      <c r="AH27" s="30">
        <v>1</v>
      </c>
      <c r="AI27" s="85" t="s">
        <v>630</v>
      </c>
      <c r="AJ27" s="30"/>
      <c r="AK27" s="30"/>
      <c r="AL27" s="30"/>
      <c r="AM27" s="30"/>
      <c r="AN27" s="30"/>
      <c r="AO27" s="30">
        <f t="shared" si="0"/>
        <v>1</v>
      </c>
      <c r="AP27" s="92">
        <f t="shared" si="6"/>
        <v>1</v>
      </c>
      <c r="AQ27" s="89"/>
      <c r="AR27" s="89"/>
      <c r="AS27" s="89"/>
      <c r="AT27" s="89"/>
      <c r="AU27" s="89"/>
      <c r="AV27" s="89"/>
      <c r="AW27" s="89"/>
      <c r="AX27" s="32" t="e">
        <f t="shared" si="1"/>
        <v>#DIV/0!</v>
      </c>
      <c r="AY27" s="27" t="s">
        <v>153</v>
      </c>
      <c r="AZ27" s="115">
        <f t="shared" si="2"/>
        <v>5</v>
      </c>
      <c r="BA27" s="116">
        <f t="shared" si="7"/>
        <v>192</v>
      </c>
      <c r="BB27" s="117">
        <f t="shared" si="8"/>
        <v>-187</v>
      </c>
      <c r="BC27" s="118">
        <f t="shared" si="9"/>
        <v>30.6</v>
      </c>
      <c r="BD27" s="26"/>
      <c r="BE27" s="27" t="s">
        <v>149</v>
      </c>
      <c r="BF27" s="26"/>
      <c r="BG27" s="120" t="b">
        <f t="shared" si="3"/>
        <v>1</v>
      </c>
      <c r="BH27" s="121" t="s">
        <v>606</v>
      </c>
      <c r="BI27" s="120"/>
      <c r="BJ27" s="122" t="s">
        <v>615</v>
      </c>
      <c r="BK27" s="120"/>
      <c r="BL27" s="120"/>
      <c r="BM27" s="120"/>
      <c r="BN27" s="120"/>
      <c r="BO27" s="120"/>
      <c r="BP27" s="120"/>
      <c r="BQ27" s="64" t="b">
        <f t="shared" si="10"/>
        <v>1</v>
      </c>
      <c r="BR27" s="96">
        <f t="shared" si="4"/>
        <v>0</v>
      </c>
      <c r="BS27" s="96">
        <f t="shared" si="5"/>
        <v>0</v>
      </c>
      <c r="BT27" s="64" t="b">
        <f t="shared" si="14"/>
        <v>0</v>
      </c>
      <c r="BU27" s="4" t="b">
        <f t="shared" si="12"/>
        <v>0</v>
      </c>
      <c r="BV27" s="4" t="b">
        <f t="shared" si="13"/>
        <v>1</v>
      </c>
      <c r="BW27" s="4" t="s">
        <v>694</v>
      </c>
    </row>
    <row r="28" spans="1:75" ht="50.1" customHeight="1" x14ac:dyDescent="0.25">
      <c r="A28" s="26" t="s">
        <v>137</v>
      </c>
      <c r="B28" s="26" t="s">
        <v>138</v>
      </c>
      <c r="C28" s="26" t="s">
        <v>53</v>
      </c>
      <c r="D28" s="26" t="s">
        <v>54</v>
      </c>
      <c r="E28" s="26" t="s">
        <v>139</v>
      </c>
      <c r="F28" s="26" t="s">
        <v>140</v>
      </c>
      <c r="G28" s="26" t="s">
        <v>57</v>
      </c>
      <c r="H28" s="26" t="s">
        <v>141</v>
      </c>
      <c r="I28" s="26" t="s">
        <v>59</v>
      </c>
      <c r="J28" s="27" t="s">
        <v>142</v>
      </c>
      <c r="K28" s="28">
        <v>18</v>
      </c>
      <c r="L28" s="27" t="s">
        <v>154</v>
      </c>
      <c r="M28" s="29">
        <v>43125</v>
      </c>
      <c r="N28" s="29">
        <v>43465</v>
      </c>
      <c r="O28" s="27" t="s">
        <v>155</v>
      </c>
      <c r="P28" s="27" t="s">
        <v>156</v>
      </c>
      <c r="Q28" s="30">
        <v>100000</v>
      </c>
      <c r="R28" s="28" t="s">
        <v>157</v>
      </c>
      <c r="S28" s="31" t="s">
        <v>65</v>
      </c>
      <c r="T28" s="27" t="s">
        <v>158</v>
      </c>
      <c r="U28" s="127">
        <v>27057227000</v>
      </c>
      <c r="V28" s="40"/>
      <c r="W28" s="40"/>
      <c r="X28" s="40"/>
      <c r="Y28" s="40">
        <v>20000</v>
      </c>
      <c r="Z28" s="40">
        <v>40000</v>
      </c>
      <c r="AA28" s="40">
        <v>40000</v>
      </c>
      <c r="AB28" s="40">
        <v>60000</v>
      </c>
      <c r="AC28" s="40">
        <v>80000</v>
      </c>
      <c r="AD28" s="40">
        <v>100000</v>
      </c>
      <c r="AE28" s="40">
        <v>100000</v>
      </c>
      <c r="AF28" s="40">
        <v>100000</v>
      </c>
      <c r="AG28" s="40">
        <v>100000</v>
      </c>
      <c r="AH28" s="30">
        <v>77947</v>
      </c>
      <c r="AI28" s="30">
        <v>77947</v>
      </c>
      <c r="AJ28" s="30"/>
      <c r="AK28" s="30"/>
      <c r="AL28" s="30"/>
      <c r="AM28" s="30"/>
      <c r="AN28" s="30"/>
      <c r="AO28" s="30">
        <f t="shared" si="0"/>
        <v>77947</v>
      </c>
      <c r="AP28" s="92">
        <f t="shared" si="6"/>
        <v>1.2991166666666667</v>
      </c>
      <c r="AQ28" s="90">
        <v>27057227000</v>
      </c>
      <c r="AR28" s="90">
        <v>27057227000</v>
      </c>
      <c r="AS28" s="90">
        <v>27057227000</v>
      </c>
      <c r="AT28" s="90">
        <v>27057227000</v>
      </c>
      <c r="AU28" s="90">
        <v>27057227000</v>
      </c>
      <c r="AV28" s="90">
        <v>27057227000</v>
      </c>
      <c r="AW28" s="90">
        <v>27057227000</v>
      </c>
      <c r="AX28" s="32">
        <f t="shared" si="1"/>
        <v>1</v>
      </c>
      <c r="AY28" s="27" t="s">
        <v>159</v>
      </c>
      <c r="AZ28" s="115">
        <f t="shared" si="2"/>
        <v>340</v>
      </c>
      <c r="BA28" s="116">
        <f t="shared" si="7"/>
        <v>187</v>
      </c>
      <c r="BB28" s="117">
        <f t="shared" si="8"/>
        <v>153</v>
      </c>
      <c r="BC28" s="118">
        <f t="shared" si="9"/>
        <v>0.45</v>
      </c>
      <c r="BD28" s="123"/>
      <c r="BE28" s="27" t="s">
        <v>677</v>
      </c>
      <c r="BF28" s="26" t="s">
        <v>160</v>
      </c>
      <c r="BG28" s="120" t="b">
        <f t="shared" si="3"/>
        <v>1</v>
      </c>
      <c r="BH28" s="121" t="s">
        <v>606</v>
      </c>
      <c r="BI28" s="120" t="s">
        <v>607</v>
      </c>
      <c r="BJ28" s="122" t="s">
        <v>615</v>
      </c>
      <c r="BK28" s="120"/>
      <c r="BL28" s="120"/>
      <c r="BM28" s="120"/>
      <c r="BN28" s="120"/>
      <c r="BO28" s="120"/>
      <c r="BP28" s="120"/>
      <c r="BQ28" s="64" t="b">
        <f t="shared" si="10"/>
        <v>1</v>
      </c>
      <c r="BR28" s="96">
        <f t="shared" si="4"/>
        <v>0</v>
      </c>
      <c r="BS28" s="96">
        <f t="shared" si="5"/>
        <v>0</v>
      </c>
      <c r="BT28" s="64" t="b">
        <f t="shared" si="14"/>
        <v>1</v>
      </c>
      <c r="BU28" s="4" t="b">
        <f t="shared" si="12"/>
        <v>0</v>
      </c>
      <c r="BV28" s="4" t="b">
        <f t="shared" si="13"/>
        <v>0</v>
      </c>
      <c r="BW28" s="4" t="s">
        <v>694</v>
      </c>
    </row>
    <row r="29" spans="1:75" ht="50.1" customHeight="1" x14ac:dyDescent="0.25">
      <c r="A29" s="26" t="s">
        <v>137</v>
      </c>
      <c r="B29" s="26" t="s">
        <v>138</v>
      </c>
      <c r="C29" s="26" t="s">
        <v>53</v>
      </c>
      <c r="D29" s="26" t="s">
        <v>54</v>
      </c>
      <c r="E29" s="26" t="s">
        <v>80</v>
      </c>
      <c r="F29" s="26" t="s">
        <v>140</v>
      </c>
      <c r="G29" s="26" t="s">
        <v>57</v>
      </c>
      <c r="H29" s="26" t="s">
        <v>141</v>
      </c>
      <c r="I29" s="26" t="s">
        <v>59</v>
      </c>
      <c r="J29" s="27" t="s">
        <v>142</v>
      </c>
      <c r="K29" s="28">
        <v>19</v>
      </c>
      <c r="L29" s="27" t="s">
        <v>161</v>
      </c>
      <c r="M29" s="29">
        <v>43125</v>
      </c>
      <c r="N29" s="29">
        <v>43465</v>
      </c>
      <c r="O29" s="27" t="s">
        <v>155</v>
      </c>
      <c r="P29" s="27" t="s">
        <v>156</v>
      </c>
      <c r="Q29" s="30">
        <v>100000</v>
      </c>
      <c r="R29" s="28" t="s">
        <v>157</v>
      </c>
      <c r="S29" s="31" t="s">
        <v>65</v>
      </c>
      <c r="T29" s="27" t="s">
        <v>158</v>
      </c>
      <c r="U29" s="127">
        <f>29746470000 -U28</f>
        <v>2689243000</v>
      </c>
      <c r="V29" s="40"/>
      <c r="W29" s="40"/>
      <c r="X29" s="40"/>
      <c r="Y29" s="40">
        <v>20000</v>
      </c>
      <c r="Z29" s="40">
        <v>40000</v>
      </c>
      <c r="AA29" s="40">
        <v>40000</v>
      </c>
      <c r="AB29" s="40">
        <v>60000</v>
      </c>
      <c r="AC29" s="40">
        <v>80000</v>
      </c>
      <c r="AD29" s="40">
        <v>100000</v>
      </c>
      <c r="AE29" s="40">
        <v>100000</v>
      </c>
      <c r="AF29" s="40">
        <v>100000</v>
      </c>
      <c r="AG29" s="40">
        <v>100000</v>
      </c>
      <c r="AH29" s="30">
        <v>77947</v>
      </c>
      <c r="AI29" s="30">
        <v>77947</v>
      </c>
      <c r="AJ29" s="30"/>
      <c r="AK29" s="30"/>
      <c r="AL29" s="30"/>
      <c r="AM29" s="30"/>
      <c r="AN29" s="30"/>
      <c r="AO29" s="30">
        <f t="shared" si="0"/>
        <v>77947</v>
      </c>
      <c r="AP29" s="92">
        <f t="shared" si="6"/>
        <v>1.2991166666666667</v>
      </c>
      <c r="AQ29" s="90">
        <f t="shared" ref="AQ29:AW29" si="15">29746470000 -AQ28</f>
        <v>2689243000</v>
      </c>
      <c r="AR29" s="90">
        <f t="shared" si="15"/>
        <v>2689243000</v>
      </c>
      <c r="AS29" s="90">
        <f t="shared" si="15"/>
        <v>2689243000</v>
      </c>
      <c r="AT29" s="90">
        <f t="shared" si="15"/>
        <v>2689243000</v>
      </c>
      <c r="AU29" s="90">
        <f t="shared" si="15"/>
        <v>2689243000</v>
      </c>
      <c r="AV29" s="90">
        <f t="shared" si="15"/>
        <v>2689243000</v>
      </c>
      <c r="AW29" s="90">
        <f t="shared" si="15"/>
        <v>2689243000</v>
      </c>
      <c r="AX29" s="32">
        <f t="shared" si="1"/>
        <v>1</v>
      </c>
      <c r="AY29" s="27" t="s">
        <v>159</v>
      </c>
      <c r="AZ29" s="115">
        <f t="shared" si="2"/>
        <v>340</v>
      </c>
      <c r="BA29" s="116">
        <f t="shared" si="7"/>
        <v>187</v>
      </c>
      <c r="BB29" s="117">
        <f t="shared" si="8"/>
        <v>153</v>
      </c>
      <c r="BC29" s="118">
        <f t="shared" si="9"/>
        <v>0.45</v>
      </c>
      <c r="BD29" s="26" t="s">
        <v>162</v>
      </c>
      <c r="BE29" s="27" t="s">
        <v>677</v>
      </c>
      <c r="BF29" s="26"/>
      <c r="BG29" s="120" t="b">
        <f t="shared" si="3"/>
        <v>1</v>
      </c>
      <c r="BH29" s="121" t="s">
        <v>606</v>
      </c>
      <c r="BI29" s="120" t="s">
        <v>607</v>
      </c>
      <c r="BJ29" s="122" t="s">
        <v>615</v>
      </c>
      <c r="BK29" s="120"/>
      <c r="BL29" s="120"/>
      <c r="BM29" s="120"/>
      <c r="BN29" s="120"/>
      <c r="BO29" s="120"/>
      <c r="BP29" s="120"/>
      <c r="BQ29" s="64" t="b">
        <f t="shared" si="10"/>
        <v>1</v>
      </c>
      <c r="BR29" s="96">
        <f t="shared" si="4"/>
        <v>0</v>
      </c>
      <c r="BS29" s="96">
        <f t="shared" si="5"/>
        <v>0</v>
      </c>
      <c r="BT29" s="64" t="b">
        <f t="shared" si="14"/>
        <v>1</v>
      </c>
      <c r="BU29" s="4" t="b">
        <f t="shared" si="12"/>
        <v>0</v>
      </c>
      <c r="BV29" s="4" t="b">
        <f t="shared" si="13"/>
        <v>0</v>
      </c>
      <c r="BW29" s="4" t="s">
        <v>694</v>
      </c>
    </row>
    <row r="30" spans="1:75" ht="89.25" x14ac:dyDescent="0.25">
      <c r="A30" s="26" t="s">
        <v>137</v>
      </c>
      <c r="B30" s="26" t="s">
        <v>138</v>
      </c>
      <c r="C30" s="26" t="s">
        <v>53</v>
      </c>
      <c r="D30" s="26" t="s">
        <v>54</v>
      </c>
      <c r="E30" s="26" t="s">
        <v>139</v>
      </c>
      <c r="F30" s="26" t="s">
        <v>140</v>
      </c>
      <c r="G30" s="26" t="s">
        <v>57</v>
      </c>
      <c r="H30" s="26" t="s">
        <v>141</v>
      </c>
      <c r="I30" s="26" t="s">
        <v>59</v>
      </c>
      <c r="J30" s="27" t="s">
        <v>163</v>
      </c>
      <c r="K30" s="28">
        <v>20</v>
      </c>
      <c r="L30" s="27" t="s">
        <v>143</v>
      </c>
      <c r="M30" s="29">
        <v>43101</v>
      </c>
      <c r="N30" s="29">
        <v>43205</v>
      </c>
      <c r="O30" s="27" t="s">
        <v>144</v>
      </c>
      <c r="P30" s="27" t="s">
        <v>145</v>
      </c>
      <c r="Q30" s="30">
        <v>3</v>
      </c>
      <c r="R30" s="28" t="s">
        <v>96</v>
      </c>
      <c r="S30" s="31" t="s">
        <v>65</v>
      </c>
      <c r="T30" s="27" t="s">
        <v>147</v>
      </c>
      <c r="U30" s="127">
        <v>0</v>
      </c>
      <c r="V30" s="30">
        <v>1</v>
      </c>
      <c r="W30" s="30">
        <v>1</v>
      </c>
      <c r="X30" s="30">
        <v>1</v>
      </c>
      <c r="Y30" s="38">
        <v>3</v>
      </c>
      <c r="Z30" s="30">
        <v>3</v>
      </c>
      <c r="AA30" s="30">
        <v>3</v>
      </c>
      <c r="AB30" s="30">
        <v>3</v>
      </c>
      <c r="AC30" s="30">
        <v>3</v>
      </c>
      <c r="AD30" s="30">
        <v>3</v>
      </c>
      <c r="AE30" s="30">
        <v>3</v>
      </c>
      <c r="AF30" s="30">
        <v>3</v>
      </c>
      <c r="AG30" s="30">
        <v>3</v>
      </c>
      <c r="AH30" s="30">
        <v>3</v>
      </c>
      <c r="AI30" s="30">
        <v>3</v>
      </c>
      <c r="AJ30" s="30">
        <v>3</v>
      </c>
      <c r="AK30" s="30">
        <v>3</v>
      </c>
      <c r="AL30" s="30">
        <v>3</v>
      </c>
      <c r="AM30" s="30">
        <v>3</v>
      </c>
      <c r="AN30" s="30">
        <v>3</v>
      </c>
      <c r="AO30" s="30">
        <f t="shared" si="0"/>
        <v>3</v>
      </c>
      <c r="AP30" s="92">
        <f t="shared" si="6"/>
        <v>1</v>
      </c>
      <c r="AQ30" s="90"/>
      <c r="AR30" s="90"/>
      <c r="AS30" s="89"/>
      <c r="AT30" s="89"/>
      <c r="AU30" s="89"/>
      <c r="AV30" s="89"/>
      <c r="AW30" s="89"/>
      <c r="AX30" s="32" t="e">
        <f t="shared" si="1"/>
        <v>#DIV/0!</v>
      </c>
      <c r="AY30" s="27" t="s">
        <v>164</v>
      </c>
      <c r="AZ30" s="115">
        <f t="shared" si="2"/>
        <v>104</v>
      </c>
      <c r="BA30" s="116">
        <f t="shared" si="7"/>
        <v>211</v>
      </c>
      <c r="BB30" s="117">
        <f t="shared" si="8"/>
        <v>-107</v>
      </c>
      <c r="BC30" s="118">
        <f t="shared" si="9"/>
        <v>1.4711538461538463</v>
      </c>
      <c r="BD30" s="123"/>
      <c r="BE30" s="27" t="s">
        <v>165</v>
      </c>
      <c r="BF30" s="26"/>
      <c r="BG30" s="120" t="b">
        <f t="shared" si="3"/>
        <v>1</v>
      </c>
      <c r="BH30" s="121" t="s">
        <v>606</v>
      </c>
      <c r="BI30" s="120"/>
      <c r="BJ30" s="122" t="s">
        <v>615</v>
      </c>
      <c r="BK30" s="120"/>
      <c r="BL30" s="120"/>
      <c r="BM30" s="120"/>
      <c r="BN30" s="120"/>
      <c r="BO30" s="120"/>
      <c r="BP30" s="120" t="s">
        <v>632</v>
      </c>
      <c r="BQ30" s="64" t="b">
        <f t="shared" si="10"/>
        <v>1</v>
      </c>
      <c r="BR30" s="96">
        <f t="shared" si="4"/>
        <v>0</v>
      </c>
      <c r="BS30" s="96">
        <f t="shared" si="5"/>
        <v>0</v>
      </c>
      <c r="BT30" s="64" t="b">
        <f t="shared" si="14"/>
        <v>0</v>
      </c>
      <c r="BU30" s="4" t="b">
        <f t="shared" si="12"/>
        <v>0</v>
      </c>
      <c r="BV30" s="4" t="b">
        <f t="shared" si="13"/>
        <v>1</v>
      </c>
      <c r="BW30" s="4" t="s">
        <v>694</v>
      </c>
    </row>
    <row r="31" spans="1:75" ht="76.5" x14ac:dyDescent="0.25">
      <c r="A31" s="26" t="s">
        <v>137</v>
      </c>
      <c r="B31" s="26" t="s">
        <v>138</v>
      </c>
      <c r="C31" s="26" t="s">
        <v>53</v>
      </c>
      <c r="D31" s="26" t="s">
        <v>54</v>
      </c>
      <c r="E31" s="26" t="s">
        <v>139</v>
      </c>
      <c r="F31" s="26" t="s">
        <v>140</v>
      </c>
      <c r="G31" s="26" t="s">
        <v>57</v>
      </c>
      <c r="H31" s="26" t="s">
        <v>141</v>
      </c>
      <c r="I31" s="26" t="s">
        <v>59</v>
      </c>
      <c r="J31" s="27" t="s">
        <v>163</v>
      </c>
      <c r="K31" s="28">
        <v>21</v>
      </c>
      <c r="L31" s="27" t="s">
        <v>150</v>
      </c>
      <c r="M31" s="29">
        <v>43205</v>
      </c>
      <c r="N31" s="29">
        <v>43327</v>
      </c>
      <c r="O31" s="27" t="s">
        <v>151</v>
      </c>
      <c r="P31" s="27" t="s">
        <v>151</v>
      </c>
      <c r="Q31" s="30">
        <v>3</v>
      </c>
      <c r="R31" s="28" t="s">
        <v>96</v>
      </c>
      <c r="S31" s="31" t="s">
        <v>65</v>
      </c>
      <c r="T31" s="27" t="s">
        <v>152</v>
      </c>
      <c r="U31" s="127">
        <v>0</v>
      </c>
      <c r="V31" s="30">
        <v>1</v>
      </c>
      <c r="W31" s="30">
        <v>1</v>
      </c>
      <c r="X31" s="30">
        <v>1</v>
      </c>
      <c r="Y31" s="30">
        <v>1</v>
      </c>
      <c r="Z31" s="30">
        <v>1</v>
      </c>
      <c r="AA31" s="30">
        <v>1</v>
      </c>
      <c r="AB31" s="30">
        <v>1</v>
      </c>
      <c r="AC31" s="38">
        <v>3</v>
      </c>
      <c r="AD31" s="30">
        <v>3</v>
      </c>
      <c r="AE31" s="30">
        <v>3</v>
      </c>
      <c r="AF31" s="30">
        <v>3</v>
      </c>
      <c r="AG31" s="30">
        <v>3</v>
      </c>
      <c r="AH31" s="30">
        <v>1</v>
      </c>
      <c r="AI31" s="30">
        <v>1</v>
      </c>
      <c r="AJ31" s="30"/>
      <c r="AK31" s="30"/>
      <c r="AL31" s="30"/>
      <c r="AM31" s="30"/>
      <c r="AN31" s="30"/>
      <c r="AO31" s="30">
        <f t="shared" si="0"/>
        <v>1</v>
      </c>
      <c r="AP31" s="92">
        <f t="shared" si="6"/>
        <v>1</v>
      </c>
      <c r="AQ31" s="90"/>
      <c r="AR31" s="90"/>
      <c r="AS31" s="89"/>
      <c r="AT31" s="89"/>
      <c r="AU31" s="89"/>
      <c r="AV31" s="89"/>
      <c r="AW31" s="89"/>
      <c r="AX31" s="32" t="e">
        <f t="shared" si="1"/>
        <v>#DIV/0!</v>
      </c>
      <c r="AY31" s="27" t="s">
        <v>166</v>
      </c>
      <c r="AZ31" s="115">
        <f t="shared" si="2"/>
        <v>122</v>
      </c>
      <c r="BA31" s="116">
        <f t="shared" si="7"/>
        <v>107</v>
      </c>
      <c r="BB31" s="117">
        <f t="shared" si="8"/>
        <v>15</v>
      </c>
      <c r="BC31" s="118">
        <f t="shared" si="9"/>
        <v>1.2540983606557377</v>
      </c>
      <c r="BD31" s="123"/>
      <c r="BE31" s="27"/>
      <c r="BF31" s="26"/>
      <c r="BG31" s="120" t="b">
        <f t="shared" si="3"/>
        <v>1</v>
      </c>
      <c r="BH31" s="121" t="s">
        <v>606</v>
      </c>
      <c r="BI31" s="120" t="s">
        <v>607</v>
      </c>
      <c r="BJ31" s="122" t="s">
        <v>615</v>
      </c>
      <c r="BK31" s="120"/>
      <c r="BL31" s="120"/>
      <c r="BM31" s="120"/>
      <c r="BN31" s="120"/>
      <c r="BO31" s="120"/>
      <c r="BP31" s="120"/>
      <c r="BQ31" s="64" t="b">
        <f t="shared" si="10"/>
        <v>1</v>
      </c>
      <c r="BR31" s="96">
        <f t="shared" si="4"/>
        <v>0</v>
      </c>
      <c r="BS31" s="96">
        <f t="shared" si="5"/>
        <v>0</v>
      </c>
      <c r="BT31" s="64" t="b">
        <f t="shared" si="14"/>
        <v>0</v>
      </c>
      <c r="BU31" s="4" t="b">
        <f t="shared" si="12"/>
        <v>0</v>
      </c>
      <c r="BV31" s="4" t="b">
        <f t="shared" si="13"/>
        <v>0</v>
      </c>
      <c r="BW31" s="4" t="s">
        <v>694</v>
      </c>
    </row>
    <row r="32" spans="1:75" ht="76.5" x14ac:dyDescent="0.25">
      <c r="A32" s="26" t="s">
        <v>137</v>
      </c>
      <c r="B32" s="26" t="s">
        <v>138</v>
      </c>
      <c r="C32" s="26" t="s">
        <v>53</v>
      </c>
      <c r="D32" s="26" t="s">
        <v>54</v>
      </c>
      <c r="E32" s="26" t="s">
        <v>139</v>
      </c>
      <c r="F32" s="26" t="s">
        <v>140</v>
      </c>
      <c r="G32" s="26" t="s">
        <v>57</v>
      </c>
      <c r="H32" s="26" t="s">
        <v>141</v>
      </c>
      <c r="I32" s="26" t="s">
        <v>59</v>
      </c>
      <c r="J32" s="27" t="s">
        <v>163</v>
      </c>
      <c r="K32" s="28">
        <v>22</v>
      </c>
      <c r="L32" s="27" t="s">
        <v>167</v>
      </c>
      <c r="M32" s="29">
        <v>43125</v>
      </c>
      <c r="N32" s="29">
        <v>43215</v>
      </c>
      <c r="O32" s="27" t="s">
        <v>168</v>
      </c>
      <c r="P32" s="27" t="s">
        <v>168</v>
      </c>
      <c r="Q32" s="30">
        <v>1</v>
      </c>
      <c r="R32" s="28" t="s">
        <v>146</v>
      </c>
      <c r="S32" s="31" t="s">
        <v>72</v>
      </c>
      <c r="T32" s="27" t="s">
        <v>169</v>
      </c>
      <c r="U32" s="127">
        <v>348988920</v>
      </c>
      <c r="V32" s="30">
        <v>1</v>
      </c>
      <c r="W32" s="30">
        <v>1</v>
      </c>
      <c r="X32" s="30">
        <v>1</v>
      </c>
      <c r="Y32" s="38">
        <v>1</v>
      </c>
      <c r="Z32" s="30">
        <v>1</v>
      </c>
      <c r="AA32" s="30">
        <v>1</v>
      </c>
      <c r="AB32" s="30">
        <v>1</v>
      </c>
      <c r="AC32" s="30">
        <v>1</v>
      </c>
      <c r="AD32" s="30">
        <v>1</v>
      </c>
      <c r="AE32" s="30">
        <v>1</v>
      </c>
      <c r="AF32" s="30">
        <v>1</v>
      </c>
      <c r="AG32" s="30">
        <v>1</v>
      </c>
      <c r="AH32" s="30">
        <v>1</v>
      </c>
      <c r="AI32" s="85">
        <v>1</v>
      </c>
      <c r="AJ32" s="85">
        <v>1</v>
      </c>
      <c r="AK32" s="85">
        <v>1</v>
      </c>
      <c r="AL32" s="85">
        <v>1</v>
      </c>
      <c r="AM32" s="85">
        <v>1</v>
      </c>
      <c r="AN32" s="85">
        <v>1</v>
      </c>
      <c r="AO32" s="30">
        <f t="shared" si="0"/>
        <v>1</v>
      </c>
      <c r="AP32" s="92">
        <f t="shared" si="6"/>
        <v>1</v>
      </c>
      <c r="AQ32" s="90">
        <v>348988920</v>
      </c>
      <c r="AR32" s="90">
        <v>348988920</v>
      </c>
      <c r="AS32" s="90">
        <v>348988920</v>
      </c>
      <c r="AT32" s="90">
        <v>348988920</v>
      </c>
      <c r="AU32" s="90">
        <v>348988920</v>
      </c>
      <c r="AV32" s="90">
        <v>348988920</v>
      </c>
      <c r="AW32" s="90">
        <v>348988920</v>
      </c>
      <c r="AX32" s="32">
        <f t="shared" si="1"/>
        <v>1</v>
      </c>
      <c r="AY32" s="27" t="s">
        <v>170</v>
      </c>
      <c r="AZ32" s="115">
        <f t="shared" si="2"/>
        <v>90</v>
      </c>
      <c r="BA32" s="116">
        <f t="shared" si="7"/>
        <v>187</v>
      </c>
      <c r="BB32" s="117">
        <f t="shared" si="8"/>
        <v>-97</v>
      </c>
      <c r="BC32" s="118">
        <f t="shared" si="9"/>
        <v>1.7</v>
      </c>
      <c r="BD32" s="123"/>
      <c r="BE32" s="27" t="s">
        <v>171</v>
      </c>
      <c r="BF32" s="26" t="s">
        <v>172</v>
      </c>
      <c r="BG32" s="120" t="b">
        <f t="shared" si="3"/>
        <v>1</v>
      </c>
      <c r="BH32" s="121" t="s">
        <v>606</v>
      </c>
      <c r="BI32" s="120"/>
      <c r="BJ32" s="120"/>
      <c r="BK32" s="120"/>
      <c r="BL32" s="120"/>
      <c r="BM32" s="120"/>
      <c r="BN32" s="120"/>
      <c r="BO32" s="120"/>
      <c r="BP32" s="120" t="s">
        <v>632</v>
      </c>
      <c r="BQ32" s="64" t="b">
        <f t="shared" si="10"/>
        <v>1</v>
      </c>
      <c r="BR32" s="96">
        <f t="shared" si="4"/>
        <v>0</v>
      </c>
      <c r="BS32" s="96">
        <f t="shared" si="5"/>
        <v>0</v>
      </c>
      <c r="BT32" s="64" t="b">
        <f t="shared" si="14"/>
        <v>0</v>
      </c>
      <c r="BU32" s="4" t="b">
        <f t="shared" si="12"/>
        <v>0</v>
      </c>
      <c r="BV32" s="4" t="b">
        <f t="shared" si="13"/>
        <v>1</v>
      </c>
      <c r="BW32" s="4" t="s">
        <v>694</v>
      </c>
    </row>
    <row r="33" spans="1:75" ht="89.25" x14ac:dyDescent="0.25">
      <c r="A33" s="26" t="s">
        <v>137</v>
      </c>
      <c r="B33" s="26" t="s">
        <v>138</v>
      </c>
      <c r="C33" s="26" t="s">
        <v>53</v>
      </c>
      <c r="D33" s="26" t="s">
        <v>54</v>
      </c>
      <c r="E33" s="26" t="s">
        <v>139</v>
      </c>
      <c r="F33" s="26" t="s">
        <v>140</v>
      </c>
      <c r="G33" s="26" t="s">
        <v>57</v>
      </c>
      <c r="H33" s="26" t="s">
        <v>141</v>
      </c>
      <c r="I33" s="26" t="s">
        <v>59</v>
      </c>
      <c r="J33" s="27" t="s">
        <v>163</v>
      </c>
      <c r="K33" s="28">
        <v>23</v>
      </c>
      <c r="L33" s="27" t="s">
        <v>173</v>
      </c>
      <c r="M33" s="29">
        <v>43327</v>
      </c>
      <c r="N33" s="29">
        <v>43465</v>
      </c>
      <c r="O33" s="27" t="s">
        <v>174</v>
      </c>
      <c r="P33" s="27" t="s">
        <v>175</v>
      </c>
      <c r="Q33" s="30">
        <v>240</v>
      </c>
      <c r="R33" s="28" t="s">
        <v>176</v>
      </c>
      <c r="S33" s="31" t="s">
        <v>177</v>
      </c>
      <c r="T33" s="27" t="s">
        <v>178</v>
      </c>
      <c r="U33" s="127">
        <f>23663227461+1893058196</f>
        <v>25556285657</v>
      </c>
      <c r="V33" s="30"/>
      <c r="W33" s="30"/>
      <c r="X33" s="30"/>
      <c r="Y33" s="30"/>
      <c r="Z33" s="30"/>
      <c r="AA33" s="30"/>
      <c r="AB33" s="30"/>
      <c r="AC33" s="30"/>
      <c r="AD33" s="30"/>
      <c r="AE33" s="30"/>
      <c r="AF33" s="30"/>
      <c r="AG33" s="30">
        <v>240</v>
      </c>
      <c r="AH33" s="30" t="s">
        <v>629</v>
      </c>
      <c r="AI33" s="30" t="s">
        <v>629</v>
      </c>
      <c r="AJ33" s="30" t="s">
        <v>629</v>
      </c>
      <c r="AK33" s="30" t="s">
        <v>629</v>
      </c>
      <c r="AL33" s="30" t="s">
        <v>629</v>
      </c>
      <c r="AM33" s="30" t="s">
        <v>629</v>
      </c>
      <c r="AN33" s="30"/>
      <c r="AO33" s="30" t="str">
        <f t="shared" si="0"/>
        <v>NO PROGRAMADO</v>
      </c>
      <c r="AP33" s="92" t="str">
        <f t="shared" si="6"/>
        <v>NO PROGRAMADO</v>
      </c>
      <c r="AQ33" s="90"/>
      <c r="AR33" s="90"/>
      <c r="AS33" s="89"/>
      <c r="AT33" s="89"/>
      <c r="AU33" s="89"/>
      <c r="AV33" s="89"/>
      <c r="AW33" s="89"/>
      <c r="AX33" s="37" t="str">
        <f t="shared" si="1"/>
        <v>SIN RECURSO EJECUTADO</v>
      </c>
      <c r="AY33" s="119"/>
      <c r="AZ33" s="115">
        <f t="shared" si="2"/>
        <v>138</v>
      </c>
      <c r="BA33" s="116">
        <f t="shared" si="7"/>
        <v>-15</v>
      </c>
      <c r="BB33" s="117">
        <f t="shared" si="8"/>
        <v>153</v>
      </c>
      <c r="BC33" s="118">
        <f t="shared" si="9"/>
        <v>1.1086956521739131</v>
      </c>
      <c r="BD33" s="123"/>
      <c r="BE33" s="27"/>
      <c r="BF33" s="26" t="s">
        <v>179</v>
      </c>
      <c r="BG33" s="120" t="b">
        <f t="shared" si="3"/>
        <v>1</v>
      </c>
      <c r="BH33" s="120"/>
      <c r="BI33" s="120"/>
      <c r="BJ33" s="120"/>
      <c r="BK33" s="120"/>
      <c r="BL33" s="120"/>
      <c r="BM33" s="120"/>
      <c r="BN33" s="120"/>
      <c r="BO33" s="120"/>
      <c r="BP33" s="120"/>
      <c r="BQ33" s="64" t="b">
        <f t="shared" si="10"/>
        <v>1</v>
      </c>
      <c r="BR33" s="96">
        <f t="shared" si="4"/>
        <v>25556285657</v>
      </c>
      <c r="BS33" s="96">
        <f t="shared" si="5"/>
        <v>25556285657</v>
      </c>
      <c r="BT33" s="64"/>
      <c r="BU33" s="4" t="b">
        <f t="shared" si="12"/>
        <v>0</v>
      </c>
      <c r="BV33" s="4" t="b">
        <f t="shared" si="13"/>
        <v>1</v>
      </c>
    </row>
    <row r="34" spans="1:75" ht="76.5" x14ac:dyDescent="0.25">
      <c r="A34" s="26" t="s">
        <v>137</v>
      </c>
      <c r="B34" s="26" t="s">
        <v>138</v>
      </c>
      <c r="C34" s="26" t="s">
        <v>53</v>
      </c>
      <c r="D34" s="26" t="s">
        <v>54</v>
      </c>
      <c r="E34" s="26" t="s">
        <v>139</v>
      </c>
      <c r="F34" s="26" t="s">
        <v>140</v>
      </c>
      <c r="G34" s="26" t="s">
        <v>57</v>
      </c>
      <c r="H34" s="26" t="s">
        <v>141</v>
      </c>
      <c r="I34" s="26" t="s">
        <v>59</v>
      </c>
      <c r="J34" s="27" t="s">
        <v>180</v>
      </c>
      <c r="K34" s="28">
        <v>24</v>
      </c>
      <c r="L34" s="27" t="s">
        <v>143</v>
      </c>
      <c r="M34" s="29">
        <v>43101</v>
      </c>
      <c r="N34" s="29">
        <v>43205</v>
      </c>
      <c r="O34" s="27" t="s">
        <v>144</v>
      </c>
      <c r="P34" s="27" t="s">
        <v>145</v>
      </c>
      <c r="Q34" s="30">
        <v>2</v>
      </c>
      <c r="R34" s="28" t="s">
        <v>146</v>
      </c>
      <c r="S34" s="31" t="s">
        <v>65</v>
      </c>
      <c r="T34" s="27" t="s">
        <v>181</v>
      </c>
      <c r="U34" s="127">
        <v>0</v>
      </c>
      <c r="V34" s="30"/>
      <c r="W34" s="30"/>
      <c r="X34" s="30"/>
      <c r="Y34" s="38">
        <v>2</v>
      </c>
      <c r="Z34" s="30">
        <v>2</v>
      </c>
      <c r="AA34" s="30">
        <v>2</v>
      </c>
      <c r="AB34" s="30">
        <v>2</v>
      </c>
      <c r="AC34" s="30">
        <v>2</v>
      </c>
      <c r="AD34" s="30">
        <v>2</v>
      </c>
      <c r="AE34" s="30">
        <v>2</v>
      </c>
      <c r="AF34" s="30">
        <v>2</v>
      </c>
      <c r="AG34" s="30">
        <v>2</v>
      </c>
      <c r="AH34" s="30">
        <v>2</v>
      </c>
      <c r="AI34" s="30">
        <v>2</v>
      </c>
      <c r="AJ34" s="30">
        <v>2</v>
      </c>
      <c r="AK34" s="30">
        <v>2</v>
      </c>
      <c r="AL34" s="30">
        <v>2</v>
      </c>
      <c r="AM34" s="30">
        <v>2</v>
      </c>
      <c r="AN34" s="30">
        <v>2</v>
      </c>
      <c r="AO34" s="30">
        <f t="shared" si="0"/>
        <v>2</v>
      </c>
      <c r="AP34" s="92">
        <f t="shared" si="6"/>
        <v>1</v>
      </c>
      <c r="AQ34" s="90"/>
      <c r="AR34" s="90"/>
      <c r="AS34" s="89"/>
      <c r="AT34" s="89"/>
      <c r="AU34" s="89"/>
      <c r="AV34" s="89"/>
      <c r="AW34" s="89"/>
      <c r="AX34" s="32" t="e">
        <f t="shared" si="1"/>
        <v>#DIV/0!</v>
      </c>
      <c r="AY34" s="27" t="s">
        <v>182</v>
      </c>
      <c r="AZ34" s="115">
        <f t="shared" si="2"/>
        <v>104</v>
      </c>
      <c r="BA34" s="116">
        <f t="shared" si="7"/>
        <v>211</v>
      </c>
      <c r="BB34" s="117">
        <f t="shared" si="8"/>
        <v>-107</v>
      </c>
      <c r="BC34" s="118">
        <f t="shared" si="9"/>
        <v>1.4711538461538463</v>
      </c>
      <c r="BD34" s="123"/>
      <c r="BE34" s="27" t="s">
        <v>171</v>
      </c>
      <c r="BF34" s="26"/>
      <c r="BG34" s="120" t="b">
        <f t="shared" si="3"/>
        <v>1</v>
      </c>
      <c r="BH34" s="121" t="s">
        <v>606</v>
      </c>
      <c r="BI34" s="120"/>
      <c r="BJ34" s="120" t="s">
        <v>615</v>
      </c>
      <c r="BK34" s="120"/>
      <c r="BL34" s="120"/>
      <c r="BM34" s="120"/>
      <c r="BN34" s="120"/>
      <c r="BO34" s="120"/>
      <c r="BP34" s="120" t="s">
        <v>632</v>
      </c>
      <c r="BQ34" s="64" t="b">
        <f t="shared" si="10"/>
        <v>1</v>
      </c>
      <c r="BR34" s="96">
        <f t="shared" si="4"/>
        <v>0</v>
      </c>
      <c r="BS34" s="96">
        <f t="shared" si="5"/>
        <v>0</v>
      </c>
      <c r="BT34" s="64" t="b">
        <f>+AP34 &gt; 100%</f>
        <v>0</v>
      </c>
      <c r="BU34" s="4" t="b">
        <f t="shared" si="12"/>
        <v>0</v>
      </c>
      <c r="BV34" s="4" t="b">
        <f t="shared" si="13"/>
        <v>1</v>
      </c>
      <c r="BW34" s="4" t="s">
        <v>694</v>
      </c>
    </row>
    <row r="35" spans="1:75" ht="76.5" x14ac:dyDescent="0.25">
      <c r="A35" s="26" t="s">
        <v>137</v>
      </c>
      <c r="B35" s="26" t="s">
        <v>138</v>
      </c>
      <c r="C35" s="26" t="s">
        <v>53</v>
      </c>
      <c r="D35" s="26" t="s">
        <v>54</v>
      </c>
      <c r="E35" s="26" t="s">
        <v>139</v>
      </c>
      <c r="F35" s="26" t="s">
        <v>140</v>
      </c>
      <c r="G35" s="26" t="s">
        <v>57</v>
      </c>
      <c r="H35" s="26" t="s">
        <v>141</v>
      </c>
      <c r="I35" s="26" t="s">
        <v>59</v>
      </c>
      <c r="J35" s="27" t="s">
        <v>180</v>
      </c>
      <c r="K35" s="28">
        <v>25</v>
      </c>
      <c r="L35" s="27" t="s">
        <v>150</v>
      </c>
      <c r="M35" s="29">
        <v>43205</v>
      </c>
      <c r="N35" s="29">
        <v>43327</v>
      </c>
      <c r="O35" s="27" t="s">
        <v>151</v>
      </c>
      <c r="P35" s="27" t="s">
        <v>183</v>
      </c>
      <c r="Q35" s="30">
        <v>2</v>
      </c>
      <c r="R35" s="28" t="s">
        <v>146</v>
      </c>
      <c r="S35" s="31" t="s">
        <v>65</v>
      </c>
      <c r="T35" s="27" t="s">
        <v>152</v>
      </c>
      <c r="U35" s="127">
        <v>0</v>
      </c>
      <c r="V35" s="30"/>
      <c r="W35" s="30"/>
      <c r="X35" s="30"/>
      <c r="Y35" s="30"/>
      <c r="Z35" s="30"/>
      <c r="AA35" s="30"/>
      <c r="AB35" s="30"/>
      <c r="AC35" s="38">
        <v>2</v>
      </c>
      <c r="AD35" s="30">
        <v>2</v>
      </c>
      <c r="AE35" s="30">
        <v>2</v>
      </c>
      <c r="AF35" s="30">
        <v>2</v>
      </c>
      <c r="AG35" s="30">
        <v>2</v>
      </c>
      <c r="AH35" s="30" t="s">
        <v>629</v>
      </c>
      <c r="AI35" s="30" t="s">
        <v>629</v>
      </c>
      <c r="AJ35" s="30"/>
      <c r="AK35" s="30"/>
      <c r="AL35" s="30"/>
      <c r="AM35" s="30"/>
      <c r="AN35" s="30"/>
      <c r="AO35" s="30" t="str">
        <f t="shared" si="0"/>
        <v>NO PROGRAMADO</v>
      </c>
      <c r="AP35" s="92" t="str">
        <f t="shared" si="6"/>
        <v>NO PROGRAMADO</v>
      </c>
      <c r="AQ35" s="90"/>
      <c r="AR35" s="90"/>
      <c r="AS35" s="89"/>
      <c r="AT35" s="89"/>
      <c r="AU35" s="89"/>
      <c r="AV35" s="89"/>
      <c r="AW35" s="89"/>
      <c r="AX35" s="37" t="e">
        <f t="shared" si="1"/>
        <v>#DIV/0!</v>
      </c>
      <c r="AY35" s="119"/>
      <c r="AZ35" s="115">
        <f t="shared" si="2"/>
        <v>122</v>
      </c>
      <c r="BA35" s="116">
        <f t="shared" si="7"/>
        <v>107</v>
      </c>
      <c r="BB35" s="117">
        <f t="shared" si="8"/>
        <v>15</v>
      </c>
      <c r="BC35" s="118">
        <f t="shared" si="9"/>
        <v>1.2540983606557377</v>
      </c>
      <c r="BD35" s="123"/>
      <c r="BE35" s="27"/>
      <c r="BF35" s="26"/>
      <c r="BG35" s="120" t="b">
        <f t="shared" si="3"/>
        <v>1</v>
      </c>
      <c r="BH35" s="120"/>
      <c r="BI35" s="120"/>
      <c r="BJ35" s="122" t="s">
        <v>615</v>
      </c>
      <c r="BK35" s="120"/>
      <c r="BL35" s="120"/>
      <c r="BM35" s="120"/>
      <c r="BN35" s="120"/>
      <c r="BO35" s="120"/>
      <c r="BP35" s="120"/>
      <c r="BQ35" s="64" t="b">
        <f t="shared" si="10"/>
        <v>1</v>
      </c>
      <c r="BR35" s="96">
        <f t="shared" si="4"/>
        <v>0</v>
      </c>
      <c r="BS35" s="96">
        <f t="shared" si="5"/>
        <v>0</v>
      </c>
      <c r="BT35" s="64"/>
      <c r="BU35" s="4" t="b">
        <f t="shared" si="12"/>
        <v>0</v>
      </c>
      <c r="BV35" s="4" t="b">
        <f t="shared" si="13"/>
        <v>1</v>
      </c>
    </row>
    <row r="36" spans="1:75" ht="89.25" x14ac:dyDescent="0.25">
      <c r="A36" s="26" t="s">
        <v>137</v>
      </c>
      <c r="B36" s="26" t="s">
        <v>138</v>
      </c>
      <c r="C36" s="26" t="s">
        <v>53</v>
      </c>
      <c r="D36" s="26" t="s">
        <v>54</v>
      </c>
      <c r="E36" s="26" t="s">
        <v>139</v>
      </c>
      <c r="F36" s="26" t="s">
        <v>140</v>
      </c>
      <c r="G36" s="26" t="s">
        <v>57</v>
      </c>
      <c r="H36" s="26" t="s">
        <v>141</v>
      </c>
      <c r="I36" s="26" t="s">
        <v>59</v>
      </c>
      <c r="J36" s="27" t="s">
        <v>180</v>
      </c>
      <c r="K36" s="28">
        <v>26</v>
      </c>
      <c r="L36" s="27" t="s">
        <v>184</v>
      </c>
      <c r="M36" s="29">
        <v>43327</v>
      </c>
      <c r="N36" s="29">
        <v>43465</v>
      </c>
      <c r="O36" s="27" t="s">
        <v>185</v>
      </c>
      <c r="P36" s="27" t="s">
        <v>175</v>
      </c>
      <c r="Q36" s="30">
        <v>900</v>
      </c>
      <c r="R36" s="28" t="s">
        <v>146</v>
      </c>
      <c r="S36" s="31" t="s">
        <v>177</v>
      </c>
      <c r="T36" s="27" t="s">
        <v>186</v>
      </c>
      <c r="U36" s="127">
        <v>26592472351</v>
      </c>
      <c r="V36" s="30"/>
      <c r="W36" s="30"/>
      <c r="X36" s="30"/>
      <c r="Y36" s="30"/>
      <c r="Z36" s="30"/>
      <c r="AA36" s="30"/>
      <c r="AB36" s="30"/>
      <c r="AC36" s="30"/>
      <c r="AD36" s="30"/>
      <c r="AE36" s="30"/>
      <c r="AF36" s="30"/>
      <c r="AG36" s="30">
        <v>900</v>
      </c>
      <c r="AH36" s="30" t="s">
        <v>629</v>
      </c>
      <c r="AI36" s="30" t="s">
        <v>629</v>
      </c>
      <c r="AJ36" s="30" t="s">
        <v>629</v>
      </c>
      <c r="AK36" s="30" t="s">
        <v>629</v>
      </c>
      <c r="AL36" s="30" t="s">
        <v>629</v>
      </c>
      <c r="AM36" s="30" t="s">
        <v>629</v>
      </c>
      <c r="AN36" s="30"/>
      <c r="AO36" s="30" t="str">
        <f t="shared" si="0"/>
        <v>NO PROGRAMADO</v>
      </c>
      <c r="AP36" s="92" t="str">
        <f t="shared" si="6"/>
        <v>NO PROGRAMADO</v>
      </c>
      <c r="AQ36" s="90"/>
      <c r="AR36" s="90"/>
      <c r="AS36" s="89"/>
      <c r="AT36" s="89"/>
      <c r="AU36" s="89"/>
      <c r="AV36" s="89"/>
      <c r="AW36" s="89"/>
      <c r="AX36" s="37" t="str">
        <f t="shared" si="1"/>
        <v>SIN RECURSO EJECUTADO</v>
      </c>
      <c r="AY36" s="119"/>
      <c r="AZ36" s="115">
        <f t="shared" si="2"/>
        <v>138</v>
      </c>
      <c r="BA36" s="116">
        <f t="shared" si="7"/>
        <v>-15</v>
      </c>
      <c r="BB36" s="117">
        <f t="shared" si="8"/>
        <v>153</v>
      </c>
      <c r="BC36" s="118">
        <f t="shared" si="9"/>
        <v>1.1086956521739131</v>
      </c>
      <c r="BD36" s="123"/>
      <c r="BE36" s="27"/>
      <c r="BF36" s="26" t="s">
        <v>187</v>
      </c>
      <c r="BG36" s="120" t="b">
        <f t="shared" si="3"/>
        <v>1</v>
      </c>
      <c r="BH36" s="120"/>
      <c r="BI36" s="120"/>
      <c r="BJ36" s="120"/>
      <c r="BK36" s="120"/>
      <c r="BL36" s="120"/>
      <c r="BM36" s="120"/>
      <c r="BN36" s="120"/>
      <c r="BO36" s="120"/>
      <c r="BP36" s="120"/>
      <c r="BQ36" s="64" t="b">
        <f t="shared" si="10"/>
        <v>1</v>
      </c>
      <c r="BR36" s="96">
        <f t="shared" si="4"/>
        <v>26592472351</v>
      </c>
      <c r="BS36" s="96">
        <f t="shared" si="5"/>
        <v>26592472351</v>
      </c>
      <c r="BT36" s="64"/>
      <c r="BU36" s="4" t="b">
        <f t="shared" si="12"/>
        <v>0</v>
      </c>
      <c r="BV36" s="4" t="b">
        <f t="shared" si="13"/>
        <v>1</v>
      </c>
    </row>
    <row r="37" spans="1:75" ht="76.5" x14ac:dyDescent="0.25">
      <c r="A37" s="26" t="s">
        <v>137</v>
      </c>
      <c r="B37" s="26" t="s">
        <v>138</v>
      </c>
      <c r="C37" s="26" t="s">
        <v>53</v>
      </c>
      <c r="D37" s="26" t="s">
        <v>54</v>
      </c>
      <c r="E37" s="26" t="s">
        <v>139</v>
      </c>
      <c r="F37" s="26" t="s">
        <v>140</v>
      </c>
      <c r="G37" s="26" t="s">
        <v>57</v>
      </c>
      <c r="H37" s="26" t="s">
        <v>141</v>
      </c>
      <c r="I37" s="26" t="s">
        <v>59</v>
      </c>
      <c r="J37" s="27" t="s">
        <v>188</v>
      </c>
      <c r="K37" s="28">
        <v>27</v>
      </c>
      <c r="L37" s="27" t="s">
        <v>143</v>
      </c>
      <c r="M37" s="29">
        <v>43101</v>
      </c>
      <c r="N37" s="29">
        <v>43210</v>
      </c>
      <c r="O37" s="27" t="s">
        <v>144</v>
      </c>
      <c r="P37" s="27" t="s">
        <v>145</v>
      </c>
      <c r="Q37" s="30">
        <v>1</v>
      </c>
      <c r="R37" s="28" t="s">
        <v>146</v>
      </c>
      <c r="S37" s="31" t="s">
        <v>65</v>
      </c>
      <c r="T37" s="27" t="s">
        <v>147</v>
      </c>
      <c r="U37" s="127">
        <v>0</v>
      </c>
      <c r="V37" s="30"/>
      <c r="W37" s="30"/>
      <c r="X37" s="30"/>
      <c r="Y37" s="38">
        <v>1</v>
      </c>
      <c r="Z37" s="30">
        <v>1</v>
      </c>
      <c r="AA37" s="30">
        <v>1</v>
      </c>
      <c r="AB37" s="30">
        <v>1</v>
      </c>
      <c r="AC37" s="30">
        <v>1</v>
      </c>
      <c r="AD37" s="30">
        <v>1</v>
      </c>
      <c r="AE37" s="30">
        <v>1</v>
      </c>
      <c r="AF37" s="30">
        <v>1</v>
      </c>
      <c r="AG37" s="30">
        <v>1</v>
      </c>
      <c r="AH37" s="30">
        <v>1</v>
      </c>
      <c r="AI37" s="30">
        <v>1</v>
      </c>
      <c r="AJ37" s="30">
        <v>1</v>
      </c>
      <c r="AK37" s="30">
        <v>1</v>
      </c>
      <c r="AL37" s="30">
        <v>1</v>
      </c>
      <c r="AM37" s="30">
        <v>1</v>
      </c>
      <c r="AN37" s="30">
        <v>1</v>
      </c>
      <c r="AO37" s="30">
        <f t="shared" si="0"/>
        <v>1</v>
      </c>
      <c r="AP37" s="92">
        <f t="shared" si="6"/>
        <v>1</v>
      </c>
      <c r="AQ37" s="90"/>
      <c r="AR37" s="90"/>
      <c r="AS37" s="89"/>
      <c r="AT37" s="89"/>
      <c r="AU37" s="89"/>
      <c r="AV37" s="89"/>
      <c r="AW37" s="89"/>
      <c r="AX37" s="32" t="e">
        <f t="shared" si="1"/>
        <v>#DIV/0!</v>
      </c>
      <c r="AY37" s="27" t="s">
        <v>189</v>
      </c>
      <c r="AZ37" s="115">
        <f t="shared" si="2"/>
        <v>109</v>
      </c>
      <c r="BA37" s="116">
        <f t="shared" si="7"/>
        <v>211</v>
      </c>
      <c r="BB37" s="117">
        <f t="shared" si="8"/>
        <v>-102</v>
      </c>
      <c r="BC37" s="118">
        <f t="shared" si="9"/>
        <v>1.4036697247706422</v>
      </c>
      <c r="BD37" s="123"/>
      <c r="BE37" s="27" t="s">
        <v>171</v>
      </c>
      <c r="BF37" s="26"/>
      <c r="BG37" s="120" t="b">
        <f t="shared" si="3"/>
        <v>1</v>
      </c>
      <c r="BH37" s="121" t="s">
        <v>606</v>
      </c>
      <c r="BI37" s="120"/>
      <c r="BJ37" s="122" t="s">
        <v>615</v>
      </c>
      <c r="BK37" s="120"/>
      <c r="BL37" s="120"/>
      <c r="BM37" s="120"/>
      <c r="BN37" s="120"/>
      <c r="BO37" s="120"/>
      <c r="BP37" s="120" t="s">
        <v>632</v>
      </c>
      <c r="BQ37" s="64" t="b">
        <f t="shared" si="10"/>
        <v>1</v>
      </c>
      <c r="BR37" s="96">
        <f t="shared" si="4"/>
        <v>0</v>
      </c>
      <c r="BS37" s="96">
        <f t="shared" si="5"/>
        <v>0</v>
      </c>
      <c r="BT37" s="64" t="b">
        <f>+AP37 &gt; 100%</f>
        <v>0</v>
      </c>
      <c r="BU37" s="4" t="b">
        <f t="shared" si="12"/>
        <v>0</v>
      </c>
      <c r="BV37" s="4" t="b">
        <f t="shared" si="13"/>
        <v>1</v>
      </c>
      <c r="BW37" s="4" t="s">
        <v>694</v>
      </c>
    </row>
    <row r="38" spans="1:75" ht="76.5" x14ac:dyDescent="0.25">
      <c r="A38" s="26" t="s">
        <v>137</v>
      </c>
      <c r="B38" s="26" t="s">
        <v>138</v>
      </c>
      <c r="C38" s="26" t="s">
        <v>53</v>
      </c>
      <c r="D38" s="26" t="s">
        <v>54</v>
      </c>
      <c r="E38" s="26" t="s">
        <v>139</v>
      </c>
      <c r="F38" s="26" t="s">
        <v>140</v>
      </c>
      <c r="G38" s="26" t="s">
        <v>57</v>
      </c>
      <c r="H38" s="26" t="s">
        <v>141</v>
      </c>
      <c r="I38" s="26" t="s">
        <v>59</v>
      </c>
      <c r="J38" s="27" t="s">
        <v>188</v>
      </c>
      <c r="K38" s="28">
        <v>28</v>
      </c>
      <c r="L38" s="27" t="s">
        <v>150</v>
      </c>
      <c r="M38" s="29">
        <v>43210</v>
      </c>
      <c r="N38" s="29">
        <v>43332</v>
      </c>
      <c r="O38" s="27" t="s">
        <v>151</v>
      </c>
      <c r="P38" s="27" t="s">
        <v>151</v>
      </c>
      <c r="Q38" s="30">
        <v>1</v>
      </c>
      <c r="R38" s="28" t="s">
        <v>146</v>
      </c>
      <c r="S38" s="31" t="s">
        <v>65</v>
      </c>
      <c r="T38" s="27" t="s">
        <v>152</v>
      </c>
      <c r="U38" s="127">
        <v>0</v>
      </c>
      <c r="V38" s="30"/>
      <c r="W38" s="30"/>
      <c r="X38" s="30"/>
      <c r="Y38" s="30"/>
      <c r="Z38" s="30"/>
      <c r="AA38" s="30"/>
      <c r="AB38" s="30"/>
      <c r="AC38" s="38">
        <v>1</v>
      </c>
      <c r="AD38" s="30">
        <v>1</v>
      </c>
      <c r="AE38" s="30">
        <v>1</v>
      </c>
      <c r="AF38" s="30">
        <v>1</v>
      </c>
      <c r="AG38" s="30">
        <v>1</v>
      </c>
      <c r="AH38" s="30" t="s">
        <v>629</v>
      </c>
      <c r="AI38" s="30" t="s">
        <v>629</v>
      </c>
      <c r="AJ38" s="30"/>
      <c r="AK38" s="30"/>
      <c r="AL38" s="30"/>
      <c r="AM38" s="30"/>
      <c r="AN38" s="30"/>
      <c r="AO38" s="30" t="str">
        <f t="shared" si="0"/>
        <v>NO PROGRAMADO</v>
      </c>
      <c r="AP38" s="92" t="str">
        <f t="shared" si="6"/>
        <v>NO PROGRAMADO</v>
      </c>
      <c r="AQ38" s="90"/>
      <c r="AR38" s="90"/>
      <c r="AS38" s="89"/>
      <c r="AT38" s="89"/>
      <c r="AU38" s="89"/>
      <c r="AV38" s="89"/>
      <c r="AW38" s="89"/>
      <c r="AX38" s="37" t="e">
        <f t="shared" si="1"/>
        <v>#DIV/0!</v>
      </c>
      <c r="AY38" s="119"/>
      <c r="AZ38" s="115">
        <f t="shared" si="2"/>
        <v>122</v>
      </c>
      <c r="BA38" s="116">
        <f t="shared" si="7"/>
        <v>102</v>
      </c>
      <c r="BB38" s="117">
        <f t="shared" si="8"/>
        <v>20</v>
      </c>
      <c r="BC38" s="118">
        <f t="shared" si="9"/>
        <v>1.2540983606557377</v>
      </c>
      <c r="BD38" s="123"/>
      <c r="BE38" s="27"/>
      <c r="BF38" s="26"/>
      <c r="BG38" s="120" t="b">
        <f t="shared" si="3"/>
        <v>1</v>
      </c>
      <c r="BH38" s="120"/>
      <c r="BI38" s="120"/>
      <c r="BJ38" s="122" t="s">
        <v>615</v>
      </c>
      <c r="BK38" s="120"/>
      <c r="BL38" s="120"/>
      <c r="BM38" s="120"/>
      <c r="BN38" s="120"/>
      <c r="BO38" s="120"/>
      <c r="BP38" s="120"/>
      <c r="BQ38" s="64" t="b">
        <f t="shared" si="10"/>
        <v>1</v>
      </c>
      <c r="BR38" s="96">
        <f t="shared" si="4"/>
        <v>0</v>
      </c>
      <c r="BS38" s="96">
        <f t="shared" si="5"/>
        <v>0</v>
      </c>
      <c r="BT38" s="64"/>
      <c r="BU38" s="4" t="b">
        <f t="shared" si="12"/>
        <v>0</v>
      </c>
      <c r="BV38" s="4" t="b">
        <f t="shared" si="13"/>
        <v>1</v>
      </c>
    </row>
    <row r="39" spans="1:75" ht="76.5" x14ac:dyDescent="0.25">
      <c r="A39" s="26" t="s">
        <v>137</v>
      </c>
      <c r="B39" s="26" t="s">
        <v>138</v>
      </c>
      <c r="C39" s="26" t="s">
        <v>53</v>
      </c>
      <c r="D39" s="26" t="s">
        <v>54</v>
      </c>
      <c r="E39" s="26" t="s">
        <v>139</v>
      </c>
      <c r="F39" s="26" t="s">
        <v>140</v>
      </c>
      <c r="G39" s="26" t="s">
        <v>57</v>
      </c>
      <c r="H39" s="26" t="s">
        <v>141</v>
      </c>
      <c r="I39" s="26" t="s">
        <v>59</v>
      </c>
      <c r="J39" s="27" t="s">
        <v>188</v>
      </c>
      <c r="K39" s="28">
        <v>29</v>
      </c>
      <c r="L39" s="27" t="s">
        <v>190</v>
      </c>
      <c r="M39" s="29">
        <v>43332</v>
      </c>
      <c r="N39" s="29">
        <v>43465</v>
      </c>
      <c r="O39" s="27" t="s">
        <v>191</v>
      </c>
      <c r="P39" s="27" t="s">
        <v>192</v>
      </c>
      <c r="Q39" s="30">
        <v>1000</v>
      </c>
      <c r="R39" s="28" t="s">
        <v>176</v>
      </c>
      <c r="S39" s="31" t="s">
        <v>177</v>
      </c>
      <c r="T39" s="27" t="s">
        <v>193</v>
      </c>
      <c r="U39" s="127">
        <v>1051971885</v>
      </c>
      <c r="V39" s="30"/>
      <c r="W39" s="30"/>
      <c r="X39" s="30"/>
      <c r="Y39" s="30"/>
      <c r="Z39" s="30"/>
      <c r="AA39" s="30"/>
      <c r="AB39" s="30"/>
      <c r="AC39" s="30"/>
      <c r="AD39" s="30"/>
      <c r="AE39" s="30"/>
      <c r="AF39" s="30"/>
      <c r="AG39" s="30">
        <v>1000</v>
      </c>
      <c r="AH39" s="30" t="s">
        <v>629</v>
      </c>
      <c r="AI39" s="30" t="s">
        <v>629</v>
      </c>
      <c r="AJ39" s="30" t="s">
        <v>629</v>
      </c>
      <c r="AK39" s="30" t="s">
        <v>629</v>
      </c>
      <c r="AL39" s="30" t="s">
        <v>629</v>
      </c>
      <c r="AM39" s="30" t="s">
        <v>629</v>
      </c>
      <c r="AN39" s="30"/>
      <c r="AO39" s="30" t="str">
        <f t="shared" si="0"/>
        <v>NO PROGRAMADO</v>
      </c>
      <c r="AP39" s="92" t="str">
        <f t="shared" si="6"/>
        <v>NO PROGRAMADO</v>
      </c>
      <c r="AQ39" s="90"/>
      <c r="AR39" s="90"/>
      <c r="AS39" s="89"/>
      <c r="AT39" s="89"/>
      <c r="AU39" s="89"/>
      <c r="AV39" s="89"/>
      <c r="AW39" s="89"/>
      <c r="AX39" s="37" t="str">
        <f t="shared" si="1"/>
        <v>SIN RECURSO EJECUTADO</v>
      </c>
      <c r="AY39" s="119"/>
      <c r="AZ39" s="115">
        <f t="shared" si="2"/>
        <v>133</v>
      </c>
      <c r="BA39" s="116">
        <f t="shared" si="7"/>
        <v>-20</v>
      </c>
      <c r="BB39" s="117">
        <f t="shared" si="8"/>
        <v>153</v>
      </c>
      <c r="BC39" s="118">
        <f t="shared" si="9"/>
        <v>1.1503759398496241</v>
      </c>
      <c r="BD39" s="123"/>
      <c r="BE39" s="27"/>
      <c r="BF39" s="26" t="s">
        <v>194</v>
      </c>
      <c r="BG39" s="120" t="b">
        <f t="shared" si="3"/>
        <v>1</v>
      </c>
      <c r="BH39" s="120"/>
      <c r="BI39" s="120"/>
      <c r="BJ39" s="120"/>
      <c r="BK39" s="120"/>
      <c r="BL39" s="120"/>
      <c r="BM39" s="120"/>
      <c r="BN39" s="120"/>
      <c r="BO39" s="120"/>
      <c r="BP39" s="120"/>
      <c r="BQ39" s="64" t="b">
        <f t="shared" si="10"/>
        <v>1</v>
      </c>
      <c r="BR39" s="96">
        <f t="shared" si="4"/>
        <v>1051971885</v>
      </c>
      <c r="BS39" s="96">
        <f t="shared" si="5"/>
        <v>1051971885</v>
      </c>
      <c r="BT39" s="64"/>
      <c r="BU39" s="4" t="b">
        <f t="shared" si="12"/>
        <v>0</v>
      </c>
      <c r="BV39" s="4" t="b">
        <f t="shared" si="13"/>
        <v>1</v>
      </c>
    </row>
    <row r="40" spans="1:75" ht="76.5" x14ac:dyDescent="0.25">
      <c r="A40" s="26" t="s">
        <v>137</v>
      </c>
      <c r="B40" s="26" t="s">
        <v>138</v>
      </c>
      <c r="C40" s="26" t="s">
        <v>53</v>
      </c>
      <c r="D40" s="26" t="s">
        <v>54</v>
      </c>
      <c r="E40" s="26" t="s">
        <v>139</v>
      </c>
      <c r="F40" s="26" t="s">
        <v>140</v>
      </c>
      <c r="G40" s="26" t="s">
        <v>57</v>
      </c>
      <c r="H40" s="26" t="s">
        <v>141</v>
      </c>
      <c r="I40" s="26" t="s">
        <v>59</v>
      </c>
      <c r="J40" s="27" t="s">
        <v>195</v>
      </c>
      <c r="K40" s="28">
        <v>30</v>
      </c>
      <c r="L40" s="27" t="s">
        <v>143</v>
      </c>
      <c r="M40" s="29">
        <v>43101</v>
      </c>
      <c r="N40" s="29">
        <v>43215</v>
      </c>
      <c r="O40" s="27" t="s">
        <v>144</v>
      </c>
      <c r="P40" s="27" t="s">
        <v>145</v>
      </c>
      <c r="Q40" s="30">
        <v>1</v>
      </c>
      <c r="R40" s="28" t="s">
        <v>146</v>
      </c>
      <c r="S40" s="31" t="s">
        <v>65</v>
      </c>
      <c r="T40" s="27" t="s">
        <v>147</v>
      </c>
      <c r="U40" s="127">
        <v>0</v>
      </c>
      <c r="V40" s="30"/>
      <c r="W40" s="30"/>
      <c r="X40" s="30"/>
      <c r="Y40" s="30"/>
      <c r="Z40" s="38">
        <v>1</v>
      </c>
      <c r="AA40" s="30">
        <v>1</v>
      </c>
      <c r="AB40" s="30">
        <v>1</v>
      </c>
      <c r="AC40" s="30">
        <v>1</v>
      </c>
      <c r="AD40" s="30">
        <v>1</v>
      </c>
      <c r="AE40" s="30">
        <v>1</v>
      </c>
      <c r="AF40" s="30">
        <v>1</v>
      </c>
      <c r="AG40" s="30">
        <v>1</v>
      </c>
      <c r="AH40" s="30">
        <v>1</v>
      </c>
      <c r="AI40" s="30">
        <v>1</v>
      </c>
      <c r="AJ40" s="30">
        <v>1</v>
      </c>
      <c r="AK40" s="30">
        <v>1</v>
      </c>
      <c r="AL40" s="30">
        <v>1</v>
      </c>
      <c r="AM40" s="30">
        <v>1</v>
      </c>
      <c r="AN40" s="30">
        <v>1</v>
      </c>
      <c r="AO40" s="30">
        <f t="shared" si="0"/>
        <v>1</v>
      </c>
      <c r="AP40" s="92">
        <f t="shared" si="6"/>
        <v>1</v>
      </c>
      <c r="AQ40" s="90"/>
      <c r="AR40" s="90"/>
      <c r="AS40" s="89"/>
      <c r="AT40" s="89"/>
      <c r="AU40" s="89"/>
      <c r="AV40" s="89"/>
      <c r="AW40" s="89"/>
      <c r="AX40" s="32" t="e">
        <f t="shared" si="1"/>
        <v>#DIV/0!</v>
      </c>
      <c r="AY40" s="27" t="s">
        <v>196</v>
      </c>
      <c r="AZ40" s="115">
        <f t="shared" si="2"/>
        <v>114</v>
      </c>
      <c r="BA40" s="116">
        <f t="shared" si="7"/>
        <v>211</v>
      </c>
      <c r="BB40" s="117">
        <f t="shared" si="8"/>
        <v>-97</v>
      </c>
      <c r="BC40" s="118">
        <f t="shared" si="9"/>
        <v>1.3421052631578947</v>
      </c>
      <c r="BD40" s="123"/>
      <c r="BE40" s="27" t="s">
        <v>171</v>
      </c>
      <c r="BF40" s="26"/>
      <c r="BG40" s="120" t="b">
        <f t="shared" si="3"/>
        <v>1</v>
      </c>
      <c r="BH40" s="121" t="s">
        <v>606</v>
      </c>
      <c r="BI40" s="120"/>
      <c r="BJ40" s="122" t="s">
        <v>615</v>
      </c>
      <c r="BK40" s="120"/>
      <c r="BL40" s="120"/>
      <c r="BM40" s="120"/>
      <c r="BN40" s="120"/>
      <c r="BO40" s="120"/>
      <c r="BP40" s="120" t="s">
        <v>632</v>
      </c>
      <c r="BQ40" s="64" t="b">
        <f t="shared" si="10"/>
        <v>1</v>
      </c>
      <c r="BR40" s="96">
        <f t="shared" si="4"/>
        <v>0</v>
      </c>
      <c r="BS40" s="96">
        <f t="shared" si="5"/>
        <v>0</v>
      </c>
      <c r="BT40" s="64" t="b">
        <f>+AP40 &gt; 100%</f>
        <v>0</v>
      </c>
      <c r="BU40" s="4" t="b">
        <f t="shared" si="12"/>
        <v>0</v>
      </c>
      <c r="BV40" s="4" t="b">
        <f t="shared" si="13"/>
        <v>1</v>
      </c>
      <c r="BW40" s="4" t="s">
        <v>694</v>
      </c>
    </row>
    <row r="41" spans="1:75" ht="76.5" x14ac:dyDescent="0.25">
      <c r="A41" s="26" t="s">
        <v>137</v>
      </c>
      <c r="B41" s="26" t="s">
        <v>138</v>
      </c>
      <c r="C41" s="26" t="s">
        <v>53</v>
      </c>
      <c r="D41" s="26" t="s">
        <v>54</v>
      </c>
      <c r="E41" s="26" t="s">
        <v>139</v>
      </c>
      <c r="F41" s="26" t="s">
        <v>140</v>
      </c>
      <c r="G41" s="26" t="s">
        <v>57</v>
      </c>
      <c r="H41" s="26" t="s">
        <v>141</v>
      </c>
      <c r="I41" s="26" t="s">
        <v>59</v>
      </c>
      <c r="J41" s="27" t="s">
        <v>195</v>
      </c>
      <c r="K41" s="28">
        <v>31</v>
      </c>
      <c r="L41" s="27" t="s">
        <v>150</v>
      </c>
      <c r="M41" s="29">
        <v>43215</v>
      </c>
      <c r="N41" s="29">
        <v>43276</v>
      </c>
      <c r="O41" s="27" t="s">
        <v>151</v>
      </c>
      <c r="P41" s="27" t="s">
        <v>151</v>
      </c>
      <c r="Q41" s="30">
        <v>1</v>
      </c>
      <c r="R41" s="28" t="s">
        <v>146</v>
      </c>
      <c r="S41" s="31" t="s">
        <v>65</v>
      </c>
      <c r="T41" s="27" t="s">
        <v>152</v>
      </c>
      <c r="U41" s="127">
        <v>0</v>
      </c>
      <c r="V41" s="30"/>
      <c r="W41" s="30"/>
      <c r="X41" s="30"/>
      <c r="Y41" s="30"/>
      <c r="Z41" s="30"/>
      <c r="AA41" s="30"/>
      <c r="AB41" s="38">
        <v>1</v>
      </c>
      <c r="AC41" s="30">
        <v>1</v>
      </c>
      <c r="AD41" s="30">
        <v>1</v>
      </c>
      <c r="AE41" s="30">
        <v>1</v>
      </c>
      <c r="AF41" s="30">
        <v>1</v>
      </c>
      <c r="AG41" s="30">
        <v>1</v>
      </c>
      <c r="AH41" s="30" t="s">
        <v>629</v>
      </c>
      <c r="AI41" s="30">
        <v>1</v>
      </c>
      <c r="AJ41" s="30">
        <v>1</v>
      </c>
      <c r="AK41" s="30">
        <v>1</v>
      </c>
      <c r="AL41" s="30">
        <v>1</v>
      </c>
      <c r="AM41" s="30">
        <v>1</v>
      </c>
      <c r="AN41" s="30">
        <v>1</v>
      </c>
      <c r="AO41" s="30">
        <f t="shared" si="0"/>
        <v>1</v>
      </c>
      <c r="AP41" s="92">
        <f t="shared" si="6"/>
        <v>1</v>
      </c>
      <c r="AQ41" s="90"/>
      <c r="AR41" s="90"/>
      <c r="AS41" s="89"/>
      <c r="AT41" s="89"/>
      <c r="AU41" s="89"/>
      <c r="AV41" s="89"/>
      <c r="AW41" s="89"/>
      <c r="AX41" s="37" t="e">
        <f t="shared" si="1"/>
        <v>#DIV/0!</v>
      </c>
      <c r="AY41" s="119"/>
      <c r="AZ41" s="115">
        <f t="shared" si="2"/>
        <v>61</v>
      </c>
      <c r="BA41" s="116">
        <f t="shared" si="7"/>
        <v>97</v>
      </c>
      <c r="BB41" s="117">
        <f t="shared" si="8"/>
        <v>-36</v>
      </c>
      <c r="BC41" s="118">
        <f t="shared" si="9"/>
        <v>2.5081967213114753</v>
      </c>
      <c r="BD41" s="123"/>
      <c r="BE41" s="27" t="s">
        <v>197</v>
      </c>
      <c r="BF41" s="26"/>
      <c r="BG41" s="120" t="b">
        <f t="shared" si="3"/>
        <v>1</v>
      </c>
      <c r="BH41" s="120"/>
      <c r="BI41" s="120" t="s">
        <v>607</v>
      </c>
      <c r="BJ41" s="122" t="s">
        <v>615</v>
      </c>
      <c r="BK41" s="120"/>
      <c r="BL41" s="120"/>
      <c r="BM41" s="120"/>
      <c r="BN41" s="120"/>
      <c r="BO41" s="120"/>
      <c r="BP41" s="120" t="s">
        <v>635</v>
      </c>
      <c r="BQ41" s="64" t="b">
        <f t="shared" si="10"/>
        <v>1</v>
      </c>
      <c r="BR41" s="96">
        <f t="shared" si="4"/>
        <v>0</v>
      </c>
      <c r="BS41" s="96">
        <f t="shared" si="5"/>
        <v>0</v>
      </c>
      <c r="BT41" s="64" t="b">
        <f>+AP41 &gt; 100%</f>
        <v>0</v>
      </c>
      <c r="BU41" s="4" t="b">
        <f t="shared" si="12"/>
        <v>0</v>
      </c>
      <c r="BV41" s="4" t="b">
        <f t="shared" si="13"/>
        <v>1</v>
      </c>
      <c r="BW41" s="4" t="s">
        <v>694</v>
      </c>
    </row>
    <row r="42" spans="1:75" ht="76.5" x14ac:dyDescent="0.25">
      <c r="A42" s="26" t="s">
        <v>137</v>
      </c>
      <c r="B42" s="26" t="s">
        <v>138</v>
      </c>
      <c r="C42" s="26" t="s">
        <v>53</v>
      </c>
      <c r="D42" s="26" t="s">
        <v>54</v>
      </c>
      <c r="E42" s="26" t="s">
        <v>139</v>
      </c>
      <c r="F42" s="26" t="s">
        <v>140</v>
      </c>
      <c r="G42" s="26" t="s">
        <v>57</v>
      </c>
      <c r="H42" s="26" t="s">
        <v>141</v>
      </c>
      <c r="I42" s="26" t="s">
        <v>59</v>
      </c>
      <c r="J42" s="27" t="s">
        <v>195</v>
      </c>
      <c r="K42" s="28">
        <v>32</v>
      </c>
      <c r="L42" s="27" t="s">
        <v>198</v>
      </c>
      <c r="M42" s="29">
        <v>43276</v>
      </c>
      <c r="N42" s="29">
        <v>43465</v>
      </c>
      <c r="O42" s="27" t="s">
        <v>168</v>
      </c>
      <c r="P42" s="27" t="s">
        <v>168</v>
      </c>
      <c r="Q42" s="30">
        <v>1</v>
      </c>
      <c r="R42" s="28" t="s">
        <v>146</v>
      </c>
      <c r="S42" s="31" t="s">
        <v>177</v>
      </c>
      <c r="T42" s="27" t="s">
        <v>199</v>
      </c>
      <c r="U42" s="127">
        <v>3789201784</v>
      </c>
      <c r="V42" s="30"/>
      <c r="W42" s="30"/>
      <c r="X42" s="30"/>
      <c r="Y42" s="30"/>
      <c r="Z42" s="30"/>
      <c r="AA42" s="30"/>
      <c r="AB42" s="30"/>
      <c r="AC42" s="30"/>
      <c r="AD42" s="30"/>
      <c r="AE42" s="30"/>
      <c r="AF42" s="30"/>
      <c r="AG42" s="30">
        <v>1</v>
      </c>
      <c r="AH42" s="30" t="s">
        <v>629</v>
      </c>
      <c r="AI42" s="30" t="s">
        <v>629</v>
      </c>
      <c r="AJ42" s="30" t="s">
        <v>629</v>
      </c>
      <c r="AK42" s="30" t="s">
        <v>629</v>
      </c>
      <c r="AL42" s="30" t="s">
        <v>629</v>
      </c>
      <c r="AM42" s="30" t="s">
        <v>629</v>
      </c>
      <c r="AN42" s="30"/>
      <c r="AO42" s="30" t="str">
        <f t="shared" si="0"/>
        <v>NO PROGRAMADO</v>
      </c>
      <c r="AP42" s="92" t="str">
        <f t="shared" si="6"/>
        <v>NO PROGRAMADO</v>
      </c>
      <c r="AQ42" s="90"/>
      <c r="AR42" s="90"/>
      <c r="AS42" s="89"/>
      <c r="AT42" s="89"/>
      <c r="AU42" s="89"/>
      <c r="AV42" s="89"/>
      <c r="AW42" s="89"/>
      <c r="AX42" s="37" t="str">
        <f t="shared" si="1"/>
        <v>SIN RECURSO EJECUTADO</v>
      </c>
      <c r="AY42" s="119"/>
      <c r="AZ42" s="115">
        <f t="shared" si="2"/>
        <v>189</v>
      </c>
      <c r="BA42" s="116">
        <f t="shared" si="7"/>
        <v>36</v>
      </c>
      <c r="BB42" s="117">
        <f t="shared" si="8"/>
        <v>153</v>
      </c>
      <c r="BC42" s="118">
        <f t="shared" si="9"/>
        <v>0.80952380952380953</v>
      </c>
      <c r="BD42" s="123"/>
      <c r="BE42" s="27"/>
      <c r="BF42" s="26"/>
      <c r="BG42" s="120" t="b">
        <f t="shared" si="3"/>
        <v>1</v>
      </c>
      <c r="BH42" s="120"/>
      <c r="BI42" s="120"/>
      <c r="BJ42" s="120"/>
      <c r="BK42" s="120"/>
      <c r="BL42" s="120"/>
      <c r="BM42" s="120"/>
      <c r="BN42" s="120"/>
      <c r="BO42" s="120"/>
      <c r="BP42" s="120"/>
      <c r="BQ42" s="64" t="b">
        <f t="shared" si="10"/>
        <v>1</v>
      </c>
      <c r="BR42" s="96">
        <f t="shared" si="4"/>
        <v>3789201784</v>
      </c>
      <c r="BS42" s="96">
        <f t="shared" si="5"/>
        <v>3789201784</v>
      </c>
      <c r="BT42" s="64"/>
      <c r="BU42" s="4" t="b">
        <f t="shared" si="12"/>
        <v>0</v>
      </c>
      <c r="BV42" s="4" t="b">
        <f t="shared" si="13"/>
        <v>1</v>
      </c>
    </row>
    <row r="43" spans="1:75" ht="76.5" x14ac:dyDescent="0.25">
      <c r="A43" s="26" t="s">
        <v>137</v>
      </c>
      <c r="B43" s="26" t="s">
        <v>138</v>
      </c>
      <c r="C43" s="26" t="s">
        <v>53</v>
      </c>
      <c r="D43" s="26" t="s">
        <v>54</v>
      </c>
      <c r="E43" s="26" t="s">
        <v>139</v>
      </c>
      <c r="F43" s="26" t="s">
        <v>140</v>
      </c>
      <c r="G43" s="26" t="s">
        <v>57</v>
      </c>
      <c r="H43" s="26" t="s">
        <v>141</v>
      </c>
      <c r="I43" s="26" t="s">
        <v>59</v>
      </c>
      <c r="J43" s="27" t="s">
        <v>200</v>
      </c>
      <c r="K43" s="28">
        <v>33</v>
      </c>
      <c r="L43" s="27" t="s">
        <v>143</v>
      </c>
      <c r="M43" s="29">
        <v>43101</v>
      </c>
      <c r="N43" s="29">
        <v>43250</v>
      </c>
      <c r="O43" s="27" t="s">
        <v>144</v>
      </c>
      <c r="P43" s="27" t="s">
        <v>145</v>
      </c>
      <c r="Q43" s="30">
        <v>1</v>
      </c>
      <c r="R43" s="28" t="s">
        <v>146</v>
      </c>
      <c r="S43" s="31" t="s">
        <v>65</v>
      </c>
      <c r="T43" s="27" t="s">
        <v>147</v>
      </c>
      <c r="U43" s="127">
        <v>0</v>
      </c>
      <c r="V43" s="30"/>
      <c r="W43" s="30"/>
      <c r="X43" s="30"/>
      <c r="Y43" s="30"/>
      <c r="Z43" s="30"/>
      <c r="AA43" s="38">
        <v>1</v>
      </c>
      <c r="AB43" s="30">
        <v>1</v>
      </c>
      <c r="AC43" s="30">
        <v>1</v>
      </c>
      <c r="AD43" s="30">
        <v>1</v>
      </c>
      <c r="AE43" s="30">
        <v>1</v>
      </c>
      <c r="AF43" s="30">
        <v>1</v>
      </c>
      <c r="AG43" s="30">
        <v>1</v>
      </c>
      <c r="AH43" s="30">
        <v>1</v>
      </c>
      <c r="AI43" s="30">
        <v>1</v>
      </c>
      <c r="AJ43" s="30">
        <v>1</v>
      </c>
      <c r="AK43" s="30">
        <v>1</v>
      </c>
      <c r="AL43" s="30">
        <v>1</v>
      </c>
      <c r="AM43" s="30">
        <v>1</v>
      </c>
      <c r="AN43" s="30">
        <v>1</v>
      </c>
      <c r="AO43" s="30">
        <f t="shared" si="0"/>
        <v>1</v>
      </c>
      <c r="AP43" s="92">
        <f t="shared" si="6"/>
        <v>1</v>
      </c>
      <c r="AQ43" s="90"/>
      <c r="AR43" s="90"/>
      <c r="AS43" s="89"/>
      <c r="AT43" s="89"/>
      <c r="AU43" s="89"/>
      <c r="AV43" s="89"/>
      <c r="AW43" s="89"/>
      <c r="AX43" s="32" t="e">
        <f t="shared" si="1"/>
        <v>#DIV/0!</v>
      </c>
      <c r="AY43" s="27" t="s">
        <v>201</v>
      </c>
      <c r="AZ43" s="115">
        <f t="shared" si="2"/>
        <v>149</v>
      </c>
      <c r="BA43" s="116">
        <f t="shared" si="7"/>
        <v>211</v>
      </c>
      <c r="BB43" s="117">
        <f t="shared" si="8"/>
        <v>-62</v>
      </c>
      <c r="BC43" s="118">
        <f t="shared" si="9"/>
        <v>1.0268456375838926</v>
      </c>
      <c r="BD43" s="123"/>
      <c r="BE43" s="27" t="s">
        <v>202</v>
      </c>
      <c r="BF43" s="26"/>
      <c r="BG43" s="120" t="b">
        <f t="shared" si="3"/>
        <v>1</v>
      </c>
      <c r="BH43" s="121" t="s">
        <v>606</v>
      </c>
      <c r="BI43" s="120"/>
      <c r="BJ43" s="122" t="s">
        <v>615</v>
      </c>
      <c r="BK43" s="120"/>
      <c r="BL43" s="120"/>
      <c r="BM43" s="120"/>
      <c r="BN43" s="120"/>
      <c r="BO43" s="120"/>
      <c r="BP43" s="120" t="s">
        <v>632</v>
      </c>
      <c r="BQ43" s="64" t="b">
        <f t="shared" si="10"/>
        <v>1</v>
      </c>
      <c r="BR43" s="96">
        <f t="shared" si="4"/>
        <v>0</v>
      </c>
      <c r="BS43" s="96">
        <f t="shared" si="5"/>
        <v>0</v>
      </c>
      <c r="BT43" s="64" t="b">
        <f>+AP43 &gt; 100%</f>
        <v>0</v>
      </c>
      <c r="BU43" s="4" t="b">
        <f t="shared" si="12"/>
        <v>0</v>
      </c>
      <c r="BV43" s="4" t="b">
        <f t="shared" si="13"/>
        <v>1</v>
      </c>
      <c r="BW43" s="4" t="s">
        <v>694</v>
      </c>
    </row>
    <row r="44" spans="1:75" ht="76.5" x14ac:dyDescent="0.25">
      <c r="A44" s="26" t="s">
        <v>137</v>
      </c>
      <c r="B44" s="26" t="s">
        <v>138</v>
      </c>
      <c r="C44" s="26" t="s">
        <v>53</v>
      </c>
      <c r="D44" s="26" t="s">
        <v>54</v>
      </c>
      <c r="E44" s="26" t="s">
        <v>139</v>
      </c>
      <c r="F44" s="26" t="s">
        <v>140</v>
      </c>
      <c r="G44" s="26" t="s">
        <v>57</v>
      </c>
      <c r="H44" s="26" t="s">
        <v>141</v>
      </c>
      <c r="I44" s="26" t="s">
        <v>59</v>
      </c>
      <c r="J44" s="27" t="s">
        <v>200</v>
      </c>
      <c r="K44" s="28">
        <v>34</v>
      </c>
      <c r="L44" s="27" t="s">
        <v>150</v>
      </c>
      <c r="M44" s="29">
        <v>43250</v>
      </c>
      <c r="N44" s="29">
        <v>43322</v>
      </c>
      <c r="O44" s="27" t="s">
        <v>151</v>
      </c>
      <c r="P44" s="27" t="s">
        <v>151</v>
      </c>
      <c r="Q44" s="30">
        <v>1</v>
      </c>
      <c r="R44" s="28" t="s">
        <v>146</v>
      </c>
      <c r="S44" s="31" t="s">
        <v>65</v>
      </c>
      <c r="T44" s="27" t="s">
        <v>152</v>
      </c>
      <c r="U44" s="127">
        <v>0</v>
      </c>
      <c r="V44" s="30"/>
      <c r="W44" s="30"/>
      <c r="X44" s="30"/>
      <c r="Y44" s="30"/>
      <c r="Z44" s="30"/>
      <c r="AA44" s="30"/>
      <c r="AB44" s="30"/>
      <c r="AC44" s="38">
        <v>1</v>
      </c>
      <c r="AD44" s="30">
        <v>1</v>
      </c>
      <c r="AE44" s="30">
        <v>1</v>
      </c>
      <c r="AF44" s="30">
        <v>1</v>
      </c>
      <c r="AG44" s="30">
        <v>1</v>
      </c>
      <c r="AH44" s="30" t="s">
        <v>629</v>
      </c>
      <c r="AI44" s="30" t="s">
        <v>629</v>
      </c>
      <c r="AJ44" s="30"/>
      <c r="AK44" s="30"/>
      <c r="AL44" s="30"/>
      <c r="AM44" s="30"/>
      <c r="AN44" s="30"/>
      <c r="AO44" s="30" t="str">
        <f t="shared" si="0"/>
        <v>NO PROGRAMADO</v>
      </c>
      <c r="AP44" s="92" t="str">
        <f t="shared" si="6"/>
        <v>NO PROGRAMADO</v>
      </c>
      <c r="AQ44" s="90"/>
      <c r="AR44" s="90"/>
      <c r="AS44" s="89"/>
      <c r="AT44" s="89"/>
      <c r="AU44" s="89"/>
      <c r="AV44" s="89"/>
      <c r="AW44" s="89"/>
      <c r="AX44" s="37" t="e">
        <f t="shared" si="1"/>
        <v>#DIV/0!</v>
      </c>
      <c r="AY44" s="119"/>
      <c r="AZ44" s="115">
        <f t="shared" si="2"/>
        <v>72</v>
      </c>
      <c r="BA44" s="116">
        <f t="shared" si="7"/>
        <v>62</v>
      </c>
      <c r="BB44" s="117">
        <f t="shared" si="8"/>
        <v>10</v>
      </c>
      <c r="BC44" s="118">
        <f t="shared" si="9"/>
        <v>2.125</v>
      </c>
      <c r="BD44" s="123"/>
      <c r="BE44" s="27"/>
      <c r="BF44" s="26"/>
      <c r="BG44" s="120" t="b">
        <f t="shared" si="3"/>
        <v>1</v>
      </c>
      <c r="BH44" s="120"/>
      <c r="BI44" s="120"/>
      <c r="BJ44" s="122" t="s">
        <v>615</v>
      </c>
      <c r="BK44" s="120"/>
      <c r="BL44" s="120"/>
      <c r="BM44" s="120"/>
      <c r="BN44" s="120"/>
      <c r="BO44" s="120"/>
      <c r="BP44" s="120"/>
      <c r="BQ44" s="64" t="b">
        <f t="shared" si="10"/>
        <v>1</v>
      </c>
      <c r="BR44" s="96">
        <f t="shared" si="4"/>
        <v>0</v>
      </c>
      <c r="BS44" s="96">
        <f t="shared" si="5"/>
        <v>0</v>
      </c>
      <c r="BT44" s="64"/>
      <c r="BU44" s="4" t="b">
        <f t="shared" si="12"/>
        <v>0</v>
      </c>
      <c r="BV44" s="4" t="b">
        <f t="shared" si="13"/>
        <v>1</v>
      </c>
    </row>
    <row r="45" spans="1:75" ht="76.5" x14ac:dyDescent="0.25">
      <c r="A45" s="26" t="s">
        <v>137</v>
      </c>
      <c r="B45" s="26" t="s">
        <v>138</v>
      </c>
      <c r="C45" s="26" t="s">
        <v>53</v>
      </c>
      <c r="D45" s="26" t="s">
        <v>54</v>
      </c>
      <c r="E45" s="26" t="s">
        <v>139</v>
      </c>
      <c r="F45" s="26" t="s">
        <v>140</v>
      </c>
      <c r="G45" s="26" t="s">
        <v>57</v>
      </c>
      <c r="H45" s="26" t="s">
        <v>141</v>
      </c>
      <c r="I45" s="26" t="s">
        <v>59</v>
      </c>
      <c r="J45" s="27" t="s">
        <v>200</v>
      </c>
      <c r="K45" s="28">
        <v>35</v>
      </c>
      <c r="L45" s="27" t="s">
        <v>190</v>
      </c>
      <c r="M45" s="29">
        <v>43322</v>
      </c>
      <c r="N45" s="29">
        <v>43465</v>
      </c>
      <c r="O45" s="27" t="s">
        <v>191</v>
      </c>
      <c r="P45" s="27" t="s">
        <v>192</v>
      </c>
      <c r="Q45" s="30">
        <v>15000</v>
      </c>
      <c r="R45" s="28" t="s">
        <v>176</v>
      </c>
      <c r="S45" s="31" t="s">
        <v>177</v>
      </c>
      <c r="T45" s="27" t="s">
        <v>193</v>
      </c>
      <c r="U45" s="127">
        <v>16667304688</v>
      </c>
      <c r="V45" s="30"/>
      <c r="W45" s="30"/>
      <c r="X45" s="30"/>
      <c r="Y45" s="30"/>
      <c r="Z45" s="30"/>
      <c r="AA45" s="30"/>
      <c r="AB45" s="30"/>
      <c r="AC45" s="30"/>
      <c r="AD45" s="30"/>
      <c r="AE45" s="30"/>
      <c r="AF45" s="30"/>
      <c r="AG45" s="30">
        <v>15000</v>
      </c>
      <c r="AH45" s="30" t="s">
        <v>629</v>
      </c>
      <c r="AI45" s="30" t="s">
        <v>629</v>
      </c>
      <c r="AJ45" s="30" t="s">
        <v>629</v>
      </c>
      <c r="AK45" s="30" t="s">
        <v>629</v>
      </c>
      <c r="AL45" s="30" t="s">
        <v>629</v>
      </c>
      <c r="AM45" s="30" t="s">
        <v>629</v>
      </c>
      <c r="AN45" s="30"/>
      <c r="AO45" s="30" t="str">
        <f t="shared" si="0"/>
        <v>NO PROGRAMADO</v>
      </c>
      <c r="AP45" s="92" t="str">
        <f t="shared" si="6"/>
        <v>NO PROGRAMADO</v>
      </c>
      <c r="AQ45" s="90"/>
      <c r="AR45" s="90"/>
      <c r="AS45" s="89"/>
      <c r="AT45" s="89"/>
      <c r="AU45" s="89"/>
      <c r="AV45" s="89"/>
      <c r="AW45" s="89"/>
      <c r="AX45" s="37" t="str">
        <f t="shared" si="1"/>
        <v>SIN RECURSO EJECUTADO</v>
      </c>
      <c r="AY45" s="119"/>
      <c r="AZ45" s="115">
        <f t="shared" si="2"/>
        <v>143</v>
      </c>
      <c r="BA45" s="116">
        <f t="shared" si="7"/>
        <v>-10</v>
      </c>
      <c r="BB45" s="117">
        <f t="shared" si="8"/>
        <v>153</v>
      </c>
      <c r="BC45" s="118">
        <f t="shared" si="9"/>
        <v>1.06993006993007</v>
      </c>
      <c r="BD45" s="123"/>
      <c r="BE45" s="27"/>
      <c r="BF45" s="26"/>
      <c r="BG45" s="120" t="b">
        <f t="shared" si="3"/>
        <v>1</v>
      </c>
      <c r="BH45" s="120"/>
      <c r="BI45" s="120"/>
      <c r="BJ45" s="120"/>
      <c r="BK45" s="120"/>
      <c r="BL45" s="120"/>
      <c r="BM45" s="120"/>
      <c r="BN45" s="120"/>
      <c r="BO45" s="120"/>
      <c r="BP45" s="120"/>
      <c r="BQ45" s="64" t="b">
        <f t="shared" si="10"/>
        <v>1</v>
      </c>
      <c r="BR45" s="96">
        <f t="shared" si="4"/>
        <v>16667304688</v>
      </c>
      <c r="BS45" s="96">
        <f t="shared" si="5"/>
        <v>16667304688</v>
      </c>
      <c r="BT45" s="64"/>
      <c r="BU45" s="4" t="b">
        <f t="shared" si="12"/>
        <v>0</v>
      </c>
      <c r="BV45" s="4" t="b">
        <f t="shared" si="13"/>
        <v>1</v>
      </c>
    </row>
    <row r="46" spans="1:75" ht="76.5" x14ac:dyDescent="0.25">
      <c r="A46" s="26" t="s">
        <v>137</v>
      </c>
      <c r="B46" s="26" t="s">
        <v>138</v>
      </c>
      <c r="C46" s="26" t="s">
        <v>53</v>
      </c>
      <c r="D46" s="26" t="s">
        <v>54</v>
      </c>
      <c r="E46" s="26" t="s">
        <v>139</v>
      </c>
      <c r="F46" s="26" t="s">
        <v>140</v>
      </c>
      <c r="G46" s="26" t="s">
        <v>57</v>
      </c>
      <c r="H46" s="26" t="s">
        <v>141</v>
      </c>
      <c r="I46" s="26" t="s">
        <v>59</v>
      </c>
      <c r="J46" s="27" t="s">
        <v>203</v>
      </c>
      <c r="K46" s="28">
        <v>36</v>
      </c>
      <c r="L46" s="27" t="s">
        <v>143</v>
      </c>
      <c r="M46" s="29">
        <v>43101</v>
      </c>
      <c r="N46" s="29">
        <v>43281</v>
      </c>
      <c r="O46" s="27" t="s">
        <v>144</v>
      </c>
      <c r="P46" s="27" t="s">
        <v>145</v>
      </c>
      <c r="Q46" s="30">
        <v>1</v>
      </c>
      <c r="R46" s="28" t="s">
        <v>146</v>
      </c>
      <c r="S46" s="31" t="s">
        <v>65</v>
      </c>
      <c r="T46" s="27" t="s">
        <v>147</v>
      </c>
      <c r="U46" s="127">
        <v>0</v>
      </c>
      <c r="V46" s="30"/>
      <c r="W46" s="30"/>
      <c r="X46" s="30"/>
      <c r="Y46" s="30"/>
      <c r="Z46" s="30"/>
      <c r="AA46" s="30"/>
      <c r="AB46" s="38">
        <v>1</v>
      </c>
      <c r="AC46" s="30">
        <v>1</v>
      </c>
      <c r="AD46" s="30">
        <v>1</v>
      </c>
      <c r="AE46" s="30">
        <v>1</v>
      </c>
      <c r="AF46" s="30">
        <v>1</v>
      </c>
      <c r="AG46" s="30">
        <v>1</v>
      </c>
      <c r="AH46" s="30" t="s">
        <v>629</v>
      </c>
      <c r="AI46" s="30">
        <v>1</v>
      </c>
      <c r="AJ46" s="30">
        <v>1</v>
      </c>
      <c r="AK46" s="30">
        <v>1</v>
      </c>
      <c r="AL46" s="30">
        <v>1</v>
      </c>
      <c r="AM46" s="30">
        <v>1</v>
      </c>
      <c r="AN46" s="30">
        <v>1</v>
      </c>
      <c r="AO46" s="30">
        <f t="shared" si="0"/>
        <v>1</v>
      </c>
      <c r="AP46" s="92">
        <f t="shared" si="6"/>
        <v>1</v>
      </c>
      <c r="AQ46" s="90"/>
      <c r="AR46" s="90"/>
      <c r="AS46" s="89"/>
      <c r="AT46" s="89"/>
      <c r="AU46" s="89"/>
      <c r="AV46" s="89"/>
      <c r="AW46" s="89"/>
      <c r="AX46" s="37" t="e">
        <f t="shared" si="1"/>
        <v>#DIV/0!</v>
      </c>
      <c r="AY46" s="119"/>
      <c r="AZ46" s="115">
        <f t="shared" si="2"/>
        <v>180</v>
      </c>
      <c r="BA46" s="116">
        <f t="shared" si="7"/>
        <v>211</v>
      </c>
      <c r="BB46" s="117">
        <f t="shared" si="8"/>
        <v>-31</v>
      </c>
      <c r="BC46" s="118">
        <f t="shared" si="9"/>
        <v>0.85</v>
      </c>
      <c r="BD46" s="123"/>
      <c r="BE46" s="27" t="s">
        <v>197</v>
      </c>
      <c r="BF46" s="26"/>
      <c r="BG46" s="120" t="b">
        <f t="shared" si="3"/>
        <v>1</v>
      </c>
      <c r="BH46" s="120"/>
      <c r="BI46" s="120" t="s">
        <v>607</v>
      </c>
      <c r="BJ46" s="122" t="s">
        <v>615</v>
      </c>
      <c r="BK46" s="120"/>
      <c r="BL46" s="120"/>
      <c r="BM46" s="120"/>
      <c r="BN46" s="120"/>
      <c r="BO46" s="120"/>
      <c r="BP46" s="120" t="s">
        <v>635</v>
      </c>
      <c r="BQ46" s="64" t="b">
        <f t="shared" si="10"/>
        <v>1</v>
      </c>
      <c r="BR46" s="96">
        <f t="shared" si="4"/>
        <v>0</v>
      </c>
      <c r="BS46" s="96">
        <f t="shared" si="5"/>
        <v>0</v>
      </c>
      <c r="BT46" s="64" t="b">
        <f>+AP46 &gt; 100%</f>
        <v>0</v>
      </c>
      <c r="BU46" s="4" t="b">
        <f t="shared" si="12"/>
        <v>0</v>
      </c>
      <c r="BV46" s="4" t="b">
        <f t="shared" si="13"/>
        <v>1</v>
      </c>
      <c r="BW46" s="4" t="s">
        <v>694</v>
      </c>
    </row>
    <row r="47" spans="1:75" ht="76.5" x14ac:dyDescent="0.25">
      <c r="A47" s="26" t="s">
        <v>137</v>
      </c>
      <c r="B47" s="26" t="s">
        <v>138</v>
      </c>
      <c r="C47" s="26" t="s">
        <v>53</v>
      </c>
      <c r="D47" s="26" t="s">
        <v>54</v>
      </c>
      <c r="E47" s="26" t="s">
        <v>139</v>
      </c>
      <c r="F47" s="26" t="s">
        <v>140</v>
      </c>
      <c r="G47" s="26" t="s">
        <v>57</v>
      </c>
      <c r="H47" s="26" t="s">
        <v>141</v>
      </c>
      <c r="I47" s="26" t="s">
        <v>59</v>
      </c>
      <c r="J47" s="27" t="s">
        <v>203</v>
      </c>
      <c r="K47" s="28">
        <v>37</v>
      </c>
      <c r="L47" s="27" t="s">
        <v>150</v>
      </c>
      <c r="M47" s="29">
        <v>43281</v>
      </c>
      <c r="N47" s="29">
        <v>43296</v>
      </c>
      <c r="O47" s="27" t="s">
        <v>151</v>
      </c>
      <c r="P47" s="27" t="s">
        <v>151</v>
      </c>
      <c r="Q47" s="30">
        <v>1</v>
      </c>
      <c r="R47" s="28" t="s">
        <v>146</v>
      </c>
      <c r="S47" s="31" t="s">
        <v>65</v>
      </c>
      <c r="T47" s="27" t="s">
        <v>152</v>
      </c>
      <c r="U47" s="127">
        <v>0</v>
      </c>
      <c r="V47" s="30"/>
      <c r="W47" s="30"/>
      <c r="X47" s="30"/>
      <c r="Y47" s="30"/>
      <c r="Z47" s="30"/>
      <c r="AA47" s="30"/>
      <c r="AB47" s="38">
        <v>1</v>
      </c>
      <c r="AC47" s="30">
        <v>1</v>
      </c>
      <c r="AD47" s="30">
        <v>1</v>
      </c>
      <c r="AE47" s="30">
        <v>1</v>
      </c>
      <c r="AF47" s="30">
        <v>1</v>
      </c>
      <c r="AG47" s="30">
        <v>1</v>
      </c>
      <c r="AH47" s="30" t="s">
        <v>629</v>
      </c>
      <c r="AI47" s="30">
        <v>1</v>
      </c>
      <c r="AJ47" s="30">
        <v>1</v>
      </c>
      <c r="AK47" s="30">
        <v>1</v>
      </c>
      <c r="AL47" s="30">
        <v>1</v>
      </c>
      <c r="AM47" s="30">
        <v>1</v>
      </c>
      <c r="AN47" s="30">
        <v>1</v>
      </c>
      <c r="AO47" s="30">
        <f t="shared" si="0"/>
        <v>1</v>
      </c>
      <c r="AP47" s="92">
        <f t="shared" si="6"/>
        <v>1</v>
      </c>
      <c r="AQ47" s="90"/>
      <c r="AR47" s="90"/>
      <c r="AS47" s="89"/>
      <c r="AT47" s="89"/>
      <c r="AU47" s="89"/>
      <c r="AV47" s="89"/>
      <c r="AW47" s="89"/>
      <c r="AX47" s="37" t="e">
        <f t="shared" si="1"/>
        <v>#DIV/0!</v>
      </c>
      <c r="AY47" s="119"/>
      <c r="AZ47" s="115">
        <f t="shared" si="2"/>
        <v>15</v>
      </c>
      <c r="BA47" s="116">
        <f t="shared" si="7"/>
        <v>31</v>
      </c>
      <c r="BB47" s="117">
        <f t="shared" si="8"/>
        <v>-16</v>
      </c>
      <c r="BC47" s="118">
        <f t="shared" si="9"/>
        <v>10.199999999999999</v>
      </c>
      <c r="BD47" s="123"/>
      <c r="BE47" s="27"/>
      <c r="BF47" s="26"/>
      <c r="BG47" s="120" t="b">
        <f t="shared" si="3"/>
        <v>1</v>
      </c>
      <c r="BH47" s="120"/>
      <c r="BI47" s="120" t="s">
        <v>607</v>
      </c>
      <c r="BJ47" s="122" t="s">
        <v>615</v>
      </c>
      <c r="BK47" s="120"/>
      <c r="BL47" s="120"/>
      <c r="BM47" s="120"/>
      <c r="BN47" s="120"/>
      <c r="BO47" s="120"/>
      <c r="BP47" s="120" t="s">
        <v>635</v>
      </c>
      <c r="BQ47" s="64" t="b">
        <f t="shared" si="10"/>
        <v>1</v>
      </c>
      <c r="BR47" s="96">
        <f t="shared" si="4"/>
        <v>0</v>
      </c>
      <c r="BS47" s="96">
        <f t="shared" si="5"/>
        <v>0</v>
      </c>
      <c r="BT47" s="64" t="b">
        <f>+AP47 &gt; 100%</f>
        <v>0</v>
      </c>
      <c r="BU47" s="4" t="b">
        <f t="shared" si="12"/>
        <v>0</v>
      </c>
      <c r="BV47" s="4" t="b">
        <f t="shared" si="13"/>
        <v>1</v>
      </c>
      <c r="BW47" s="4" t="s">
        <v>694</v>
      </c>
    </row>
    <row r="48" spans="1:75" ht="76.5" x14ac:dyDescent="0.25">
      <c r="A48" s="26" t="s">
        <v>137</v>
      </c>
      <c r="B48" s="26" t="s">
        <v>138</v>
      </c>
      <c r="C48" s="26" t="s">
        <v>53</v>
      </c>
      <c r="D48" s="26" t="s">
        <v>54</v>
      </c>
      <c r="E48" s="26" t="s">
        <v>139</v>
      </c>
      <c r="F48" s="26" t="s">
        <v>140</v>
      </c>
      <c r="G48" s="26" t="s">
        <v>57</v>
      </c>
      <c r="H48" s="26" t="s">
        <v>141</v>
      </c>
      <c r="I48" s="26" t="s">
        <v>59</v>
      </c>
      <c r="J48" s="27" t="s">
        <v>203</v>
      </c>
      <c r="K48" s="28">
        <v>38</v>
      </c>
      <c r="L48" s="27" t="s">
        <v>190</v>
      </c>
      <c r="M48" s="29">
        <v>43296</v>
      </c>
      <c r="N48" s="29">
        <v>43465</v>
      </c>
      <c r="O48" s="27" t="s">
        <v>168</v>
      </c>
      <c r="P48" s="27" t="s">
        <v>168</v>
      </c>
      <c r="Q48" s="30">
        <v>2</v>
      </c>
      <c r="R48" s="28" t="s">
        <v>146</v>
      </c>
      <c r="S48" s="31" t="s">
        <v>177</v>
      </c>
      <c r="T48" s="27" t="s">
        <v>204</v>
      </c>
      <c r="U48" s="127">
        <v>13593574566</v>
      </c>
      <c r="V48" s="30"/>
      <c r="W48" s="30"/>
      <c r="X48" s="30"/>
      <c r="Y48" s="30"/>
      <c r="Z48" s="30"/>
      <c r="AA48" s="30"/>
      <c r="AB48" s="30"/>
      <c r="AC48" s="30"/>
      <c r="AD48" s="30"/>
      <c r="AE48" s="30"/>
      <c r="AF48" s="30"/>
      <c r="AG48" s="30">
        <v>2</v>
      </c>
      <c r="AH48" s="30" t="s">
        <v>629</v>
      </c>
      <c r="AI48" s="30" t="s">
        <v>629</v>
      </c>
      <c r="AJ48" s="30" t="s">
        <v>629</v>
      </c>
      <c r="AK48" s="30" t="s">
        <v>629</v>
      </c>
      <c r="AL48" s="30" t="s">
        <v>629</v>
      </c>
      <c r="AM48" s="30" t="s">
        <v>629</v>
      </c>
      <c r="AN48" s="30"/>
      <c r="AO48" s="30" t="str">
        <f t="shared" si="0"/>
        <v>NO PROGRAMADO</v>
      </c>
      <c r="AP48" s="92" t="str">
        <f t="shared" si="6"/>
        <v>NO PROGRAMADO</v>
      </c>
      <c r="AQ48" s="90"/>
      <c r="AR48" s="90"/>
      <c r="AS48" s="89"/>
      <c r="AT48" s="89"/>
      <c r="AU48" s="89"/>
      <c r="AV48" s="89"/>
      <c r="AW48" s="89"/>
      <c r="AX48" s="37" t="str">
        <f t="shared" si="1"/>
        <v>SIN RECURSO EJECUTADO</v>
      </c>
      <c r="AY48" s="119"/>
      <c r="AZ48" s="115">
        <f t="shared" si="2"/>
        <v>169</v>
      </c>
      <c r="BA48" s="116">
        <f t="shared" si="7"/>
        <v>16</v>
      </c>
      <c r="BB48" s="117">
        <f t="shared" si="8"/>
        <v>153</v>
      </c>
      <c r="BC48" s="118">
        <f t="shared" si="9"/>
        <v>0.90532544378698221</v>
      </c>
      <c r="BD48" s="123"/>
      <c r="BE48" s="27"/>
      <c r="BF48" s="26"/>
      <c r="BG48" s="120" t="b">
        <f t="shared" si="3"/>
        <v>1</v>
      </c>
      <c r="BH48" s="120"/>
      <c r="BI48" s="120"/>
      <c r="BJ48" s="120"/>
      <c r="BK48" s="120"/>
      <c r="BL48" s="120"/>
      <c r="BM48" s="120"/>
      <c r="BN48" s="120"/>
      <c r="BO48" s="120"/>
      <c r="BP48" s="120"/>
      <c r="BQ48" s="64" t="b">
        <f t="shared" si="10"/>
        <v>1</v>
      </c>
      <c r="BR48" s="96">
        <f t="shared" si="4"/>
        <v>13593574566</v>
      </c>
      <c r="BS48" s="96">
        <f t="shared" si="5"/>
        <v>13593574566</v>
      </c>
      <c r="BT48" s="64"/>
      <c r="BU48" s="4" t="b">
        <f t="shared" si="12"/>
        <v>0</v>
      </c>
      <c r="BV48" s="4" t="b">
        <f t="shared" si="13"/>
        <v>1</v>
      </c>
    </row>
    <row r="49" spans="1:75" ht="76.5" x14ac:dyDescent="0.25">
      <c r="A49" s="26" t="s">
        <v>137</v>
      </c>
      <c r="B49" s="26" t="s">
        <v>138</v>
      </c>
      <c r="C49" s="26" t="s">
        <v>53</v>
      </c>
      <c r="D49" s="26" t="s">
        <v>54</v>
      </c>
      <c r="E49" s="26" t="s">
        <v>139</v>
      </c>
      <c r="F49" s="26" t="s">
        <v>140</v>
      </c>
      <c r="G49" s="26" t="s">
        <v>57</v>
      </c>
      <c r="H49" s="26" t="s">
        <v>141</v>
      </c>
      <c r="I49" s="26" t="s">
        <v>59</v>
      </c>
      <c r="J49" s="27" t="s">
        <v>205</v>
      </c>
      <c r="K49" s="28">
        <v>39</v>
      </c>
      <c r="L49" s="27" t="s">
        <v>143</v>
      </c>
      <c r="M49" s="29">
        <v>43101</v>
      </c>
      <c r="N49" s="29">
        <v>43281</v>
      </c>
      <c r="O49" s="27" t="s">
        <v>144</v>
      </c>
      <c r="P49" s="27" t="s">
        <v>145</v>
      </c>
      <c r="Q49" s="30">
        <v>2</v>
      </c>
      <c r="R49" s="28" t="s">
        <v>146</v>
      </c>
      <c r="S49" s="31" t="s">
        <v>65</v>
      </c>
      <c r="T49" s="27" t="s">
        <v>181</v>
      </c>
      <c r="U49" s="127">
        <v>0</v>
      </c>
      <c r="V49" s="30"/>
      <c r="W49" s="30"/>
      <c r="X49" s="30"/>
      <c r="Y49" s="30"/>
      <c r="Z49" s="30"/>
      <c r="AA49" s="30"/>
      <c r="AB49" s="38">
        <v>2</v>
      </c>
      <c r="AC49" s="30">
        <v>2</v>
      </c>
      <c r="AD49" s="30">
        <v>2</v>
      </c>
      <c r="AE49" s="30">
        <v>2</v>
      </c>
      <c r="AF49" s="30">
        <v>2</v>
      </c>
      <c r="AG49" s="30">
        <v>2</v>
      </c>
      <c r="AH49" s="30" t="s">
        <v>629</v>
      </c>
      <c r="AI49" s="30">
        <v>2</v>
      </c>
      <c r="AJ49" s="30">
        <v>2</v>
      </c>
      <c r="AK49" s="30">
        <v>2</v>
      </c>
      <c r="AL49" s="30">
        <v>2</v>
      </c>
      <c r="AM49" s="30">
        <v>2</v>
      </c>
      <c r="AN49" s="30">
        <v>2</v>
      </c>
      <c r="AO49" s="30">
        <f t="shared" si="0"/>
        <v>2</v>
      </c>
      <c r="AP49" s="92">
        <f t="shared" si="6"/>
        <v>1</v>
      </c>
      <c r="AQ49" s="90"/>
      <c r="AR49" s="90"/>
      <c r="AS49" s="89"/>
      <c r="AT49" s="89"/>
      <c r="AU49" s="89"/>
      <c r="AV49" s="89"/>
      <c r="AW49" s="89"/>
      <c r="AX49" s="37" t="e">
        <f t="shared" si="1"/>
        <v>#DIV/0!</v>
      </c>
      <c r="AY49" s="119"/>
      <c r="AZ49" s="115">
        <f t="shared" si="2"/>
        <v>180</v>
      </c>
      <c r="BA49" s="116">
        <f t="shared" si="7"/>
        <v>211</v>
      </c>
      <c r="BB49" s="117">
        <f t="shared" si="8"/>
        <v>-31</v>
      </c>
      <c r="BC49" s="118">
        <f t="shared" si="9"/>
        <v>0.85</v>
      </c>
      <c r="BD49" s="123"/>
      <c r="BE49" s="27" t="s">
        <v>197</v>
      </c>
      <c r="BF49" s="26"/>
      <c r="BG49" s="120" t="b">
        <f t="shared" si="3"/>
        <v>1</v>
      </c>
      <c r="BH49" s="120"/>
      <c r="BI49" s="120" t="s">
        <v>607</v>
      </c>
      <c r="BJ49" s="122" t="s">
        <v>615</v>
      </c>
      <c r="BK49" s="120"/>
      <c r="BL49" s="120"/>
      <c r="BM49" s="120"/>
      <c r="BN49" s="120"/>
      <c r="BO49" s="120"/>
      <c r="BP49" s="120" t="s">
        <v>635</v>
      </c>
      <c r="BQ49" s="64" t="b">
        <f t="shared" si="10"/>
        <v>1</v>
      </c>
      <c r="BR49" s="96">
        <f t="shared" si="4"/>
        <v>0</v>
      </c>
      <c r="BS49" s="96">
        <f t="shared" si="5"/>
        <v>0</v>
      </c>
      <c r="BT49" s="64" t="b">
        <f>+AP49 &gt; 100%</f>
        <v>0</v>
      </c>
      <c r="BU49" s="4" t="b">
        <f t="shared" si="12"/>
        <v>0</v>
      </c>
      <c r="BV49" s="4" t="b">
        <f t="shared" si="13"/>
        <v>1</v>
      </c>
      <c r="BW49" s="4" t="s">
        <v>694</v>
      </c>
    </row>
    <row r="50" spans="1:75" ht="76.5" x14ac:dyDescent="0.25">
      <c r="A50" s="26" t="s">
        <v>137</v>
      </c>
      <c r="B50" s="26" t="s">
        <v>138</v>
      </c>
      <c r="C50" s="26" t="s">
        <v>53</v>
      </c>
      <c r="D50" s="26" t="s">
        <v>54</v>
      </c>
      <c r="E50" s="26" t="s">
        <v>139</v>
      </c>
      <c r="F50" s="26" t="s">
        <v>140</v>
      </c>
      <c r="G50" s="26" t="s">
        <v>57</v>
      </c>
      <c r="H50" s="26" t="s">
        <v>141</v>
      </c>
      <c r="I50" s="26" t="s">
        <v>59</v>
      </c>
      <c r="J50" s="27" t="s">
        <v>205</v>
      </c>
      <c r="K50" s="28">
        <v>40</v>
      </c>
      <c r="L50" s="27" t="s">
        <v>150</v>
      </c>
      <c r="M50" s="29">
        <v>43281</v>
      </c>
      <c r="N50" s="29">
        <v>43313</v>
      </c>
      <c r="O50" s="27" t="s">
        <v>151</v>
      </c>
      <c r="P50" s="27" t="s">
        <v>183</v>
      </c>
      <c r="Q50" s="30">
        <v>2</v>
      </c>
      <c r="R50" s="28" t="s">
        <v>146</v>
      </c>
      <c r="S50" s="31" t="s">
        <v>65</v>
      </c>
      <c r="T50" s="27" t="s">
        <v>152</v>
      </c>
      <c r="U50" s="127">
        <v>0</v>
      </c>
      <c r="V50" s="30"/>
      <c r="W50" s="30"/>
      <c r="X50" s="30"/>
      <c r="Y50" s="30"/>
      <c r="Z50" s="30"/>
      <c r="AA50" s="30"/>
      <c r="AB50" s="30"/>
      <c r="AC50" s="38">
        <v>2</v>
      </c>
      <c r="AD50" s="30">
        <v>2</v>
      </c>
      <c r="AE50" s="30">
        <v>2</v>
      </c>
      <c r="AF50" s="30">
        <v>2</v>
      </c>
      <c r="AG50" s="30">
        <v>2</v>
      </c>
      <c r="AH50" s="30" t="s">
        <v>629</v>
      </c>
      <c r="AI50" s="30" t="s">
        <v>629</v>
      </c>
      <c r="AJ50" s="30"/>
      <c r="AK50" s="30"/>
      <c r="AL50" s="30"/>
      <c r="AM50" s="30"/>
      <c r="AN50" s="30"/>
      <c r="AO50" s="30" t="str">
        <f t="shared" si="0"/>
        <v>NO PROGRAMADO</v>
      </c>
      <c r="AP50" s="92" t="str">
        <f t="shared" si="6"/>
        <v>NO PROGRAMADO</v>
      </c>
      <c r="AQ50" s="90"/>
      <c r="AR50" s="90"/>
      <c r="AS50" s="89"/>
      <c r="AT50" s="89"/>
      <c r="AU50" s="89"/>
      <c r="AV50" s="89"/>
      <c r="AW50" s="89"/>
      <c r="AX50" s="37" t="e">
        <f t="shared" si="1"/>
        <v>#DIV/0!</v>
      </c>
      <c r="AY50" s="119"/>
      <c r="AZ50" s="115">
        <f t="shared" si="2"/>
        <v>32</v>
      </c>
      <c r="BA50" s="116">
        <f t="shared" si="7"/>
        <v>31</v>
      </c>
      <c r="BB50" s="117">
        <f t="shared" si="8"/>
        <v>1</v>
      </c>
      <c r="BC50" s="118">
        <f t="shared" si="9"/>
        <v>4.78125</v>
      </c>
      <c r="BD50" s="123"/>
      <c r="BE50" s="27"/>
      <c r="BF50" s="26"/>
      <c r="BG50" s="120" t="b">
        <f t="shared" si="3"/>
        <v>1</v>
      </c>
      <c r="BH50" s="120"/>
      <c r="BI50" s="120"/>
      <c r="BJ50" s="122" t="s">
        <v>615</v>
      </c>
      <c r="BK50" s="120"/>
      <c r="BL50" s="120"/>
      <c r="BM50" s="120"/>
      <c r="BN50" s="120"/>
      <c r="BO50" s="120"/>
      <c r="BP50" s="120"/>
      <c r="BQ50" s="64" t="b">
        <f t="shared" si="10"/>
        <v>1</v>
      </c>
      <c r="BR50" s="96">
        <f t="shared" si="4"/>
        <v>0</v>
      </c>
      <c r="BS50" s="96">
        <f t="shared" si="5"/>
        <v>0</v>
      </c>
      <c r="BT50" s="64"/>
      <c r="BU50" s="4" t="b">
        <f t="shared" si="12"/>
        <v>0</v>
      </c>
      <c r="BV50" s="4" t="b">
        <f t="shared" si="13"/>
        <v>1</v>
      </c>
    </row>
    <row r="51" spans="1:75" ht="76.5" x14ac:dyDescent="0.25">
      <c r="A51" s="26" t="s">
        <v>137</v>
      </c>
      <c r="B51" s="26" t="s">
        <v>138</v>
      </c>
      <c r="C51" s="26" t="s">
        <v>53</v>
      </c>
      <c r="D51" s="26" t="s">
        <v>54</v>
      </c>
      <c r="E51" s="26" t="s">
        <v>139</v>
      </c>
      <c r="F51" s="26" t="s">
        <v>140</v>
      </c>
      <c r="G51" s="26" t="s">
        <v>57</v>
      </c>
      <c r="H51" s="26" t="s">
        <v>141</v>
      </c>
      <c r="I51" s="26" t="s">
        <v>59</v>
      </c>
      <c r="J51" s="27" t="s">
        <v>205</v>
      </c>
      <c r="K51" s="28">
        <v>41</v>
      </c>
      <c r="L51" s="27" t="s">
        <v>184</v>
      </c>
      <c r="M51" s="29">
        <v>43266</v>
      </c>
      <c r="N51" s="29">
        <v>43465</v>
      </c>
      <c r="O51" s="27" t="s">
        <v>206</v>
      </c>
      <c r="P51" s="27" t="s">
        <v>207</v>
      </c>
      <c r="Q51" s="30">
        <v>10000</v>
      </c>
      <c r="R51" s="28" t="s">
        <v>176</v>
      </c>
      <c r="S51" s="31" t="s">
        <v>177</v>
      </c>
      <c r="T51" s="27" t="s">
        <v>208</v>
      </c>
      <c r="U51" s="127">
        <v>7890562980</v>
      </c>
      <c r="V51" s="30"/>
      <c r="W51" s="30"/>
      <c r="X51" s="30"/>
      <c r="Y51" s="30"/>
      <c r="Z51" s="30"/>
      <c r="AA51" s="30"/>
      <c r="AB51" s="30"/>
      <c r="AC51" s="30"/>
      <c r="AD51" s="30"/>
      <c r="AE51" s="30"/>
      <c r="AF51" s="30"/>
      <c r="AG51" s="30">
        <v>10000</v>
      </c>
      <c r="AH51" s="30" t="s">
        <v>629</v>
      </c>
      <c r="AI51" s="30" t="s">
        <v>629</v>
      </c>
      <c r="AJ51" s="30" t="s">
        <v>629</v>
      </c>
      <c r="AK51" s="30" t="s">
        <v>629</v>
      </c>
      <c r="AL51" s="30" t="s">
        <v>629</v>
      </c>
      <c r="AM51" s="30" t="s">
        <v>629</v>
      </c>
      <c r="AN51" s="30"/>
      <c r="AO51" s="30" t="str">
        <f t="shared" si="0"/>
        <v>NO PROGRAMADO</v>
      </c>
      <c r="AP51" s="92" t="str">
        <f t="shared" si="6"/>
        <v>NO PROGRAMADO</v>
      </c>
      <c r="AQ51" s="90"/>
      <c r="AR51" s="90"/>
      <c r="AS51" s="89"/>
      <c r="AT51" s="89"/>
      <c r="AU51" s="89"/>
      <c r="AV51" s="89"/>
      <c r="AW51" s="89"/>
      <c r="AX51" s="37" t="str">
        <f t="shared" si="1"/>
        <v>SIN RECURSO EJECUTADO</v>
      </c>
      <c r="AY51" s="119"/>
      <c r="AZ51" s="115">
        <f t="shared" si="2"/>
        <v>199</v>
      </c>
      <c r="BA51" s="116">
        <f t="shared" si="7"/>
        <v>46</v>
      </c>
      <c r="BB51" s="117">
        <f t="shared" si="8"/>
        <v>153</v>
      </c>
      <c r="BC51" s="118">
        <f t="shared" si="9"/>
        <v>0.76884422110552764</v>
      </c>
      <c r="BD51" s="123"/>
      <c r="BE51" s="27"/>
      <c r="BF51" s="26"/>
      <c r="BG51" s="120" t="b">
        <f t="shared" si="3"/>
        <v>1</v>
      </c>
      <c r="BH51" s="120"/>
      <c r="BI51" s="120"/>
      <c r="BJ51" s="120"/>
      <c r="BK51" s="120"/>
      <c r="BL51" s="120"/>
      <c r="BM51" s="120"/>
      <c r="BN51" s="120"/>
      <c r="BO51" s="120"/>
      <c r="BP51" s="120"/>
      <c r="BQ51" s="64" t="b">
        <f t="shared" si="10"/>
        <v>1</v>
      </c>
      <c r="BR51" s="96">
        <f t="shared" si="4"/>
        <v>7890562980</v>
      </c>
      <c r="BS51" s="96">
        <f t="shared" si="5"/>
        <v>7890562980</v>
      </c>
      <c r="BT51" s="64"/>
      <c r="BU51" s="4" t="b">
        <f t="shared" si="12"/>
        <v>0</v>
      </c>
      <c r="BV51" s="4" t="b">
        <f t="shared" si="13"/>
        <v>1</v>
      </c>
    </row>
    <row r="52" spans="1:75" ht="89.25" x14ac:dyDescent="0.25">
      <c r="A52" s="26" t="s">
        <v>218</v>
      </c>
      <c r="B52" s="26" t="s">
        <v>209</v>
      </c>
      <c r="C52" s="26" t="s">
        <v>53</v>
      </c>
      <c r="D52" s="26" t="s">
        <v>210</v>
      </c>
      <c r="E52" s="26" t="s">
        <v>211</v>
      </c>
      <c r="F52" s="26" t="s">
        <v>212</v>
      </c>
      <c r="G52" s="26" t="s">
        <v>57</v>
      </c>
      <c r="H52" s="26" t="s">
        <v>81</v>
      </c>
      <c r="I52" s="26" t="s">
        <v>59</v>
      </c>
      <c r="J52" s="27" t="s">
        <v>213</v>
      </c>
      <c r="K52" s="28">
        <v>42</v>
      </c>
      <c r="L52" s="27" t="s">
        <v>214</v>
      </c>
      <c r="M52" s="29">
        <v>43132</v>
      </c>
      <c r="N52" s="29">
        <v>43449</v>
      </c>
      <c r="O52" s="27" t="s">
        <v>215</v>
      </c>
      <c r="P52" s="27" t="s">
        <v>215</v>
      </c>
      <c r="Q52" s="30">
        <v>1</v>
      </c>
      <c r="R52" s="28" t="s">
        <v>96</v>
      </c>
      <c r="S52" s="31" t="s">
        <v>177</v>
      </c>
      <c r="T52" s="27" t="s">
        <v>216</v>
      </c>
      <c r="U52" s="128">
        <v>1533000000</v>
      </c>
      <c r="V52" s="30"/>
      <c r="W52" s="30"/>
      <c r="X52" s="30"/>
      <c r="Y52" s="30"/>
      <c r="Z52" s="30"/>
      <c r="AA52" s="30"/>
      <c r="AB52" s="30"/>
      <c r="AC52" s="30"/>
      <c r="AD52" s="30"/>
      <c r="AE52" s="30"/>
      <c r="AF52" s="30"/>
      <c r="AG52" s="30">
        <v>1</v>
      </c>
      <c r="AH52" s="30" t="s">
        <v>629</v>
      </c>
      <c r="AI52" s="30" t="s">
        <v>629</v>
      </c>
      <c r="AJ52" s="30" t="s">
        <v>629</v>
      </c>
      <c r="AK52" s="30" t="s">
        <v>629</v>
      </c>
      <c r="AL52" s="30" t="s">
        <v>629</v>
      </c>
      <c r="AM52" s="30" t="s">
        <v>629</v>
      </c>
      <c r="AN52" s="30"/>
      <c r="AO52" s="30" t="str">
        <f t="shared" si="0"/>
        <v>NO PROGRAMADO</v>
      </c>
      <c r="AP52" s="92" t="str">
        <f t="shared" si="6"/>
        <v>NO PROGRAMADO</v>
      </c>
      <c r="AQ52" s="90"/>
      <c r="AR52" s="90"/>
      <c r="AS52" s="89"/>
      <c r="AT52" s="89"/>
      <c r="AU52" s="89"/>
      <c r="AV52" s="89"/>
      <c r="AW52" s="89"/>
      <c r="AX52" s="37" t="str">
        <f t="shared" si="1"/>
        <v>SIN RECURSO EJECUTADO</v>
      </c>
      <c r="AY52" s="119"/>
      <c r="AZ52" s="115">
        <f t="shared" si="2"/>
        <v>317</v>
      </c>
      <c r="BA52" s="116">
        <f t="shared" si="7"/>
        <v>180</v>
      </c>
      <c r="BB52" s="117">
        <f t="shared" si="8"/>
        <v>137</v>
      </c>
      <c r="BC52" s="118">
        <f t="shared" si="9"/>
        <v>0.48264984227129337</v>
      </c>
      <c r="BD52" s="26"/>
      <c r="BE52" s="27"/>
      <c r="BF52" s="26" t="s">
        <v>217</v>
      </c>
      <c r="BG52" s="120" t="b">
        <f t="shared" si="3"/>
        <v>1</v>
      </c>
      <c r="BH52" s="120"/>
      <c r="BI52" s="120"/>
      <c r="BJ52" s="120"/>
      <c r="BK52" s="120"/>
      <c r="BL52" s="120"/>
      <c r="BM52" s="120"/>
      <c r="BN52" s="120"/>
      <c r="BO52" s="120"/>
      <c r="BP52" s="120"/>
      <c r="BQ52" s="64" t="b">
        <f t="shared" si="10"/>
        <v>1</v>
      </c>
      <c r="BR52" s="96">
        <f t="shared" si="4"/>
        <v>1533000000</v>
      </c>
      <c r="BS52" s="96">
        <f t="shared" si="5"/>
        <v>1533000000</v>
      </c>
      <c r="BT52" s="64"/>
      <c r="BU52" s="4" t="b">
        <f t="shared" si="12"/>
        <v>0</v>
      </c>
      <c r="BV52" s="4" t="b">
        <f t="shared" si="13"/>
        <v>1</v>
      </c>
    </row>
    <row r="53" spans="1:75" ht="50.1" customHeight="1" x14ac:dyDescent="0.25">
      <c r="A53" s="26" t="s">
        <v>218</v>
      </c>
      <c r="B53" s="26" t="s">
        <v>209</v>
      </c>
      <c r="C53" s="26" t="s">
        <v>53</v>
      </c>
      <c r="D53" s="26" t="s">
        <v>210</v>
      </c>
      <c r="E53" s="26" t="s">
        <v>211</v>
      </c>
      <c r="F53" s="26" t="s">
        <v>212</v>
      </c>
      <c r="G53" s="26" t="s">
        <v>57</v>
      </c>
      <c r="H53" s="26" t="s">
        <v>81</v>
      </c>
      <c r="I53" s="26" t="s">
        <v>59</v>
      </c>
      <c r="J53" s="27" t="s">
        <v>219</v>
      </c>
      <c r="K53" s="28">
        <v>43</v>
      </c>
      <c r="L53" s="27" t="s">
        <v>220</v>
      </c>
      <c r="M53" s="29">
        <v>43132</v>
      </c>
      <c r="N53" s="29">
        <v>43465</v>
      </c>
      <c r="O53" s="27" t="s">
        <v>221</v>
      </c>
      <c r="P53" s="27" t="s">
        <v>222</v>
      </c>
      <c r="Q53" s="30">
        <v>16</v>
      </c>
      <c r="R53" s="28" t="s">
        <v>96</v>
      </c>
      <c r="S53" s="31" t="s">
        <v>223</v>
      </c>
      <c r="T53" s="27" t="s">
        <v>224</v>
      </c>
      <c r="U53" s="128">
        <v>1775550000</v>
      </c>
      <c r="V53" s="30"/>
      <c r="W53" s="30">
        <v>1</v>
      </c>
      <c r="X53" s="35">
        <v>3</v>
      </c>
      <c r="Y53" s="30">
        <v>5</v>
      </c>
      <c r="Z53" s="30">
        <v>7</v>
      </c>
      <c r="AA53" s="35">
        <v>9</v>
      </c>
      <c r="AB53" s="30">
        <v>11</v>
      </c>
      <c r="AC53" s="30">
        <v>12</v>
      </c>
      <c r="AD53" s="35">
        <v>13</v>
      </c>
      <c r="AE53" s="30">
        <v>15</v>
      </c>
      <c r="AF53" s="30">
        <v>16</v>
      </c>
      <c r="AG53" s="35">
        <v>16</v>
      </c>
      <c r="AH53" s="30">
        <v>15</v>
      </c>
      <c r="AI53" s="85" t="s">
        <v>630</v>
      </c>
      <c r="AJ53" s="85" t="s">
        <v>630</v>
      </c>
      <c r="AK53" s="30"/>
      <c r="AL53" s="85" t="s">
        <v>630</v>
      </c>
      <c r="AM53" s="85" t="s">
        <v>630</v>
      </c>
      <c r="AN53" s="30"/>
      <c r="AO53" s="30">
        <f t="shared" si="0"/>
        <v>15</v>
      </c>
      <c r="AP53" s="92">
        <f t="shared" si="6"/>
        <v>1.3636363636363635</v>
      </c>
      <c r="AQ53" s="90">
        <v>1043000000</v>
      </c>
      <c r="AR53" s="90">
        <v>1043000000</v>
      </c>
      <c r="AS53" s="89"/>
      <c r="AT53" s="89"/>
      <c r="AU53" s="89"/>
      <c r="AV53" s="89"/>
      <c r="AW53" s="89"/>
      <c r="AX53" s="32">
        <f t="shared" si="1"/>
        <v>0.58742361521781983</v>
      </c>
      <c r="AY53" s="27" t="s">
        <v>225</v>
      </c>
      <c r="AZ53" s="115">
        <f t="shared" si="2"/>
        <v>333</v>
      </c>
      <c r="BA53" s="116">
        <f t="shared" si="7"/>
        <v>180</v>
      </c>
      <c r="BB53" s="117">
        <f t="shared" si="8"/>
        <v>153</v>
      </c>
      <c r="BC53" s="118">
        <f t="shared" si="9"/>
        <v>0.45945945945945948</v>
      </c>
      <c r="BD53" s="129"/>
      <c r="BE53" s="27" t="s">
        <v>226</v>
      </c>
      <c r="BF53" s="26" t="s">
        <v>227</v>
      </c>
      <c r="BG53" s="120" t="b">
        <f t="shared" si="3"/>
        <v>1</v>
      </c>
      <c r="BH53" s="121" t="s">
        <v>606</v>
      </c>
      <c r="BI53" s="120"/>
      <c r="BJ53" s="120"/>
      <c r="BK53" s="120"/>
      <c r="BL53" s="120"/>
      <c r="BM53" s="120"/>
      <c r="BN53" s="120"/>
      <c r="BO53" s="120"/>
      <c r="BP53" s="120"/>
      <c r="BQ53" s="64" t="b">
        <f t="shared" si="10"/>
        <v>1</v>
      </c>
      <c r="BR53" s="96">
        <f t="shared" si="4"/>
        <v>732550000</v>
      </c>
      <c r="BS53" s="96">
        <f t="shared" si="5"/>
        <v>732550000</v>
      </c>
      <c r="BT53" s="64" t="b">
        <f>+AP53 &gt; 100%</f>
        <v>1</v>
      </c>
      <c r="BU53" s="4" t="b">
        <f t="shared" si="12"/>
        <v>0</v>
      </c>
      <c r="BV53" s="4" t="b">
        <f t="shared" si="13"/>
        <v>0</v>
      </c>
      <c r="BW53" s="4" t="s">
        <v>694</v>
      </c>
    </row>
    <row r="54" spans="1:75" ht="50.1" customHeight="1" x14ac:dyDescent="0.25">
      <c r="A54" s="26" t="s">
        <v>218</v>
      </c>
      <c r="B54" s="26" t="s">
        <v>209</v>
      </c>
      <c r="C54" s="26" t="s">
        <v>53</v>
      </c>
      <c r="D54" s="26" t="s">
        <v>210</v>
      </c>
      <c r="E54" s="26" t="s">
        <v>211</v>
      </c>
      <c r="F54" s="26" t="s">
        <v>212</v>
      </c>
      <c r="G54" s="26" t="s">
        <v>57</v>
      </c>
      <c r="H54" s="26" t="s">
        <v>81</v>
      </c>
      <c r="I54" s="26" t="s">
        <v>59</v>
      </c>
      <c r="J54" s="27" t="s">
        <v>228</v>
      </c>
      <c r="K54" s="28">
        <v>44</v>
      </c>
      <c r="L54" s="27" t="s">
        <v>229</v>
      </c>
      <c r="M54" s="29">
        <v>43168</v>
      </c>
      <c r="N54" s="29">
        <v>43449</v>
      </c>
      <c r="O54" s="27" t="s">
        <v>230</v>
      </c>
      <c r="P54" s="27" t="s">
        <v>231</v>
      </c>
      <c r="Q54" s="30">
        <v>9</v>
      </c>
      <c r="R54" s="28" t="s">
        <v>96</v>
      </c>
      <c r="S54" s="31" t="s">
        <v>223</v>
      </c>
      <c r="T54" s="27" t="s">
        <v>232</v>
      </c>
      <c r="U54" s="128">
        <v>5148150000</v>
      </c>
      <c r="V54" s="30"/>
      <c r="W54" s="30"/>
      <c r="X54" s="35">
        <v>2</v>
      </c>
      <c r="Y54" s="30">
        <v>2</v>
      </c>
      <c r="Z54" s="30">
        <v>2</v>
      </c>
      <c r="AA54" s="35">
        <v>2</v>
      </c>
      <c r="AB54" s="30">
        <v>3</v>
      </c>
      <c r="AC54" s="30">
        <v>5</v>
      </c>
      <c r="AD54" s="35">
        <v>6</v>
      </c>
      <c r="AE54" s="30">
        <v>8</v>
      </c>
      <c r="AF54" s="30">
        <v>9</v>
      </c>
      <c r="AG54" s="35">
        <v>9</v>
      </c>
      <c r="AH54" s="30">
        <v>7</v>
      </c>
      <c r="AI54" s="85" t="s">
        <v>630</v>
      </c>
      <c r="AJ54" s="85" t="s">
        <v>630</v>
      </c>
      <c r="AK54" s="30"/>
      <c r="AL54" s="85" t="s">
        <v>630</v>
      </c>
      <c r="AM54" s="85" t="s">
        <v>630</v>
      </c>
      <c r="AN54" s="30"/>
      <c r="AO54" s="30">
        <f t="shared" si="0"/>
        <v>7</v>
      </c>
      <c r="AP54" s="92">
        <f t="shared" si="6"/>
        <v>2.3333333333333335</v>
      </c>
      <c r="AQ54" s="90">
        <v>2058220667</v>
      </c>
      <c r="AR54" s="90">
        <v>2058220667</v>
      </c>
      <c r="AS54" s="89"/>
      <c r="AT54" s="89"/>
      <c r="AU54" s="89"/>
      <c r="AV54" s="89"/>
      <c r="AW54" s="89"/>
      <c r="AX54" s="32">
        <f t="shared" si="1"/>
        <v>0.3997981152452823</v>
      </c>
      <c r="AY54" s="27" t="s">
        <v>233</v>
      </c>
      <c r="AZ54" s="115">
        <f t="shared" si="2"/>
        <v>281</v>
      </c>
      <c r="BA54" s="116">
        <f t="shared" si="7"/>
        <v>144</v>
      </c>
      <c r="BB54" s="117">
        <f t="shared" si="8"/>
        <v>137</v>
      </c>
      <c r="BC54" s="118">
        <f t="shared" si="9"/>
        <v>0.54448398576512458</v>
      </c>
      <c r="BD54" s="26"/>
      <c r="BE54" s="27"/>
      <c r="BF54" s="26" t="s">
        <v>234</v>
      </c>
      <c r="BG54" s="120" t="b">
        <f t="shared" si="3"/>
        <v>1</v>
      </c>
      <c r="BH54" s="121" t="s">
        <v>606</v>
      </c>
      <c r="BI54" s="120"/>
      <c r="BJ54" s="120"/>
      <c r="BK54" s="120"/>
      <c r="BL54" s="120"/>
      <c r="BM54" s="120"/>
      <c r="BN54" s="120"/>
      <c r="BO54" s="120"/>
      <c r="BP54" s="120"/>
      <c r="BQ54" s="64" t="b">
        <f t="shared" si="10"/>
        <v>1</v>
      </c>
      <c r="BR54" s="96">
        <f t="shared" si="4"/>
        <v>3089929333</v>
      </c>
      <c r="BS54" s="96">
        <f t="shared" si="5"/>
        <v>3089929333</v>
      </c>
      <c r="BT54" s="64" t="b">
        <f>+AP54 &gt; 100%</f>
        <v>1</v>
      </c>
      <c r="BU54" s="4" t="b">
        <f t="shared" si="12"/>
        <v>0</v>
      </c>
      <c r="BV54" s="4" t="b">
        <f t="shared" si="13"/>
        <v>0</v>
      </c>
      <c r="BW54" s="4" t="s">
        <v>694</v>
      </c>
    </row>
    <row r="55" spans="1:75" ht="63.75" customHeight="1" x14ac:dyDescent="0.25">
      <c r="A55" s="26" t="s">
        <v>218</v>
      </c>
      <c r="B55" s="26" t="s">
        <v>209</v>
      </c>
      <c r="C55" s="26" t="s">
        <v>53</v>
      </c>
      <c r="D55" s="26" t="s">
        <v>54</v>
      </c>
      <c r="E55" s="26" t="s">
        <v>211</v>
      </c>
      <c r="F55" s="26" t="s">
        <v>212</v>
      </c>
      <c r="G55" s="26" t="s">
        <v>57</v>
      </c>
      <c r="H55" s="26" t="s">
        <v>81</v>
      </c>
      <c r="I55" s="26" t="s">
        <v>59</v>
      </c>
      <c r="J55" s="27" t="s">
        <v>235</v>
      </c>
      <c r="K55" s="28">
        <v>45</v>
      </c>
      <c r="L55" s="27" t="s">
        <v>236</v>
      </c>
      <c r="M55" s="29">
        <v>43132</v>
      </c>
      <c r="N55" s="29">
        <v>43465</v>
      </c>
      <c r="O55" s="27" t="s">
        <v>237</v>
      </c>
      <c r="P55" s="27" t="s">
        <v>238</v>
      </c>
      <c r="Q55" s="30">
        <v>70</v>
      </c>
      <c r="R55" s="28" t="s">
        <v>96</v>
      </c>
      <c r="S55" s="31" t="s">
        <v>223</v>
      </c>
      <c r="T55" s="27" t="s">
        <v>239</v>
      </c>
      <c r="U55" s="128">
        <v>1625300000</v>
      </c>
      <c r="V55" s="30"/>
      <c r="W55" s="30">
        <v>10</v>
      </c>
      <c r="X55" s="35">
        <v>15</v>
      </c>
      <c r="Y55" s="30">
        <v>20</v>
      </c>
      <c r="Z55" s="30">
        <v>30</v>
      </c>
      <c r="AA55" s="35">
        <v>40</v>
      </c>
      <c r="AB55" s="30">
        <v>45</v>
      </c>
      <c r="AC55" s="30">
        <v>55</v>
      </c>
      <c r="AD55" s="35">
        <v>60</v>
      </c>
      <c r="AE55" s="30">
        <v>65</v>
      </c>
      <c r="AF55" s="30">
        <v>70</v>
      </c>
      <c r="AG55" s="35">
        <v>70</v>
      </c>
      <c r="AH55" s="30">
        <v>20</v>
      </c>
      <c r="AI55" s="85" t="s">
        <v>630</v>
      </c>
      <c r="AJ55" s="85" t="s">
        <v>630</v>
      </c>
      <c r="AK55" s="30"/>
      <c r="AL55" s="85" t="s">
        <v>630</v>
      </c>
      <c r="AM55" s="85" t="s">
        <v>630</v>
      </c>
      <c r="AN55" s="30"/>
      <c r="AO55" s="30">
        <f t="shared" si="0"/>
        <v>20</v>
      </c>
      <c r="AP55" s="92">
        <f t="shared" si="6"/>
        <v>0.44444444444444442</v>
      </c>
      <c r="AQ55" s="90">
        <v>895181685</v>
      </c>
      <c r="AR55" s="90">
        <v>895181685</v>
      </c>
      <c r="AS55" s="89"/>
      <c r="AT55" s="89"/>
      <c r="AU55" s="89"/>
      <c r="AV55" s="89"/>
      <c r="AW55" s="89"/>
      <c r="AX55" s="32">
        <f t="shared" si="1"/>
        <v>0.55077935458069283</v>
      </c>
      <c r="AY55" s="27" t="s">
        <v>240</v>
      </c>
      <c r="AZ55" s="115">
        <f t="shared" si="2"/>
        <v>333</v>
      </c>
      <c r="BA55" s="116">
        <f t="shared" si="7"/>
        <v>180</v>
      </c>
      <c r="BB55" s="117">
        <f t="shared" si="8"/>
        <v>153</v>
      </c>
      <c r="BC55" s="118">
        <f t="shared" si="9"/>
        <v>0.45945945945945948</v>
      </c>
      <c r="BD55" s="26"/>
      <c r="BE55" s="27"/>
      <c r="BF55" s="26" t="s">
        <v>241</v>
      </c>
      <c r="BG55" s="120" t="b">
        <f t="shared" si="3"/>
        <v>1</v>
      </c>
      <c r="BH55" s="121" t="s">
        <v>606</v>
      </c>
      <c r="BI55" s="120"/>
      <c r="BJ55" s="120"/>
      <c r="BK55" s="120"/>
      <c r="BL55" s="120"/>
      <c r="BM55" s="120"/>
      <c r="BN55" s="120"/>
      <c r="BO55" s="120"/>
      <c r="BP55" s="120"/>
      <c r="BQ55" s="64" t="b">
        <f t="shared" si="10"/>
        <v>1</v>
      </c>
      <c r="BR55" s="96">
        <f t="shared" si="4"/>
        <v>730118315</v>
      </c>
      <c r="BS55" s="96">
        <f t="shared" si="5"/>
        <v>730118315</v>
      </c>
      <c r="BT55" s="64" t="b">
        <f>+AP55 &gt; 100%</f>
        <v>0</v>
      </c>
      <c r="BU55" s="4" t="b">
        <f t="shared" si="12"/>
        <v>1</v>
      </c>
      <c r="BV55" s="4" t="b">
        <f t="shared" si="13"/>
        <v>0</v>
      </c>
      <c r="BW55" s="36" t="s">
        <v>684</v>
      </c>
    </row>
    <row r="56" spans="1:75" ht="76.5" x14ac:dyDescent="0.25">
      <c r="A56" s="26" t="s">
        <v>242</v>
      </c>
      <c r="B56" s="26" t="s">
        <v>243</v>
      </c>
      <c r="C56" s="26" t="s">
        <v>53</v>
      </c>
      <c r="D56" s="26" t="s">
        <v>54</v>
      </c>
      <c r="E56" s="26" t="s">
        <v>244</v>
      </c>
      <c r="F56" s="26" t="s">
        <v>140</v>
      </c>
      <c r="G56" s="26" t="s">
        <v>57</v>
      </c>
      <c r="H56" s="26" t="s">
        <v>81</v>
      </c>
      <c r="I56" s="26" t="s">
        <v>59</v>
      </c>
      <c r="J56" s="27" t="s">
        <v>245</v>
      </c>
      <c r="K56" s="28">
        <v>46</v>
      </c>
      <c r="L56" s="27" t="s">
        <v>246</v>
      </c>
      <c r="M56" s="29">
        <v>43252</v>
      </c>
      <c r="N56" s="29">
        <v>43465</v>
      </c>
      <c r="O56" s="27" t="s">
        <v>247</v>
      </c>
      <c r="P56" s="27" t="s">
        <v>248</v>
      </c>
      <c r="Q56" s="30">
        <v>8</v>
      </c>
      <c r="R56" s="28" t="s">
        <v>96</v>
      </c>
      <c r="S56" s="31" t="s">
        <v>249</v>
      </c>
      <c r="T56" s="27" t="s">
        <v>250</v>
      </c>
      <c r="U56" s="127">
        <v>9400000000</v>
      </c>
      <c r="V56" s="30"/>
      <c r="W56" s="30"/>
      <c r="X56" s="30"/>
      <c r="Y56" s="30"/>
      <c r="Z56" s="30"/>
      <c r="AA56" s="30"/>
      <c r="AB56" s="30"/>
      <c r="AC56" s="30"/>
      <c r="AD56" s="30"/>
      <c r="AE56" s="30">
        <v>8</v>
      </c>
      <c r="AF56" s="30">
        <v>8</v>
      </c>
      <c r="AG56" s="35">
        <v>8</v>
      </c>
      <c r="AH56" s="30" t="s">
        <v>629</v>
      </c>
      <c r="AI56" s="30" t="s">
        <v>629</v>
      </c>
      <c r="AJ56" s="30" t="s">
        <v>629</v>
      </c>
      <c r="AK56" s="30" t="s">
        <v>629</v>
      </c>
      <c r="AL56" s="85" t="s">
        <v>630</v>
      </c>
      <c r="AM56" s="85" t="s">
        <v>630</v>
      </c>
      <c r="AN56" s="30"/>
      <c r="AO56" s="30" t="str">
        <f t="shared" si="0"/>
        <v>NO PROGRAMADO</v>
      </c>
      <c r="AP56" s="92" t="str">
        <f t="shared" si="6"/>
        <v>NO PROGRAMADO</v>
      </c>
      <c r="AQ56" s="90"/>
      <c r="AR56" s="90"/>
      <c r="AS56" s="89"/>
      <c r="AT56" s="89"/>
      <c r="AU56" s="89"/>
      <c r="AV56" s="89"/>
      <c r="AW56" s="89"/>
      <c r="AX56" s="37" t="str">
        <f t="shared" si="1"/>
        <v>SIN RECURSO EJECUTADO</v>
      </c>
      <c r="AY56" s="119"/>
      <c r="AZ56" s="115">
        <f t="shared" si="2"/>
        <v>213</v>
      </c>
      <c r="BA56" s="116">
        <f t="shared" si="7"/>
        <v>60</v>
      </c>
      <c r="BB56" s="117">
        <f t="shared" si="8"/>
        <v>153</v>
      </c>
      <c r="BC56" s="118">
        <f t="shared" si="9"/>
        <v>0.71830985915492962</v>
      </c>
      <c r="BD56" s="123"/>
      <c r="BE56" s="27"/>
      <c r="BF56" s="26" t="s">
        <v>251</v>
      </c>
      <c r="BG56" s="120" t="b">
        <f t="shared" si="3"/>
        <v>1</v>
      </c>
      <c r="BH56" s="120"/>
      <c r="BI56" s="120"/>
      <c r="BJ56" s="120"/>
      <c r="BK56" s="120"/>
      <c r="BL56" s="120"/>
      <c r="BM56" s="120"/>
      <c r="BN56" s="120"/>
      <c r="BO56" s="120"/>
      <c r="BP56" s="130"/>
      <c r="BQ56" s="64" t="b">
        <f t="shared" si="10"/>
        <v>1</v>
      </c>
      <c r="BR56" s="96">
        <f t="shared" si="4"/>
        <v>9400000000</v>
      </c>
      <c r="BS56" s="96">
        <f t="shared" si="5"/>
        <v>9400000000</v>
      </c>
      <c r="BT56" s="64"/>
      <c r="BU56" s="4" t="b">
        <f t="shared" si="12"/>
        <v>0</v>
      </c>
      <c r="BV56" s="4" t="b">
        <f t="shared" si="13"/>
        <v>1</v>
      </c>
    </row>
    <row r="57" spans="1:75" ht="63.75" x14ac:dyDescent="0.25">
      <c r="A57" s="26" t="s">
        <v>242</v>
      </c>
      <c r="B57" s="26" t="s">
        <v>243</v>
      </c>
      <c r="C57" s="26" t="s">
        <v>53</v>
      </c>
      <c r="D57" s="26" t="s">
        <v>54</v>
      </c>
      <c r="E57" s="26" t="s">
        <v>244</v>
      </c>
      <c r="F57" s="26" t="s">
        <v>140</v>
      </c>
      <c r="G57" s="26" t="s">
        <v>57</v>
      </c>
      <c r="H57" s="26" t="s">
        <v>81</v>
      </c>
      <c r="I57" s="26" t="s">
        <v>59</v>
      </c>
      <c r="J57" s="27" t="s">
        <v>252</v>
      </c>
      <c r="K57" s="28">
        <v>47</v>
      </c>
      <c r="L57" s="27" t="s">
        <v>253</v>
      </c>
      <c r="M57" s="29">
        <v>43252</v>
      </c>
      <c r="N57" s="29">
        <v>43465</v>
      </c>
      <c r="O57" s="27" t="s">
        <v>254</v>
      </c>
      <c r="P57" s="27" t="s">
        <v>255</v>
      </c>
      <c r="Q57" s="30">
        <v>2</v>
      </c>
      <c r="R57" s="28" t="s">
        <v>96</v>
      </c>
      <c r="S57" s="31" t="s">
        <v>249</v>
      </c>
      <c r="T57" s="27" t="s">
        <v>256</v>
      </c>
      <c r="U57" s="114">
        <v>600000000</v>
      </c>
      <c r="V57" s="30"/>
      <c r="W57" s="30"/>
      <c r="X57" s="30"/>
      <c r="Y57" s="30"/>
      <c r="Z57" s="30"/>
      <c r="AA57" s="30"/>
      <c r="AB57" s="30"/>
      <c r="AC57" s="30"/>
      <c r="AD57" s="30"/>
      <c r="AE57" s="30">
        <v>1</v>
      </c>
      <c r="AF57" s="30">
        <v>2</v>
      </c>
      <c r="AG57" s="35">
        <v>2</v>
      </c>
      <c r="AH57" s="30" t="s">
        <v>629</v>
      </c>
      <c r="AI57" s="30" t="s">
        <v>629</v>
      </c>
      <c r="AJ57" s="30" t="s">
        <v>629</v>
      </c>
      <c r="AK57" s="30" t="s">
        <v>629</v>
      </c>
      <c r="AL57" s="85" t="s">
        <v>630</v>
      </c>
      <c r="AM57" s="85" t="s">
        <v>630</v>
      </c>
      <c r="AN57" s="30"/>
      <c r="AO57" s="30" t="str">
        <f t="shared" si="0"/>
        <v>NO PROGRAMADO</v>
      </c>
      <c r="AP57" s="92" t="str">
        <f t="shared" si="6"/>
        <v>NO PROGRAMADO</v>
      </c>
      <c r="AQ57" s="90"/>
      <c r="AR57" s="90"/>
      <c r="AS57" s="89"/>
      <c r="AT57" s="89"/>
      <c r="AU57" s="89"/>
      <c r="AV57" s="89"/>
      <c r="AW57" s="89"/>
      <c r="AX57" s="37" t="str">
        <f t="shared" si="1"/>
        <v>SIN RECURSO EJECUTADO</v>
      </c>
      <c r="AY57" s="119"/>
      <c r="AZ57" s="115">
        <f t="shared" si="2"/>
        <v>213</v>
      </c>
      <c r="BA57" s="116">
        <f t="shared" si="7"/>
        <v>60</v>
      </c>
      <c r="BB57" s="117">
        <f t="shared" si="8"/>
        <v>153</v>
      </c>
      <c r="BC57" s="118">
        <f t="shared" si="9"/>
        <v>0.71830985915492962</v>
      </c>
      <c r="BD57" s="123"/>
      <c r="BE57" s="27"/>
      <c r="BF57" s="26" t="s">
        <v>257</v>
      </c>
      <c r="BG57" s="120" t="b">
        <f t="shared" si="3"/>
        <v>1</v>
      </c>
      <c r="BH57" s="120"/>
      <c r="BI57" s="120"/>
      <c r="BJ57" s="120"/>
      <c r="BK57" s="120"/>
      <c r="BL57" s="120"/>
      <c r="BM57" s="120"/>
      <c r="BN57" s="120"/>
      <c r="BO57" s="120"/>
      <c r="BP57" s="130"/>
      <c r="BQ57" s="64" t="b">
        <f t="shared" si="10"/>
        <v>1</v>
      </c>
      <c r="BR57" s="96">
        <f t="shared" si="4"/>
        <v>600000000</v>
      </c>
      <c r="BS57" s="96">
        <f t="shared" si="5"/>
        <v>600000000</v>
      </c>
      <c r="BT57" s="64"/>
      <c r="BU57" s="4" t="b">
        <f t="shared" si="12"/>
        <v>0</v>
      </c>
      <c r="BV57" s="4" t="b">
        <f t="shared" si="13"/>
        <v>1</v>
      </c>
    </row>
    <row r="58" spans="1:75" ht="153" x14ac:dyDescent="0.25">
      <c r="A58" s="26" t="s">
        <v>242</v>
      </c>
      <c r="B58" s="26" t="s">
        <v>243</v>
      </c>
      <c r="C58" s="26" t="s">
        <v>53</v>
      </c>
      <c r="D58" s="26" t="s">
        <v>258</v>
      </c>
      <c r="E58" s="26" t="s">
        <v>55</v>
      </c>
      <c r="F58" s="26" t="s">
        <v>259</v>
      </c>
      <c r="G58" s="26" t="s">
        <v>57</v>
      </c>
      <c r="H58" s="26" t="s">
        <v>81</v>
      </c>
      <c r="I58" s="26" t="s">
        <v>59</v>
      </c>
      <c r="J58" s="27" t="s">
        <v>260</v>
      </c>
      <c r="K58" s="28">
        <v>48</v>
      </c>
      <c r="L58" s="27" t="s">
        <v>261</v>
      </c>
      <c r="M58" s="29">
        <v>43191</v>
      </c>
      <c r="N58" s="29">
        <v>43220</v>
      </c>
      <c r="O58" s="41" t="s">
        <v>262</v>
      </c>
      <c r="P58" s="41" t="s">
        <v>262</v>
      </c>
      <c r="Q58" s="30">
        <v>1</v>
      </c>
      <c r="R58" s="28" t="s">
        <v>146</v>
      </c>
      <c r="S58" s="31" t="s">
        <v>177</v>
      </c>
      <c r="T58" s="27" t="s">
        <v>263</v>
      </c>
      <c r="U58" s="127">
        <v>0</v>
      </c>
      <c r="V58" s="30"/>
      <c r="W58" s="30"/>
      <c r="X58" s="30"/>
      <c r="Y58" s="38">
        <v>1</v>
      </c>
      <c r="Z58" s="30">
        <v>1</v>
      </c>
      <c r="AA58" s="30">
        <v>1</v>
      </c>
      <c r="AB58" s="30">
        <v>1</v>
      </c>
      <c r="AC58" s="30">
        <v>1</v>
      </c>
      <c r="AD58" s="30">
        <v>1</v>
      </c>
      <c r="AE58" s="30">
        <v>1</v>
      </c>
      <c r="AF58" s="30">
        <v>1</v>
      </c>
      <c r="AG58" s="30">
        <v>1</v>
      </c>
      <c r="AH58" s="30">
        <v>1</v>
      </c>
      <c r="AI58" s="85">
        <v>1</v>
      </c>
      <c r="AJ58" s="85">
        <v>1</v>
      </c>
      <c r="AK58" s="85">
        <v>1</v>
      </c>
      <c r="AL58" s="85">
        <v>1</v>
      </c>
      <c r="AM58" s="85">
        <v>1</v>
      </c>
      <c r="AN58" s="85">
        <v>1</v>
      </c>
      <c r="AO58" s="30">
        <f t="shared" si="0"/>
        <v>1</v>
      </c>
      <c r="AP58" s="92">
        <f t="shared" si="6"/>
        <v>1</v>
      </c>
      <c r="AQ58" s="90"/>
      <c r="AR58" s="90"/>
      <c r="AS58" s="89"/>
      <c r="AT58" s="89"/>
      <c r="AU58" s="89"/>
      <c r="AV58" s="89"/>
      <c r="AW58" s="89"/>
      <c r="AX58" s="32" t="e">
        <f t="shared" si="1"/>
        <v>#DIV/0!</v>
      </c>
      <c r="AY58" s="27" t="s">
        <v>264</v>
      </c>
      <c r="AZ58" s="115">
        <f t="shared" si="2"/>
        <v>29</v>
      </c>
      <c r="BA58" s="116">
        <f t="shared" si="7"/>
        <v>121</v>
      </c>
      <c r="BB58" s="117">
        <f t="shared" si="8"/>
        <v>-92</v>
      </c>
      <c r="BC58" s="118">
        <f t="shared" si="9"/>
        <v>5.2758620689655169</v>
      </c>
      <c r="BD58" s="123"/>
      <c r="BE58" s="27" t="s">
        <v>171</v>
      </c>
      <c r="BF58" s="26" t="s">
        <v>265</v>
      </c>
      <c r="BG58" s="120" t="b">
        <f t="shared" si="3"/>
        <v>1</v>
      </c>
      <c r="BH58" s="121" t="s">
        <v>606</v>
      </c>
      <c r="BI58" s="120"/>
      <c r="BJ58" s="120"/>
      <c r="BK58" s="120"/>
      <c r="BL58" s="120"/>
      <c r="BM58" s="120"/>
      <c r="BN58" s="120"/>
      <c r="BO58" s="120"/>
      <c r="BP58" s="120" t="s">
        <v>632</v>
      </c>
      <c r="BQ58" s="64" t="b">
        <f t="shared" si="10"/>
        <v>1</v>
      </c>
      <c r="BR58" s="96">
        <f t="shared" si="4"/>
        <v>0</v>
      </c>
      <c r="BS58" s="96">
        <f t="shared" si="5"/>
        <v>0</v>
      </c>
      <c r="BT58" s="64" t="b">
        <f t="shared" ref="BT58:BT64" si="16">+AP58 &gt; 100%</f>
        <v>0</v>
      </c>
      <c r="BU58" s="4" t="b">
        <f t="shared" si="12"/>
        <v>0</v>
      </c>
      <c r="BV58" s="4" t="b">
        <f t="shared" si="13"/>
        <v>1</v>
      </c>
      <c r="BW58" s="4" t="s">
        <v>694</v>
      </c>
    </row>
    <row r="59" spans="1:75" ht="50.1" customHeight="1" x14ac:dyDescent="0.25">
      <c r="A59" s="26" t="s">
        <v>242</v>
      </c>
      <c r="B59" s="26" t="s">
        <v>266</v>
      </c>
      <c r="C59" s="26" t="s">
        <v>53</v>
      </c>
      <c r="D59" s="26" t="s">
        <v>258</v>
      </c>
      <c r="E59" s="26" t="s">
        <v>55</v>
      </c>
      <c r="F59" s="26" t="s">
        <v>267</v>
      </c>
      <c r="G59" s="26" t="s">
        <v>268</v>
      </c>
      <c r="H59" s="26" t="s">
        <v>269</v>
      </c>
      <c r="I59" s="26" t="s">
        <v>59</v>
      </c>
      <c r="J59" s="27" t="s">
        <v>270</v>
      </c>
      <c r="K59" s="28">
        <v>49</v>
      </c>
      <c r="L59" s="27" t="s">
        <v>271</v>
      </c>
      <c r="M59" s="29">
        <v>43101</v>
      </c>
      <c r="N59" s="29">
        <v>43465</v>
      </c>
      <c r="O59" s="41" t="s">
        <v>272</v>
      </c>
      <c r="P59" s="27" t="s">
        <v>273</v>
      </c>
      <c r="Q59" s="30">
        <v>91</v>
      </c>
      <c r="R59" s="28" t="s">
        <v>64</v>
      </c>
      <c r="S59" s="31" t="s">
        <v>72</v>
      </c>
      <c r="T59" s="27" t="s">
        <v>274</v>
      </c>
      <c r="U59" s="127">
        <v>0</v>
      </c>
      <c r="V59" s="30"/>
      <c r="W59" s="30"/>
      <c r="X59" s="35">
        <v>91</v>
      </c>
      <c r="Y59" s="30">
        <v>91</v>
      </c>
      <c r="Z59" s="30">
        <v>91</v>
      </c>
      <c r="AA59" s="35">
        <v>91</v>
      </c>
      <c r="AB59" s="30">
        <v>91</v>
      </c>
      <c r="AC59" s="30">
        <v>91</v>
      </c>
      <c r="AD59" s="35">
        <v>91</v>
      </c>
      <c r="AE59" s="30">
        <v>91</v>
      </c>
      <c r="AF59" s="30">
        <v>91</v>
      </c>
      <c r="AG59" s="35">
        <v>91</v>
      </c>
      <c r="AH59" s="30">
        <v>95</v>
      </c>
      <c r="AI59" s="85" t="s">
        <v>630</v>
      </c>
      <c r="AJ59" s="85" t="s">
        <v>630</v>
      </c>
      <c r="AK59" s="30"/>
      <c r="AL59" s="85" t="s">
        <v>630</v>
      </c>
      <c r="AM59" s="85" t="s">
        <v>630</v>
      </c>
      <c r="AN59" s="30"/>
      <c r="AO59" s="30">
        <f>+AH59</f>
        <v>95</v>
      </c>
      <c r="AP59" s="92">
        <f t="shared" si="6"/>
        <v>1.043956043956044</v>
      </c>
      <c r="AQ59" s="90"/>
      <c r="AR59" s="90"/>
      <c r="AS59" s="89"/>
      <c r="AT59" s="89"/>
      <c r="AU59" s="89"/>
      <c r="AV59" s="89"/>
      <c r="AW59" s="89"/>
      <c r="AX59" s="32" t="e">
        <f t="shared" si="1"/>
        <v>#DIV/0!</v>
      </c>
      <c r="AY59" s="27" t="s">
        <v>275</v>
      </c>
      <c r="AZ59" s="115">
        <f t="shared" si="2"/>
        <v>364</v>
      </c>
      <c r="BA59" s="116">
        <f t="shared" si="7"/>
        <v>211</v>
      </c>
      <c r="BB59" s="117">
        <f t="shared" si="8"/>
        <v>153</v>
      </c>
      <c r="BC59" s="118">
        <f t="shared" si="9"/>
        <v>0.42032967032967034</v>
      </c>
      <c r="BD59" s="123"/>
      <c r="BE59" s="27" t="s">
        <v>276</v>
      </c>
      <c r="BF59" s="26"/>
      <c r="BG59" s="120" t="b">
        <f t="shared" si="3"/>
        <v>1</v>
      </c>
      <c r="BH59" s="121" t="s">
        <v>606</v>
      </c>
      <c r="BI59" s="120"/>
      <c r="BJ59" s="120"/>
      <c r="BK59" s="120"/>
      <c r="BL59" s="120"/>
      <c r="BM59" s="120"/>
      <c r="BN59" s="120"/>
      <c r="BO59" s="120" t="s">
        <v>628</v>
      </c>
      <c r="BP59" s="120"/>
      <c r="BQ59" s="64" t="b">
        <f t="shared" si="10"/>
        <v>1</v>
      </c>
      <c r="BR59" s="96">
        <f t="shared" si="4"/>
        <v>0</v>
      </c>
      <c r="BS59" s="96">
        <f t="shared" si="5"/>
        <v>0</v>
      </c>
      <c r="BT59" s="64" t="b">
        <f t="shared" si="16"/>
        <v>1</v>
      </c>
      <c r="BU59" s="4" t="b">
        <f t="shared" si="12"/>
        <v>0</v>
      </c>
      <c r="BV59" s="4" t="b">
        <f t="shared" si="13"/>
        <v>1</v>
      </c>
      <c r="BW59" s="4" t="s">
        <v>694</v>
      </c>
    </row>
    <row r="60" spans="1:75" ht="50.1" customHeight="1" x14ac:dyDescent="0.25">
      <c r="A60" s="26" t="s">
        <v>242</v>
      </c>
      <c r="B60" s="26" t="s">
        <v>266</v>
      </c>
      <c r="C60" s="26" t="s">
        <v>53</v>
      </c>
      <c r="D60" s="26" t="s">
        <v>258</v>
      </c>
      <c r="E60" s="26" t="s">
        <v>55</v>
      </c>
      <c r="F60" s="26" t="s">
        <v>267</v>
      </c>
      <c r="G60" s="26" t="s">
        <v>268</v>
      </c>
      <c r="H60" s="26" t="s">
        <v>269</v>
      </c>
      <c r="I60" s="26" t="s">
        <v>59</v>
      </c>
      <c r="J60" s="27" t="s">
        <v>270</v>
      </c>
      <c r="K60" s="28">
        <v>50</v>
      </c>
      <c r="L60" s="27" t="s">
        <v>277</v>
      </c>
      <c r="M60" s="29">
        <v>43101</v>
      </c>
      <c r="N60" s="29">
        <v>43465</v>
      </c>
      <c r="O60" s="41" t="s">
        <v>278</v>
      </c>
      <c r="P60" s="27" t="s">
        <v>279</v>
      </c>
      <c r="Q60" s="30">
        <v>100</v>
      </c>
      <c r="R60" s="28" t="s">
        <v>64</v>
      </c>
      <c r="S60" s="31" t="s">
        <v>72</v>
      </c>
      <c r="T60" s="27" t="s">
        <v>280</v>
      </c>
      <c r="U60" s="127">
        <v>0</v>
      </c>
      <c r="V60" s="30"/>
      <c r="W60" s="30"/>
      <c r="X60" s="35">
        <v>100</v>
      </c>
      <c r="Y60" s="30">
        <v>100</v>
      </c>
      <c r="Z60" s="30">
        <v>100</v>
      </c>
      <c r="AA60" s="35">
        <v>100</v>
      </c>
      <c r="AB60" s="30">
        <v>100</v>
      </c>
      <c r="AC60" s="30">
        <v>100</v>
      </c>
      <c r="AD60" s="35">
        <v>100</v>
      </c>
      <c r="AE60" s="30">
        <v>100</v>
      </c>
      <c r="AF60" s="30">
        <v>100</v>
      </c>
      <c r="AG60" s="35">
        <v>100</v>
      </c>
      <c r="AH60" s="30">
        <v>441</v>
      </c>
      <c r="AI60" s="85" t="s">
        <v>630</v>
      </c>
      <c r="AJ60" s="85" t="s">
        <v>630</v>
      </c>
      <c r="AK60" s="30"/>
      <c r="AL60" s="85" t="s">
        <v>630</v>
      </c>
      <c r="AM60" s="85" t="s">
        <v>630</v>
      </c>
      <c r="AN60" s="30"/>
      <c r="AO60" s="30">
        <f>+AH60</f>
        <v>441</v>
      </c>
      <c r="AP60" s="92">
        <f t="shared" si="6"/>
        <v>4.41</v>
      </c>
      <c r="AQ60" s="90"/>
      <c r="AR60" s="90"/>
      <c r="AS60" s="89"/>
      <c r="AT60" s="89"/>
      <c r="AU60" s="89"/>
      <c r="AV60" s="89"/>
      <c r="AW60" s="89"/>
      <c r="AX60" s="32" t="e">
        <f t="shared" si="1"/>
        <v>#DIV/0!</v>
      </c>
      <c r="AY60" s="27" t="s">
        <v>281</v>
      </c>
      <c r="AZ60" s="115">
        <f t="shared" si="2"/>
        <v>364</v>
      </c>
      <c r="BA60" s="116">
        <f t="shared" si="7"/>
        <v>211</v>
      </c>
      <c r="BB60" s="117">
        <f t="shared" si="8"/>
        <v>153</v>
      </c>
      <c r="BC60" s="118">
        <f t="shared" si="9"/>
        <v>0.42032967032967034</v>
      </c>
      <c r="BD60" s="123"/>
      <c r="BE60" s="27" t="s">
        <v>276</v>
      </c>
      <c r="BF60" s="26"/>
      <c r="BG60" s="120" t="b">
        <f t="shared" si="3"/>
        <v>1</v>
      </c>
      <c r="BH60" s="121" t="s">
        <v>606</v>
      </c>
      <c r="BI60" s="120"/>
      <c r="BJ60" s="120"/>
      <c r="BK60" s="120"/>
      <c r="BL60" s="120"/>
      <c r="BM60" s="120"/>
      <c r="BN60" s="120"/>
      <c r="BO60" s="120" t="s">
        <v>628</v>
      </c>
      <c r="BP60" s="120"/>
      <c r="BQ60" s="64" t="b">
        <f t="shared" si="10"/>
        <v>1</v>
      </c>
      <c r="BR60" s="96">
        <f t="shared" si="4"/>
        <v>0</v>
      </c>
      <c r="BS60" s="96">
        <f t="shared" si="5"/>
        <v>0</v>
      </c>
      <c r="BT60" s="64" t="b">
        <f t="shared" si="16"/>
        <v>1</v>
      </c>
      <c r="BU60" s="4" t="b">
        <f t="shared" si="12"/>
        <v>0</v>
      </c>
      <c r="BV60" s="4" t="b">
        <f t="shared" si="13"/>
        <v>1</v>
      </c>
      <c r="BW60" s="4" t="s">
        <v>694</v>
      </c>
    </row>
    <row r="61" spans="1:75" ht="50.1" customHeight="1" x14ac:dyDescent="0.25">
      <c r="A61" s="26" t="s">
        <v>242</v>
      </c>
      <c r="B61" s="26" t="s">
        <v>266</v>
      </c>
      <c r="C61" s="26" t="s">
        <v>53</v>
      </c>
      <c r="D61" s="26" t="s">
        <v>258</v>
      </c>
      <c r="E61" s="26" t="s">
        <v>282</v>
      </c>
      <c r="F61" s="26" t="s">
        <v>267</v>
      </c>
      <c r="G61" s="26" t="s">
        <v>283</v>
      </c>
      <c r="H61" s="26" t="s">
        <v>269</v>
      </c>
      <c r="I61" s="26" t="s">
        <v>59</v>
      </c>
      <c r="J61" s="27" t="s">
        <v>284</v>
      </c>
      <c r="K61" s="28">
        <v>51</v>
      </c>
      <c r="L61" s="27" t="s">
        <v>285</v>
      </c>
      <c r="M61" s="29">
        <v>43101</v>
      </c>
      <c r="N61" s="29">
        <v>43465</v>
      </c>
      <c r="O61" s="41" t="s">
        <v>286</v>
      </c>
      <c r="P61" s="27" t="s">
        <v>287</v>
      </c>
      <c r="Q61" s="30">
        <v>94</v>
      </c>
      <c r="R61" s="28" t="s">
        <v>64</v>
      </c>
      <c r="S61" s="31" t="s">
        <v>72</v>
      </c>
      <c r="T61" s="27" t="s">
        <v>288</v>
      </c>
      <c r="U61" s="127">
        <v>0</v>
      </c>
      <c r="V61" s="30"/>
      <c r="W61" s="30"/>
      <c r="X61" s="35">
        <v>94</v>
      </c>
      <c r="Y61" s="30">
        <v>94</v>
      </c>
      <c r="Z61" s="30">
        <v>94</v>
      </c>
      <c r="AA61" s="35">
        <v>94</v>
      </c>
      <c r="AB61" s="30">
        <v>94</v>
      </c>
      <c r="AC61" s="30">
        <v>94</v>
      </c>
      <c r="AD61" s="35">
        <v>94</v>
      </c>
      <c r="AE61" s="30">
        <v>94</v>
      </c>
      <c r="AF61" s="30">
        <v>94</v>
      </c>
      <c r="AG61" s="35">
        <v>94</v>
      </c>
      <c r="AH61" s="30">
        <v>117</v>
      </c>
      <c r="AI61" s="85" t="s">
        <v>630</v>
      </c>
      <c r="AJ61" s="85" t="s">
        <v>630</v>
      </c>
      <c r="AK61" s="30"/>
      <c r="AL61" s="85" t="s">
        <v>630</v>
      </c>
      <c r="AM61" s="85" t="s">
        <v>630</v>
      </c>
      <c r="AN61" s="30"/>
      <c r="AO61" s="30">
        <f>+AH61</f>
        <v>117</v>
      </c>
      <c r="AP61" s="92">
        <f t="shared" si="6"/>
        <v>1.2446808510638299</v>
      </c>
      <c r="AQ61" s="90"/>
      <c r="AR61" s="90"/>
      <c r="AS61" s="89"/>
      <c r="AT61" s="89"/>
      <c r="AU61" s="89"/>
      <c r="AV61" s="89"/>
      <c r="AW61" s="89"/>
      <c r="AX61" s="32" t="e">
        <f t="shared" si="1"/>
        <v>#DIV/0!</v>
      </c>
      <c r="AY61" s="27" t="s">
        <v>289</v>
      </c>
      <c r="AZ61" s="115">
        <f t="shared" si="2"/>
        <v>364</v>
      </c>
      <c r="BA61" s="116">
        <f t="shared" si="7"/>
        <v>211</v>
      </c>
      <c r="BB61" s="117">
        <f t="shared" si="8"/>
        <v>153</v>
      </c>
      <c r="BC61" s="118">
        <f t="shared" si="9"/>
        <v>0.42032967032967034</v>
      </c>
      <c r="BD61" s="123"/>
      <c r="BE61" s="27" t="s">
        <v>276</v>
      </c>
      <c r="BF61" s="26"/>
      <c r="BG61" s="120" t="b">
        <f t="shared" si="3"/>
        <v>1</v>
      </c>
      <c r="BH61" s="121" t="s">
        <v>606</v>
      </c>
      <c r="BI61" s="120"/>
      <c r="BJ61" s="120"/>
      <c r="BK61" s="120"/>
      <c r="BL61" s="120"/>
      <c r="BM61" s="120"/>
      <c r="BN61" s="120"/>
      <c r="BO61" s="120" t="s">
        <v>628</v>
      </c>
      <c r="BP61" s="120"/>
      <c r="BQ61" s="64" t="b">
        <f t="shared" si="10"/>
        <v>1</v>
      </c>
      <c r="BR61" s="96">
        <f t="shared" si="4"/>
        <v>0</v>
      </c>
      <c r="BS61" s="96">
        <f t="shared" si="5"/>
        <v>0</v>
      </c>
      <c r="BT61" s="64" t="b">
        <f t="shared" si="16"/>
        <v>1</v>
      </c>
      <c r="BU61" s="4" t="b">
        <f t="shared" si="12"/>
        <v>0</v>
      </c>
      <c r="BV61" s="4" t="b">
        <f t="shared" si="13"/>
        <v>1</v>
      </c>
      <c r="BW61" s="4" t="s">
        <v>694</v>
      </c>
    </row>
    <row r="62" spans="1:75" ht="63.75" x14ac:dyDescent="0.25">
      <c r="A62" s="26" t="s">
        <v>290</v>
      </c>
      <c r="B62" s="26" t="s">
        <v>209</v>
      </c>
      <c r="C62" s="26" t="s">
        <v>291</v>
      </c>
      <c r="D62" s="26" t="s">
        <v>79</v>
      </c>
      <c r="E62" s="26" t="s">
        <v>55</v>
      </c>
      <c r="F62" s="26" t="s">
        <v>292</v>
      </c>
      <c r="G62" s="26" t="s">
        <v>268</v>
      </c>
      <c r="H62" s="26" t="s">
        <v>58</v>
      </c>
      <c r="I62" s="26" t="s">
        <v>293</v>
      </c>
      <c r="J62" s="27" t="s">
        <v>294</v>
      </c>
      <c r="K62" s="28">
        <v>52</v>
      </c>
      <c r="L62" s="27" t="s">
        <v>295</v>
      </c>
      <c r="M62" s="42">
        <v>43101</v>
      </c>
      <c r="N62" s="42">
        <v>43465</v>
      </c>
      <c r="O62" s="27" t="s">
        <v>296</v>
      </c>
      <c r="P62" s="27" t="s">
        <v>297</v>
      </c>
      <c r="Q62" s="31">
        <v>100</v>
      </c>
      <c r="R62" s="28" t="s">
        <v>64</v>
      </c>
      <c r="S62" s="31" t="s">
        <v>249</v>
      </c>
      <c r="T62" s="27" t="s">
        <v>298</v>
      </c>
      <c r="U62" s="127">
        <v>0</v>
      </c>
      <c r="V62" s="34"/>
      <c r="W62" s="34"/>
      <c r="X62" s="34"/>
      <c r="Y62" s="34"/>
      <c r="Z62" s="34"/>
      <c r="AA62" s="33">
        <v>100</v>
      </c>
      <c r="AB62" s="34">
        <v>100</v>
      </c>
      <c r="AC62" s="34">
        <v>100</v>
      </c>
      <c r="AD62" s="34">
        <v>100</v>
      </c>
      <c r="AE62" s="34">
        <v>100</v>
      </c>
      <c r="AF62" s="34">
        <v>100</v>
      </c>
      <c r="AG62" s="33">
        <v>100</v>
      </c>
      <c r="AH62" s="30">
        <v>100</v>
      </c>
      <c r="AI62" s="85" t="s">
        <v>630</v>
      </c>
      <c r="AJ62" s="85" t="s">
        <v>630</v>
      </c>
      <c r="AK62" s="85" t="s">
        <v>630</v>
      </c>
      <c r="AL62" s="85" t="s">
        <v>630</v>
      </c>
      <c r="AM62" s="85" t="s">
        <v>630</v>
      </c>
      <c r="AN62" s="30"/>
      <c r="AO62" s="30">
        <f>+AH62</f>
        <v>100</v>
      </c>
      <c r="AP62" s="92">
        <f t="shared" si="6"/>
        <v>1</v>
      </c>
      <c r="AQ62" s="90"/>
      <c r="AR62" s="90"/>
      <c r="AS62" s="89"/>
      <c r="AT62" s="89"/>
      <c r="AU62" s="89"/>
      <c r="AV62" s="89"/>
      <c r="AW62" s="89"/>
      <c r="AX62" s="32" t="e">
        <f t="shared" si="1"/>
        <v>#DIV/0!</v>
      </c>
      <c r="AY62" s="27" t="s">
        <v>299</v>
      </c>
      <c r="AZ62" s="115">
        <f t="shared" si="2"/>
        <v>364</v>
      </c>
      <c r="BA62" s="116">
        <f t="shared" si="7"/>
        <v>211</v>
      </c>
      <c r="BB62" s="117">
        <f t="shared" si="8"/>
        <v>153</v>
      </c>
      <c r="BC62" s="118">
        <f t="shared" si="9"/>
        <v>0.42032967032967034</v>
      </c>
      <c r="BD62" s="123"/>
      <c r="BE62" s="27" t="s">
        <v>276</v>
      </c>
      <c r="BF62" s="26"/>
      <c r="BG62" s="120" t="b">
        <f t="shared" si="3"/>
        <v>1</v>
      </c>
      <c r="BH62" s="121" t="s">
        <v>606</v>
      </c>
      <c r="BI62" s="120"/>
      <c r="BJ62" s="120"/>
      <c r="BK62" s="120"/>
      <c r="BL62" s="120"/>
      <c r="BM62" s="120"/>
      <c r="BN62" s="120"/>
      <c r="BO62" s="120" t="s">
        <v>628</v>
      </c>
      <c r="BP62" s="120"/>
      <c r="BQ62" s="64" t="b">
        <f t="shared" si="10"/>
        <v>1</v>
      </c>
      <c r="BR62" s="96">
        <f t="shared" si="4"/>
        <v>0</v>
      </c>
      <c r="BS62" s="96">
        <f t="shared" si="5"/>
        <v>0</v>
      </c>
      <c r="BT62" s="64" t="b">
        <f t="shared" si="16"/>
        <v>0</v>
      </c>
      <c r="BU62" s="4" t="b">
        <f t="shared" si="12"/>
        <v>0</v>
      </c>
      <c r="BV62" s="4" t="b">
        <f t="shared" si="13"/>
        <v>1</v>
      </c>
      <c r="BW62" s="4" t="s">
        <v>694</v>
      </c>
    </row>
    <row r="63" spans="1:75" ht="153.75" customHeight="1" x14ac:dyDescent="0.25">
      <c r="A63" s="26" t="s">
        <v>290</v>
      </c>
      <c r="B63" s="26" t="s">
        <v>209</v>
      </c>
      <c r="C63" s="26" t="s">
        <v>291</v>
      </c>
      <c r="D63" s="26" t="s">
        <v>79</v>
      </c>
      <c r="E63" s="26" t="s">
        <v>55</v>
      </c>
      <c r="F63" s="26" t="s">
        <v>300</v>
      </c>
      <c r="G63" s="26" t="s">
        <v>268</v>
      </c>
      <c r="H63" s="26" t="s">
        <v>58</v>
      </c>
      <c r="I63" s="26" t="s">
        <v>293</v>
      </c>
      <c r="J63" s="27" t="s">
        <v>301</v>
      </c>
      <c r="K63" s="28">
        <v>53</v>
      </c>
      <c r="L63" s="27" t="s">
        <v>302</v>
      </c>
      <c r="M63" s="42">
        <v>43101</v>
      </c>
      <c r="N63" s="42">
        <v>43465</v>
      </c>
      <c r="O63" s="27" t="s">
        <v>303</v>
      </c>
      <c r="P63" s="27" t="s">
        <v>304</v>
      </c>
      <c r="Q63" s="31">
        <v>90</v>
      </c>
      <c r="R63" s="28" t="s">
        <v>64</v>
      </c>
      <c r="S63" s="31" t="s">
        <v>65</v>
      </c>
      <c r="T63" s="27" t="s">
        <v>305</v>
      </c>
      <c r="U63" s="127">
        <v>0</v>
      </c>
      <c r="V63" s="30"/>
      <c r="W63" s="30"/>
      <c r="X63" s="30"/>
      <c r="Y63" s="30"/>
      <c r="Z63" s="30"/>
      <c r="AA63" s="30">
        <v>90</v>
      </c>
      <c r="AB63" s="30">
        <v>90</v>
      </c>
      <c r="AC63" s="30">
        <v>90</v>
      </c>
      <c r="AD63" s="30">
        <v>90</v>
      </c>
      <c r="AE63" s="30">
        <v>90</v>
      </c>
      <c r="AF63" s="30">
        <v>90</v>
      </c>
      <c r="AG63" s="30">
        <v>90</v>
      </c>
      <c r="AH63" s="30">
        <v>90</v>
      </c>
      <c r="AI63" s="30">
        <v>90</v>
      </c>
      <c r="AJ63" s="30"/>
      <c r="AK63" s="30"/>
      <c r="AL63" s="30"/>
      <c r="AM63" s="30"/>
      <c r="AN63" s="30"/>
      <c r="AO63" s="30">
        <f>GEOMEAN(AH63:AI63)</f>
        <v>90</v>
      </c>
      <c r="AP63" s="92">
        <f t="shared" si="6"/>
        <v>1</v>
      </c>
      <c r="AQ63" s="90"/>
      <c r="AR63" s="90"/>
      <c r="AS63" s="89"/>
      <c r="AT63" s="89"/>
      <c r="AU63" s="89"/>
      <c r="AV63" s="89"/>
      <c r="AW63" s="89"/>
      <c r="AX63" s="32" t="e">
        <f t="shared" si="1"/>
        <v>#DIV/0!</v>
      </c>
      <c r="AY63" s="27" t="s">
        <v>306</v>
      </c>
      <c r="AZ63" s="115">
        <f t="shared" si="2"/>
        <v>364</v>
      </c>
      <c r="BA63" s="116">
        <f t="shared" si="7"/>
        <v>211</v>
      </c>
      <c r="BB63" s="117">
        <f t="shared" si="8"/>
        <v>153</v>
      </c>
      <c r="BC63" s="118">
        <f t="shared" si="9"/>
        <v>0.42032967032967034</v>
      </c>
      <c r="BD63" s="123"/>
      <c r="BE63" s="27" t="s">
        <v>276</v>
      </c>
      <c r="BF63" s="26"/>
      <c r="BG63" s="120" t="b">
        <f t="shared" si="3"/>
        <v>1</v>
      </c>
      <c r="BH63" s="121" t="s">
        <v>606</v>
      </c>
      <c r="BI63" s="120" t="s">
        <v>607</v>
      </c>
      <c r="BJ63" s="122" t="s">
        <v>615</v>
      </c>
      <c r="BK63" s="120"/>
      <c r="BL63" s="120"/>
      <c r="BM63" s="120"/>
      <c r="BN63" s="120"/>
      <c r="BO63" s="120" t="s">
        <v>628</v>
      </c>
      <c r="BP63" s="120"/>
      <c r="BQ63" s="64" t="b">
        <f t="shared" si="10"/>
        <v>1</v>
      </c>
      <c r="BR63" s="96">
        <f t="shared" si="4"/>
        <v>0</v>
      </c>
      <c r="BS63" s="96">
        <f t="shared" si="5"/>
        <v>0</v>
      </c>
      <c r="BT63" s="64" t="b">
        <f t="shared" si="16"/>
        <v>0</v>
      </c>
      <c r="BU63" s="4" t="b">
        <f t="shared" si="12"/>
        <v>0</v>
      </c>
      <c r="BV63" s="4" t="b">
        <f t="shared" si="13"/>
        <v>1</v>
      </c>
      <c r="BW63" s="4" t="s">
        <v>694</v>
      </c>
    </row>
    <row r="64" spans="1:75" ht="50.1" customHeight="1" x14ac:dyDescent="0.25">
      <c r="A64" s="26" t="s">
        <v>290</v>
      </c>
      <c r="B64" s="26" t="s">
        <v>209</v>
      </c>
      <c r="C64" s="26" t="s">
        <v>291</v>
      </c>
      <c r="D64" s="26" t="s">
        <v>79</v>
      </c>
      <c r="E64" s="26" t="s">
        <v>55</v>
      </c>
      <c r="F64" s="26" t="s">
        <v>300</v>
      </c>
      <c r="G64" s="26" t="s">
        <v>268</v>
      </c>
      <c r="H64" s="26" t="s">
        <v>58</v>
      </c>
      <c r="I64" s="26" t="s">
        <v>293</v>
      </c>
      <c r="J64" s="27" t="s">
        <v>307</v>
      </c>
      <c r="K64" s="28">
        <v>54</v>
      </c>
      <c r="L64" s="27" t="s">
        <v>308</v>
      </c>
      <c r="M64" s="42">
        <v>43101</v>
      </c>
      <c r="N64" s="42">
        <v>43465</v>
      </c>
      <c r="O64" s="27" t="s">
        <v>309</v>
      </c>
      <c r="P64" s="27" t="s">
        <v>310</v>
      </c>
      <c r="Q64" s="31">
        <v>80</v>
      </c>
      <c r="R64" s="28" t="s">
        <v>64</v>
      </c>
      <c r="S64" s="31" t="s">
        <v>72</v>
      </c>
      <c r="T64" s="27" t="s">
        <v>311</v>
      </c>
      <c r="U64" s="127">
        <v>0</v>
      </c>
      <c r="V64" s="30"/>
      <c r="W64" s="30"/>
      <c r="X64" s="30"/>
      <c r="Y64" s="30"/>
      <c r="Z64" s="30"/>
      <c r="AA64" s="35">
        <v>80</v>
      </c>
      <c r="AB64" s="30">
        <v>80</v>
      </c>
      <c r="AC64" s="30">
        <v>80</v>
      </c>
      <c r="AD64" s="35">
        <v>80</v>
      </c>
      <c r="AE64" s="30">
        <v>80</v>
      </c>
      <c r="AF64" s="30">
        <v>80</v>
      </c>
      <c r="AG64" s="35">
        <v>80</v>
      </c>
      <c r="AH64" s="30">
        <v>97</v>
      </c>
      <c r="AI64" s="85" t="s">
        <v>630</v>
      </c>
      <c r="AJ64" s="85" t="s">
        <v>630</v>
      </c>
      <c r="AK64" s="30"/>
      <c r="AL64" s="85" t="s">
        <v>630</v>
      </c>
      <c r="AM64" s="85" t="s">
        <v>630</v>
      </c>
      <c r="AN64" s="30"/>
      <c r="AO64" s="30">
        <f>+AH64</f>
        <v>97</v>
      </c>
      <c r="AP64" s="92">
        <f t="shared" si="6"/>
        <v>1.2124999999999999</v>
      </c>
      <c r="AQ64" s="90"/>
      <c r="AR64" s="90"/>
      <c r="AS64" s="89"/>
      <c r="AT64" s="89"/>
      <c r="AU64" s="89"/>
      <c r="AV64" s="89"/>
      <c r="AW64" s="89"/>
      <c r="AX64" s="32" t="e">
        <f t="shared" si="1"/>
        <v>#DIV/0!</v>
      </c>
      <c r="AY64" s="27" t="s">
        <v>312</v>
      </c>
      <c r="AZ64" s="115">
        <f t="shared" si="2"/>
        <v>364</v>
      </c>
      <c r="BA64" s="116">
        <f t="shared" si="7"/>
        <v>211</v>
      </c>
      <c r="BB64" s="117">
        <f t="shared" si="8"/>
        <v>153</v>
      </c>
      <c r="BC64" s="118">
        <f t="shared" si="9"/>
        <v>0.42032967032967034</v>
      </c>
      <c r="BD64" s="123"/>
      <c r="BE64" s="27" t="s">
        <v>276</v>
      </c>
      <c r="BF64" s="26"/>
      <c r="BG64" s="120" t="b">
        <f t="shared" si="3"/>
        <v>1</v>
      </c>
      <c r="BH64" s="121" t="s">
        <v>606</v>
      </c>
      <c r="BI64" s="120"/>
      <c r="BJ64" s="120"/>
      <c r="BK64" s="120"/>
      <c r="BL64" s="120"/>
      <c r="BM64" s="120"/>
      <c r="BN64" s="120"/>
      <c r="BO64" s="120" t="s">
        <v>628</v>
      </c>
      <c r="BP64" s="120"/>
      <c r="BQ64" s="64" t="b">
        <f t="shared" si="10"/>
        <v>1</v>
      </c>
      <c r="BR64" s="96">
        <f t="shared" si="4"/>
        <v>0</v>
      </c>
      <c r="BS64" s="96">
        <f t="shared" si="5"/>
        <v>0</v>
      </c>
      <c r="BT64" s="64" t="b">
        <f t="shared" si="16"/>
        <v>1</v>
      </c>
      <c r="BU64" s="4" t="b">
        <f t="shared" si="12"/>
        <v>0</v>
      </c>
      <c r="BV64" s="4" t="b">
        <f t="shared" si="13"/>
        <v>1</v>
      </c>
      <c r="BW64" s="4" t="s">
        <v>694</v>
      </c>
    </row>
    <row r="65" spans="1:75" ht="89.25" x14ac:dyDescent="0.25">
      <c r="A65" s="26" t="s">
        <v>313</v>
      </c>
      <c r="B65" s="26" t="s">
        <v>314</v>
      </c>
      <c r="C65" s="26" t="s">
        <v>315</v>
      </c>
      <c r="D65" s="26" t="s">
        <v>316</v>
      </c>
      <c r="E65" s="26" t="s">
        <v>55</v>
      </c>
      <c r="F65" s="26" t="s">
        <v>317</v>
      </c>
      <c r="G65" s="26" t="s">
        <v>268</v>
      </c>
      <c r="H65" s="26" t="s">
        <v>58</v>
      </c>
      <c r="I65" s="26" t="s">
        <v>318</v>
      </c>
      <c r="J65" s="27" t="s">
        <v>319</v>
      </c>
      <c r="K65" s="28">
        <v>55</v>
      </c>
      <c r="L65" s="27" t="s">
        <v>320</v>
      </c>
      <c r="M65" s="29">
        <v>43101</v>
      </c>
      <c r="N65" s="29">
        <v>43465</v>
      </c>
      <c r="O65" s="41" t="s">
        <v>321</v>
      </c>
      <c r="P65" s="41" t="s">
        <v>322</v>
      </c>
      <c r="Q65" s="30">
        <v>1</v>
      </c>
      <c r="R65" s="28" t="s">
        <v>146</v>
      </c>
      <c r="S65" s="31" t="s">
        <v>177</v>
      </c>
      <c r="T65" s="27" t="s">
        <v>323</v>
      </c>
      <c r="U65" s="127">
        <v>0</v>
      </c>
      <c r="V65" s="30"/>
      <c r="W65" s="30"/>
      <c r="X65" s="30"/>
      <c r="Y65" s="30"/>
      <c r="Z65" s="30"/>
      <c r="AA65" s="30"/>
      <c r="AB65" s="30"/>
      <c r="AC65" s="30"/>
      <c r="AD65" s="30"/>
      <c r="AE65" s="30"/>
      <c r="AF65" s="30"/>
      <c r="AG65" s="30">
        <v>1</v>
      </c>
      <c r="AH65" s="30" t="s">
        <v>629</v>
      </c>
      <c r="AI65" s="30" t="s">
        <v>629</v>
      </c>
      <c r="AJ65" s="30" t="s">
        <v>629</v>
      </c>
      <c r="AK65" s="30" t="s">
        <v>629</v>
      </c>
      <c r="AL65" s="30" t="s">
        <v>629</v>
      </c>
      <c r="AM65" s="30" t="s">
        <v>629</v>
      </c>
      <c r="AN65" s="30"/>
      <c r="AO65" s="30" t="str">
        <f t="shared" ref="AO65:AO77" si="17">IF((AI65= "NO PERIODICIDAD"), AH65, AI65)</f>
        <v>NO PROGRAMADO</v>
      </c>
      <c r="AP65" s="92" t="str">
        <f t="shared" si="6"/>
        <v>NO PROGRAMADO</v>
      </c>
      <c r="AQ65" s="90"/>
      <c r="AR65" s="90"/>
      <c r="AS65" s="89"/>
      <c r="AT65" s="89"/>
      <c r="AU65" s="89"/>
      <c r="AV65" s="89"/>
      <c r="AW65" s="89"/>
      <c r="AX65" s="37" t="e">
        <f t="shared" si="1"/>
        <v>#DIV/0!</v>
      </c>
      <c r="AY65" s="119"/>
      <c r="AZ65" s="115">
        <f t="shared" si="2"/>
        <v>364</v>
      </c>
      <c r="BA65" s="116">
        <f t="shared" si="7"/>
        <v>211</v>
      </c>
      <c r="BB65" s="117">
        <f t="shared" si="8"/>
        <v>153</v>
      </c>
      <c r="BC65" s="118">
        <f t="shared" si="9"/>
        <v>0.42032967032967034</v>
      </c>
      <c r="BD65" s="26"/>
      <c r="BE65" s="27"/>
      <c r="BF65" s="26"/>
      <c r="BG65" s="120" t="b">
        <f t="shared" si="3"/>
        <v>1</v>
      </c>
      <c r="BH65" s="120"/>
      <c r="BI65" s="120"/>
      <c r="BJ65" s="120"/>
      <c r="BK65" s="120"/>
      <c r="BL65" s="120"/>
      <c r="BM65" s="120"/>
      <c r="BN65" s="120"/>
      <c r="BO65" s="120"/>
      <c r="BP65" s="120"/>
      <c r="BQ65" s="64" t="b">
        <f t="shared" si="10"/>
        <v>1</v>
      </c>
      <c r="BR65" s="96">
        <f t="shared" si="4"/>
        <v>0</v>
      </c>
      <c r="BS65" s="96">
        <f t="shared" si="5"/>
        <v>0</v>
      </c>
      <c r="BT65" s="64"/>
      <c r="BU65" s="4" t="b">
        <f t="shared" si="12"/>
        <v>0</v>
      </c>
      <c r="BV65" s="4" t="b">
        <f t="shared" si="13"/>
        <v>1</v>
      </c>
    </row>
    <row r="66" spans="1:75" ht="119.25" customHeight="1" x14ac:dyDescent="0.25">
      <c r="A66" s="26" t="s">
        <v>313</v>
      </c>
      <c r="B66" s="26" t="s">
        <v>314</v>
      </c>
      <c r="C66" s="26" t="s">
        <v>291</v>
      </c>
      <c r="D66" s="26" t="s">
        <v>324</v>
      </c>
      <c r="E66" s="26" t="s">
        <v>55</v>
      </c>
      <c r="F66" s="26" t="s">
        <v>325</v>
      </c>
      <c r="G66" s="26" t="s">
        <v>326</v>
      </c>
      <c r="H66" s="26" t="s">
        <v>58</v>
      </c>
      <c r="I66" s="26" t="s">
        <v>327</v>
      </c>
      <c r="J66" s="27" t="s">
        <v>328</v>
      </c>
      <c r="K66" s="28">
        <v>56</v>
      </c>
      <c r="L66" s="27" t="s">
        <v>329</v>
      </c>
      <c r="M66" s="29">
        <v>43252</v>
      </c>
      <c r="N66" s="29">
        <v>43465</v>
      </c>
      <c r="O66" s="27" t="s">
        <v>330</v>
      </c>
      <c r="P66" s="41" t="s">
        <v>331</v>
      </c>
      <c r="Q66" s="30">
        <v>1</v>
      </c>
      <c r="R66" s="28" t="s">
        <v>146</v>
      </c>
      <c r="S66" s="31" t="s">
        <v>249</v>
      </c>
      <c r="T66" s="27" t="s">
        <v>332</v>
      </c>
      <c r="U66" s="127">
        <v>0</v>
      </c>
      <c r="V66" s="30"/>
      <c r="W66" s="30"/>
      <c r="X66" s="30"/>
      <c r="Y66" s="30"/>
      <c r="Z66" s="30"/>
      <c r="AA66" s="30"/>
      <c r="AB66" s="30"/>
      <c r="AC66" s="38">
        <v>1</v>
      </c>
      <c r="AD66" s="30">
        <v>1</v>
      </c>
      <c r="AE66" s="30">
        <v>1</v>
      </c>
      <c r="AF66" s="30">
        <v>1</v>
      </c>
      <c r="AG66" s="30">
        <v>1</v>
      </c>
      <c r="AH66" s="30" t="s">
        <v>629</v>
      </c>
      <c r="AI66" s="30" t="s">
        <v>629</v>
      </c>
      <c r="AJ66" s="30"/>
      <c r="AK66" s="30"/>
      <c r="AL66" s="30"/>
      <c r="AM66" s="30"/>
      <c r="AN66" s="30"/>
      <c r="AO66" s="30" t="str">
        <f t="shared" si="17"/>
        <v>NO PROGRAMADO</v>
      </c>
      <c r="AP66" s="92" t="str">
        <f t="shared" si="6"/>
        <v>NO PROGRAMADO</v>
      </c>
      <c r="AQ66" s="90"/>
      <c r="AR66" s="90"/>
      <c r="AS66" s="89"/>
      <c r="AT66" s="89"/>
      <c r="AU66" s="89"/>
      <c r="AV66" s="89"/>
      <c r="AW66" s="89"/>
      <c r="AX66" s="37" t="e">
        <f t="shared" si="1"/>
        <v>#DIV/0!</v>
      </c>
      <c r="AY66" s="119"/>
      <c r="AZ66" s="115">
        <f t="shared" si="2"/>
        <v>213</v>
      </c>
      <c r="BA66" s="116">
        <f t="shared" si="7"/>
        <v>60</v>
      </c>
      <c r="BB66" s="117">
        <f t="shared" si="8"/>
        <v>153</v>
      </c>
      <c r="BC66" s="118">
        <f t="shared" si="9"/>
        <v>0.71830985915492962</v>
      </c>
      <c r="BD66" s="26" t="s">
        <v>333</v>
      </c>
      <c r="BE66" s="27" t="s">
        <v>334</v>
      </c>
      <c r="BF66" s="26"/>
      <c r="BG66" s="120" t="b">
        <f t="shared" si="3"/>
        <v>1</v>
      </c>
      <c r="BH66" s="120"/>
      <c r="BI66" s="120"/>
      <c r="BJ66" s="122" t="s">
        <v>615</v>
      </c>
      <c r="BK66" s="120"/>
      <c r="BL66" s="120"/>
      <c r="BM66" s="120"/>
      <c r="BN66" s="120"/>
      <c r="BO66" s="120"/>
      <c r="BP66" s="120"/>
      <c r="BQ66" s="64" t="b">
        <f t="shared" si="10"/>
        <v>1</v>
      </c>
      <c r="BR66" s="96">
        <f t="shared" si="4"/>
        <v>0</v>
      </c>
      <c r="BS66" s="96">
        <f t="shared" si="5"/>
        <v>0</v>
      </c>
      <c r="BT66" s="64"/>
      <c r="BU66" s="4" t="b">
        <f t="shared" si="12"/>
        <v>0</v>
      </c>
      <c r="BV66" s="4" t="b">
        <f t="shared" si="13"/>
        <v>1</v>
      </c>
    </row>
    <row r="67" spans="1:75" ht="127.5" x14ac:dyDescent="0.25">
      <c r="A67" s="26" t="s">
        <v>313</v>
      </c>
      <c r="B67" s="26" t="s">
        <v>314</v>
      </c>
      <c r="C67" s="26" t="s">
        <v>291</v>
      </c>
      <c r="D67" s="26" t="s">
        <v>335</v>
      </c>
      <c r="E67" s="26" t="s">
        <v>55</v>
      </c>
      <c r="F67" s="26" t="s">
        <v>336</v>
      </c>
      <c r="G67" s="26" t="s">
        <v>268</v>
      </c>
      <c r="H67" s="43" t="s">
        <v>337</v>
      </c>
      <c r="I67" s="26" t="s">
        <v>327</v>
      </c>
      <c r="J67" s="41" t="s">
        <v>338</v>
      </c>
      <c r="K67" s="28">
        <v>57</v>
      </c>
      <c r="L67" s="27" t="s">
        <v>339</v>
      </c>
      <c r="M67" s="29">
        <v>43252</v>
      </c>
      <c r="N67" s="29">
        <v>43455</v>
      </c>
      <c r="O67" s="41" t="s">
        <v>340</v>
      </c>
      <c r="P67" s="41" t="s">
        <v>341</v>
      </c>
      <c r="Q67" s="30">
        <v>1</v>
      </c>
      <c r="R67" s="28" t="s">
        <v>146</v>
      </c>
      <c r="S67" s="31" t="s">
        <v>249</v>
      </c>
      <c r="T67" s="27" t="s">
        <v>342</v>
      </c>
      <c r="U67" s="128">
        <v>317729576</v>
      </c>
      <c r="V67" s="30"/>
      <c r="W67" s="30"/>
      <c r="X67" s="30"/>
      <c r="Y67" s="30"/>
      <c r="Z67" s="30"/>
      <c r="AA67" s="30"/>
      <c r="AB67" s="30"/>
      <c r="AC67" s="30"/>
      <c r="AD67" s="38">
        <v>1</v>
      </c>
      <c r="AE67" s="30">
        <v>1</v>
      </c>
      <c r="AF67" s="30">
        <v>1</v>
      </c>
      <c r="AG67" s="30">
        <v>1</v>
      </c>
      <c r="AH67" s="30" t="s">
        <v>629</v>
      </c>
      <c r="AI67" s="30" t="s">
        <v>629</v>
      </c>
      <c r="AJ67" s="30" t="s">
        <v>629</v>
      </c>
      <c r="AK67" s="30"/>
      <c r="AL67" s="30"/>
      <c r="AM67" s="30"/>
      <c r="AN67" s="30"/>
      <c r="AO67" s="30" t="str">
        <f t="shared" si="17"/>
        <v>NO PROGRAMADO</v>
      </c>
      <c r="AP67" s="92" t="str">
        <f t="shared" si="6"/>
        <v>NO PROGRAMADO</v>
      </c>
      <c r="AQ67" s="90"/>
      <c r="AR67" s="90"/>
      <c r="AS67" s="89"/>
      <c r="AT67" s="89"/>
      <c r="AU67" s="89"/>
      <c r="AV67" s="89"/>
      <c r="AW67" s="89"/>
      <c r="AX67" s="37" t="str">
        <f t="shared" si="1"/>
        <v>SIN RECURSO EJECUTADO</v>
      </c>
      <c r="AY67" s="119"/>
      <c r="AZ67" s="115">
        <f t="shared" si="2"/>
        <v>203</v>
      </c>
      <c r="BA67" s="116">
        <f t="shared" si="7"/>
        <v>60</v>
      </c>
      <c r="BB67" s="117">
        <f t="shared" si="8"/>
        <v>143</v>
      </c>
      <c r="BC67" s="118">
        <f t="shared" si="9"/>
        <v>0.75369458128078815</v>
      </c>
      <c r="BD67" s="26"/>
      <c r="BE67" s="27" t="s">
        <v>343</v>
      </c>
      <c r="BF67" s="26"/>
      <c r="BG67" s="120" t="b">
        <f t="shared" si="3"/>
        <v>1</v>
      </c>
      <c r="BH67" s="120"/>
      <c r="BI67" s="120"/>
      <c r="BJ67" s="120"/>
      <c r="BK67" s="120"/>
      <c r="BL67" s="120"/>
      <c r="BM67" s="120"/>
      <c r="BN67" s="120"/>
      <c r="BO67" s="120"/>
      <c r="BP67" s="120"/>
      <c r="BQ67" s="64" t="b">
        <f t="shared" si="10"/>
        <v>1</v>
      </c>
      <c r="BR67" s="96">
        <f t="shared" si="4"/>
        <v>317729576</v>
      </c>
      <c r="BS67" s="96">
        <f t="shared" si="5"/>
        <v>317729576</v>
      </c>
      <c r="BT67" s="64"/>
      <c r="BU67" s="4" t="b">
        <f t="shared" si="12"/>
        <v>0</v>
      </c>
      <c r="BV67" s="4" t="b">
        <f t="shared" si="13"/>
        <v>1</v>
      </c>
    </row>
    <row r="68" spans="1:75" ht="89.25" x14ac:dyDescent="0.25">
      <c r="A68" s="26" t="s">
        <v>313</v>
      </c>
      <c r="B68" s="26" t="s">
        <v>314</v>
      </c>
      <c r="C68" s="26" t="s">
        <v>291</v>
      </c>
      <c r="D68" s="26" t="s">
        <v>335</v>
      </c>
      <c r="E68" s="26" t="s">
        <v>55</v>
      </c>
      <c r="F68" s="26" t="s">
        <v>336</v>
      </c>
      <c r="G68" s="26" t="s">
        <v>268</v>
      </c>
      <c r="H68" s="26" t="s">
        <v>58</v>
      </c>
      <c r="I68" s="26" t="s">
        <v>327</v>
      </c>
      <c r="J68" s="27" t="s">
        <v>344</v>
      </c>
      <c r="K68" s="28">
        <v>58</v>
      </c>
      <c r="L68" s="27" t="s">
        <v>345</v>
      </c>
      <c r="M68" s="42">
        <v>43252</v>
      </c>
      <c r="N68" s="42">
        <v>43465</v>
      </c>
      <c r="O68" s="27" t="s">
        <v>346</v>
      </c>
      <c r="P68" s="41" t="s">
        <v>347</v>
      </c>
      <c r="Q68" s="31">
        <v>1</v>
      </c>
      <c r="R68" s="28" t="s">
        <v>146</v>
      </c>
      <c r="S68" s="31" t="s">
        <v>177</v>
      </c>
      <c r="T68" s="27" t="s">
        <v>348</v>
      </c>
      <c r="U68" s="128">
        <v>55200000</v>
      </c>
      <c r="V68" s="30"/>
      <c r="W68" s="30"/>
      <c r="X68" s="30"/>
      <c r="Y68" s="30"/>
      <c r="Z68" s="30"/>
      <c r="AA68" s="30"/>
      <c r="AB68" s="30"/>
      <c r="AC68" s="30"/>
      <c r="AD68" s="30"/>
      <c r="AE68" s="30"/>
      <c r="AF68" s="30"/>
      <c r="AG68" s="30">
        <v>1</v>
      </c>
      <c r="AH68" s="30" t="s">
        <v>629</v>
      </c>
      <c r="AI68" s="30" t="s">
        <v>629</v>
      </c>
      <c r="AJ68" s="30" t="s">
        <v>629</v>
      </c>
      <c r="AK68" s="30" t="s">
        <v>629</v>
      </c>
      <c r="AL68" s="30" t="s">
        <v>629</v>
      </c>
      <c r="AM68" s="30" t="s">
        <v>629</v>
      </c>
      <c r="AN68" s="30"/>
      <c r="AO68" s="30" t="str">
        <f t="shared" si="17"/>
        <v>NO PROGRAMADO</v>
      </c>
      <c r="AP68" s="92" t="str">
        <f t="shared" si="6"/>
        <v>NO PROGRAMADO</v>
      </c>
      <c r="AQ68" s="90"/>
      <c r="AR68" s="90"/>
      <c r="AS68" s="89"/>
      <c r="AT68" s="89"/>
      <c r="AU68" s="89"/>
      <c r="AV68" s="89"/>
      <c r="AW68" s="89"/>
      <c r="AX68" s="37" t="str">
        <f t="shared" si="1"/>
        <v>SIN RECURSO EJECUTADO</v>
      </c>
      <c r="AY68" s="119"/>
      <c r="AZ68" s="115">
        <f t="shared" si="2"/>
        <v>213</v>
      </c>
      <c r="BA68" s="116">
        <f t="shared" si="7"/>
        <v>60</v>
      </c>
      <c r="BB68" s="117">
        <f t="shared" si="8"/>
        <v>153</v>
      </c>
      <c r="BC68" s="118">
        <f t="shared" si="9"/>
        <v>0.71830985915492962</v>
      </c>
      <c r="BD68" s="123"/>
      <c r="BE68" s="27"/>
      <c r="BF68" s="26"/>
      <c r="BG68" s="120" t="b">
        <f t="shared" si="3"/>
        <v>1</v>
      </c>
      <c r="BH68" s="120"/>
      <c r="BI68" s="120"/>
      <c r="BJ68" s="120"/>
      <c r="BK68" s="120"/>
      <c r="BL68" s="120"/>
      <c r="BM68" s="120"/>
      <c r="BN68" s="120"/>
      <c r="BO68" s="120"/>
      <c r="BP68" s="120"/>
      <c r="BQ68" s="64" t="b">
        <f t="shared" si="10"/>
        <v>1</v>
      </c>
      <c r="BR68" s="96">
        <f t="shared" si="4"/>
        <v>55200000</v>
      </c>
      <c r="BS68" s="96">
        <f t="shared" si="5"/>
        <v>55200000</v>
      </c>
      <c r="BT68" s="64"/>
      <c r="BU68" s="4" t="b">
        <f t="shared" si="12"/>
        <v>0</v>
      </c>
      <c r="BV68" s="4" t="b">
        <f t="shared" si="13"/>
        <v>1</v>
      </c>
    </row>
    <row r="69" spans="1:75" ht="50.1" customHeight="1" x14ac:dyDescent="0.25">
      <c r="A69" s="229" t="s">
        <v>313</v>
      </c>
      <c r="B69" s="26" t="s">
        <v>314</v>
      </c>
      <c r="C69" s="26" t="s">
        <v>291</v>
      </c>
      <c r="D69" s="26" t="s">
        <v>335</v>
      </c>
      <c r="E69" s="26" t="s">
        <v>55</v>
      </c>
      <c r="F69" s="26" t="s">
        <v>349</v>
      </c>
      <c r="G69" s="26" t="s">
        <v>350</v>
      </c>
      <c r="H69" s="26" t="s">
        <v>351</v>
      </c>
      <c r="I69" s="26" t="s">
        <v>327</v>
      </c>
      <c r="J69" s="27" t="s">
        <v>352</v>
      </c>
      <c r="K69" s="28">
        <v>59</v>
      </c>
      <c r="L69" s="27" t="s">
        <v>353</v>
      </c>
      <c r="M69" s="42">
        <v>43102</v>
      </c>
      <c r="N69" s="42">
        <v>43465</v>
      </c>
      <c r="O69" s="27" t="s">
        <v>354</v>
      </c>
      <c r="P69" s="41" t="s">
        <v>355</v>
      </c>
      <c r="Q69" s="31">
        <v>85</v>
      </c>
      <c r="R69" s="28" t="s">
        <v>64</v>
      </c>
      <c r="S69" s="31" t="s">
        <v>72</v>
      </c>
      <c r="T69" s="27" t="s">
        <v>356</v>
      </c>
      <c r="U69" s="127">
        <v>0</v>
      </c>
      <c r="V69" s="30"/>
      <c r="W69" s="30"/>
      <c r="X69" s="35">
        <v>20</v>
      </c>
      <c r="Y69" s="30">
        <v>20</v>
      </c>
      <c r="Z69" s="30">
        <v>20</v>
      </c>
      <c r="AA69" s="35">
        <v>50</v>
      </c>
      <c r="AB69" s="30">
        <v>50</v>
      </c>
      <c r="AC69" s="30">
        <v>50</v>
      </c>
      <c r="AD69" s="35">
        <v>70</v>
      </c>
      <c r="AE69" s="30">
        <v>70</v>
      </c>
      <c r="AF69" s="30">
        <v>70</v>
      </c>
      <c r="AG69" s="35">
        <v>85</v>
      </c>
      <c r="AH69" s="30">
        <v>51</v>
      </c>
      <c r="AI69" s="85" t="s">
        <v>630</v>
      </c>
      <c r="AJ69" s="85" t="s">
        <v>630</v>
      </c>
      <c r="AK69" s="30"/>
      <c r="AL69" s="85" t="s">
        <v>630</v>
      </c>
      <c r="AM69" s="85" t="s">
        <v>630</v>
      </c>
      <c r="AN69" s="30"/>
      <c r="AO69" s="30">
        <f t="shared" si="17"/>
        <v>51</v>
      </c>
      <c r="AP69" s="92">
        <f t="shared" si="6"/>
        <v>1.02</v>
      </c>
      <c r="AQ69" s="90"/>
      <c r="AR69" s="90"/>
      <c r="AS69" s="89"/>
      <c r="AT69" s="89"/>
      <c r="AU69" s="89"/>
      <c r="AV69" s="89"/>
      <c r="AW69" s="89"/>
      <c r="AX69" s="32" t="e">
        <f t="shared" si="1"/>
        <v>#DIV/0!</v>
      </c>
      <c r="AY69" s="27"/>
      <c r="AZ69" s="115">
        <f t="shared" si="2"/>
        <v>363</v>
      </c>
      <c r="BA69" s="116">
        <f t="shared" si="7"/>
        <v>210</v>
      </c>
      <c r="BB69" s="117">
        <f t="shared" si="8"/>
        <v>153</v>
      </c>
      <c r="BC69" s="118">
        <f t="shared" si="9"/>
        <v>0.42148760330578511</v>
      </c>
      <c r="BD69" s="123" t="s">
        <v>357</v>
      </c>
      <c r="BE69" s="27" t="s">
        <v>675</v>
      </c>
      <c r="BF69" s="26"/>
      <c r="BG69" s="120" t="b">
        <f t="shared" si="3"/>
        <v>1</v>
      </c>
      <c r="BH69" s="121" t="s">
        <v>606</v>
      </c>
      <c r="BI69" s="120"/>
      <c r="BJ69" s="120"/>
      <c r="BK69" s="120"/>
      <c r="BL69" s="120"/>
      <c r="BM69" s="120"/>
      <c r="BN69" s="120"/>
      <c r="BO69" s="120"/>
      <c r="BP69" s="120"/>
      <c r="BQ69" s="64" t="b">
        <f t="shared" si="10"/>
        <v>1</v>
      </c>
      <c r="BR69" s="96">
        <f t="shared" si="4"/>
        <v>0</v>
      </c>
      <c r="BS69" s="96">
        <f t="shared" si="5"/>
        <v>0</v>
      </c>
      <c r="BT69" s="64" t="b">
        <f>+AP69 &gt; 100%</f>
        <v>1</v>
      </c>
      <c r="BU69" s="4" t="b">
        <f t="shared" si="12"/>
        <v>0</v>
      </c>
      <c r="BV69" s="4" t="b">
        <f t="shared" si="13"/>
        <v>0</v>
      </c>
      <c r="BW69" s="4" t="s">
        <v>694</v>
      </c>
    </row>
    <row r="70" spans="1:75" ht="51" customHeight="1" x14ac:dyDescent="0.25">
      <c r="A70" s="230"/>
      <c r="B70" s="26" t="s">
        <v>358</v>
      </c>
      <c r="C70" s="26" t="s">
        <v>291</v>
      </c>
      <c r="D70" s="26" t="s">
        <v>335</v>
      </c>
      <c r="E70" s="26" t="s">
        <v>55</v>
      </c>
      <c r="F70" s="26" t="s">
        <v>359</v>
      </c>
      <c r="G70" s="26" t="s">
        <v>268</v>
      </c>
      <c r="H70" s="26" t="s">
        <v>58</v>
      </c>
      <c r="I70" s="26" t="s">
        <v>327</v>
      </c>
      <c r="J70" s="41" t="s">
        <v>360</v>
      </c>
      <c r="K70" s="28">
        <v>60</v>
      </c>
      <c r="L70" s="27" t="s">
        <v>361</v>
      </c>
      <c r="M70" s="29">
        <v>43191</v>
      </c>
      <c r="N70" s="29">
        <v>43373</v>
      </c>
      <c r="O70" s="41" t="s">
        <v>362</v>
      </c>
      <c r="P70" s="41" t="s">
        <v>363</v>
      </c>
      <c r="Q70" s="30">
        <v>16</v>
      </c>
      <c r="R70" s="28" t="s">
        <v>96</v>
      </c>
      <c r="S70" s="31" t="s">
        <v>72</v>
      </c>
      <c r="T70" s="27" t="s">
        <v>364</v>
      </c>
      <c r="U70" s="127">
        <v>0</v>
      </c>
      <c r="V70" s="30"/>
      <c r="W70" s="30"/>
      <c r="X70" s="30"/>
      <c r="Y70" s="30"/>
      <c r="Z70" s="30"/>
      <c r="AA70" s="30"/>
      <c r="AB70" s="30"/>
      <c r="AC70" s="30"/>
      <c r="AD70" s="38">
        <v>16</v>
      </c>
      <c r="AE70" s="30">
        <v>16</v>
      </c>
      <c r="AF70" s="30">
        <v>16</v>
      </c>
      <c r="AG70" s="30">
        <v>16</v>
      </c>
      <c r="AH70" s="30" t="s">
        <v>629</v>
      </c>
      <c r="AI70" s="30" t="s">
        <v>629</v>
      </c>
      <c r="AJ70" s="30" t="s">
        <v>629</v>
      </c>
      <c r="AK70" s="30"/>
      <c r="AL70" s="30"/>
      <c r="AM70" s="30"/>
      <c r="AN70" s="30"/>
      <c r="AO70" s="30" t="str">
        <f t="shared" si="17"/>
        <v>NO PROGRAMADO</v>
      </c>
      <c r="AP70" s="92" t="str">
        <f t="shared" si="6"/>
        <v>NO PROGRAMADO</v>
      </c>
      <c r="AQ70" s="90"/>
      <c r="AR70" s="90"/>
      <c r="AS70" s="89"/>
      <c r="AT70" s="89"/>
      <c r="AU70" s="89"/>
      <c r="AV70" s="89"/>
      <c r="AW70" s="89"/>
      <c r="AX70" s="37" t="e">
        <f t="shared" si="1"/>
        <v>#DIV/0!</v>
      </c>
      <c r="AY70" s="119"/>
      <c r="AZ70" s="115">
        <f t="shared" si="2"/>
        <v>182</v>
      </c>
      <c r="BA70" s="116">
        <f t="shared" si="7"/>
        <v>121</v>
      </c>
      <c r="BB70" s="117">
        <f>+AZ70-BA70</f>
        <v>61</v>
      </c>
      <c r="BC70" s="118">
        <f t="shared" si="9"/>
        <v>0.84065934065934067</v>
      </c>
      <c r="BD70" s="26" t="s">
        <v>365</v>
      </c>
      <c r="BE70" s="27" t="s">
        <v>366</v>
      </c>
      <c r="BF70" s="119"/>
      <c r="BG70" s="120" t="b">
        <f t="shared" si="3"/>
        <v>1</v>
      </c>
      <c r="BH70" s="120"/>
      <c r="BI70" s="120"/>
      <c r="BJ70" s="120"/>
      <c r="BK70" s="120"/>
      <c r="BL70" s="120"/>
      <c r="BM70" s="120"/>
      <c r="BN70" s="120"/>
      <c r="BO70" s="120"/>
      <c r="BP70" s="120"/>
      <c r="BQ70" s="64" t="b">
        <f t="shared" si="10"/>
        <v>1</v>
      </c>
      <c r="BR70" s="96">
        <f t="shared" si="4"/>
        <v>0</v>
      </c>
      <c r="BS70" s="96">
        <f t="shared" si="5"/>
        <v>0</v>
      </c>
      <c r="BT70" s="64"/>
      <c r="BU70" s="4" t="b">
        <f t="shared" si="12"/>
        <v>0</v>
      </c>
      <c r="BV70" s="4" t="b">
        <f t="shared" si="13"/>
        <v>1</v>
      </c>
    </row>
    <row r="71" spans="1:75" ht="152.25" customHeight="1" x14ac:dyDescent="0.25">
      <c r="A71" s="230"/>
      <c r="B71" s="26" t="s">
        <v>358</v>
      </c>
      <c r="C71" s="26" t="s">
        <v>291</v>
      </c>
      <c r="D71" s="26" t="s">
        <v>335</v>
      </c>
      <c r="E71" s="26" t="s">
        <v>55</v>
      </c>
      <c r="F71" s="26" t="s">
        <v>359</v>
      </c>
      <c r="G71" s="26" t="s">
        <v>268</v>
      </c>
      <c r="H71" s="26" t="s">
        <v>58</v>
      </c>
      <c r="I71" s="26" t="s">
        <v>327</v>
      </c>
      <c r="J71" s="41" t="s">
        <v>360</v>
      </c>
      <c r="K71" s="28">
        <v>61</v>
      </c>
      <c r="L71" s="27" t="s">
        <v>367</v>
      </c>
      <c r="M71" s="29">
        <v>43160</v>
      </c>
      <c r="N71" s="29">
        <v>43312</v>
      </c>
      <c r="O71" s="41" t="s">
        <v>368</v>
      </c>
      <c r="P71" s="41" t="s">
        <v>369</v>
      </c>
      <c r="Q71" s="30">
        <v>12</v>
      </c>
      <c r="R71" s="28" t="s">
        <v>96</v>
      </c>
      <c r="S71" s="31" t="s">
        <v>177</v>
      </c>
      <c r="T71" s="27" t="s">
        <v>370</v>
      </c>
      <c r="U71" s="127">
        <v>0</v>
      </c>
      <c r="V71" s="30"/>
      <c r="W71" s="30"/>
      <c r="X71" s="30"/>
      <c r="Y71" s="30"/>
      <c r="Z71" s="30"/>
      <c r="AA71" s="30"/>
      <c r="AB71" s="38">
        <v>12</v>
      </c>
      <c r="AC71" s="30">
        <v>12</v>
      </c>
      <c r="AD71" s="30">
        <v>12</v>
      </c>
      <c r="AE71" s="30">
        <v>12</v>
      </c>
      <c r="AF71" s="30">
        <v>12</v>
      </c>
      <c r="AG71" s="30">
        <v>12</v>
      </c>
      <c r="AH71" s="30" t="s">
        <v>629</v>
      </c>
      <c r="AI71" s="30">
        <v>12</v>
      </c>
      <c r="AJ71" s="30">
        <v>12</v>
      </c>
      <c r="AK71" s="30">
        <v>12</v>
      </c>
      <c r="AL71" s="30">
        <v>12</v>
      </c>
      <c r="AM71" s="30">
        <v>12</v>
      </c>
      <c r="AN71" s="30">
        <v>12</v>
      </c>
      <c r="AO71" s="30">
        <f t="shared" si="17"/>
        <v>12</v>
      </c>
      <c r="AP71" s="92">
        <f t="shared" si="6"/>
        <v>1</v>
      </c>
      <c r="AQ71" s="90"/>
      <c r="AR71" s="90"/>
      <c r="AS71" s="89"/>
      <c r="AT71" s="89"/>
      <c r="AU71" s="89"/>
      <c r="AV71" s="89"/>
      <c r="AW71" s="89"/>
      <c r="AX71" s="37" t="e">
        <f t="shared" si="1"/>
        <v>#DIV/0!</v>
      </c>
      <c r="AY71" s="119"/>
      <c r="AZ71" s="115">
        <f t="shared" si="2"/>
        <v>152</v>
      </c>
      <c r="BA71" s="116">
        <f t="shared" si="7"/>
        <v>152</v>
      </c>
      <c r="BB71" s="117">
        <f t="shared" si="8"/>
        <v>0</v>
      </c>
      <c r="BC71" s="118">
        <f t="shared" si="9"/>
        <v>1.006578947368421</v>
      </c>
      <c r="BD71" s="26" t="s">
        <v>371</v>
      </c>
      <c r="BE71" s="27" t="s">
        <v>372</v>
      </c>
      <c r="BF71" s="119"/>
      <c r="BG71" s="120" t="b">
        <f t="shared" si="3"/>
        <v>1</v>
      </c>
      <c r="BH71" s="120"/>
      <c r="BI71" s="120" t="s">
        <v>607</v>
      </c>
      <c r="BJ71" s="120"/>
      <c r="BK71" s="120"/>
      <c r="BL71" s="120"/>
      <c r="BM71" s="120"/>
      <c r="BN71" s="120"/>
      <c r="BO71" s="120"/>
      <c r="BP71" s="120" t="s">
        <v>632</v>
      </c>
      <c r="BQ71" s="64" t="b">
        <f t="shared" si="10"/>
        <v>1</v>
      </c>
      <c r="BR71" s="96">
        <f t="shared" si="4"/>
        <v>0</v>
      </c>
      <c r="BS71" s="96">
        <f t="shared" si="5"/>
        <v>0</v>
      </c>
      <c r="BT71" s="64" t="b">
        <f>+AP71 &gt; 100%</f>
        <v>0</v>
      </c>
      <c r="BU71" s="4" t="b">
        <f t="shared" si="12"/>
        <v>0</v>
      </c>
      <c r="BV71" s="4" t="b">
        <f t="shared" si="13"/>
        <v>1</v>
      </c>
      <c r="BW71" s="4" t="s">
        <v>694</v>
      </c>
    </row>
    <row r="72" spans="1:75" ht="50.1" customHeight="1" x14ac:dyDescent="0.25">
      <c r="A72" s="231"/>
      <c r="B72" s="26" t="s">
        <v>358</v>
      </c>
      <c r="C72" s="26" t="s">
        <v>291</v>
      </c>
      <c r="D72" s="26" t="s">
        <v>335</v>
      </c>
      <c r="E72" s="26" t="s">
        <v>55</v>
      </c>
      <c r="F72" s="26" t="s">
        <v>359</v>
      </c>
      <c r="G72" s="26" t="s">
        <v>268</v>
      </c>
      <c r="H72" s="26" t="s">
        <v>58</v>
      </c>
      <c r="I72" s="26" t="s">
        <v>327</v>
      </c>
      <c r="J72" s="41" t="s">
        <v>360</v>
      </c>
      <c r="K72" s="28">
        <v>62</v>
      </c>
      <c r="L72" s="27" t="s">
        <v>373</v>
      </c>
      <c r="M72" s="29">
        <v>43160</v>
      </c>
      <c r="N72" s="29">
        <v>43465</v>
      </c>
      <c r="O72" s="27" t="s">
        <v>374</v>
      </c>
      <c r="P72" s="27" t="s">
        <v>375</v>
      </c>
      <c r="Q72" s="30">
        <v>10</v>
      </c>
      <c r="R72" s="28" t="s">
        <v>96</v>
      </c>
      <c r="S72" s="31" t="s">
        <v>72</v>
      </c>
      <c r="T72" s="27" t="s">
        <v>376</v>
      </c>
      <c r="U72" s="127">
        <v>0</v>
      </c>
      <c r="V72" s="30"/>
      <c r="W72" s="30">
        <v>4</v>
      </c>
      <c r="X72" s="35">
        <v>4</v>
      </c>
      <c r="Y72" s="30">
        <v>4</v>
      </c>
      <c r="Z72" s="30">
        <v>5</v>
      </c>
      <c r="AA72" s="35">
        <v>5</v>
      </c>
      <c r="AB72" s="30">
        <v>5</v>
      </c>
      <c r="AC72" s="30">
        <v>7</v>
      </c>
      <c r="AD72" s="35">
        <v>8</v>
      </c>
      <c r="AE72" s="30">
        <v>9</v>
      </c>
      <c r="AF72" s="30">
        <v>10</v>
      </c>
      <c r="AG72" s="35">
        <v>10</v>
      </c>
      <c r="AH72" s="30">
        <v>7</v>
      </c>
      <c r="AI72" s="85" t="s">
        <v>630</v>
      </c>
      <c r="AJ72" s="85" t="s">
        <v>630</v>
      </c>
      <c r="AK72" s="30"/>
      <c r="AL72" s="85" t="s">
        <v>630</v>
      </c>
      <c r="AM72" s="85" t="s">
        <v>630</v>
      </c>
      <c r="AN72" s="30"/>
      <c r="AO72" s="30">
        <f t="shared" si="17"/>
        <v>7</v>
      </c>
      <c r="AP72" s="92">
        <f t="shared" si="6"/>
        <v>1.4</v>
      </c>
      <c r="AQ72" s="90"/>
      <c r="AR72" s="90"/>
      <c r="AS72" s="89"/>
      <c r="AT72" s="89"/>
      <c r="AU72" s="89"/>
      <c r="AV72" s="89"/>
      <c r="AW72" s="89"/>
      <c r="AX72" s="32" t="e">
        <f t="shared" si="1"/>
        <v>#DIV/0!</v>
      </c>
      <c r="AY72" s="27" t="s">
        <v>377</v>
      </c>
      <c r="AZ72" s="115">
        <f t="shared" si="2"/>
        <v>305</v>
      </c>
      <c r="BA72" s="116">
        <f t="shared" si="7"/>
        <v>152</v>
      </c>
      <c r="BB72" s="117">
        <f t="shared" si="8"/>
        <v>153</v>
      </c>
      <c r="BC72" s="118">
        <f t="shared" si="9"/>
        <v>0.50163934426229506</v>
      </c>
      <c r="BD72" s="26"/>
      <c r="BE72" s="27"/>
      <c r="BF72" s="119"/>
      <c r="BG72" s="120" t="b">
        <f t="shared" si="3"/>
        <v>1</v>
      </c>
      <c r="BH72" s="121" t="s">
        <v>606</v>
      </c>
      <c r="BI72" s="120"/>
      <c r="BJ72" s="120"/>
      <c r="BK72" s="120"/>
      <c r="BL72" s="120"/>
      <c r="BM72" s="120"/>
      <c r="BN72" s="120"/>
      <c r="BO72" s="120"/>
      <c r="BP72" s="120"/>
      <c r="BQ72" s="64" t="b">
        <f t="shared" si="10"/>
        <v>1</v>
      </c>
      <c r="BR72" s="96">
        <f t="shared" si="4"/>
        <v>0</v>
      </c>
      <c r="BS72" s="96">
        <f t="shared" si="5"/>
        <v>0</v>
      </c>
      <c r="BT72" s="64" t="b">
        <f>+AP72 &gt; 100%</f>
        <v>1</v>
      </c>
      <c r="BU72" s="4" t="b">
        <f t="shared" si="12"/>
        <v>0</v>
      </c>
      <c r="BV72" s="4" t="b">
        <f t="shared" si="13"/>
        <v>0</v>
      </c>
      <c r="BW72" s="4" t="s">
        <v>694</v>
      </c>
    </row>
    <row r="73" spans="1:75" ht="76.5" x14ac:dyDescent="0.25">
      <c r="A73" s="26" t="s">
        <v>313</v>
      </c>
      <c r="B73" s="26" t="s">
        <v>358</v>
      </c>
      <c r="C73" s="26" t="s">
        <v>291</v>
      </c>
      <c r="D73" s="26" t="s">
        <v>335</v>
      </c>
      <c r="E73" s="26" t="s">
        <v>55</v>
      </c>
      <c r="F73" s="26" t="s">
        <v>359</v>
      </c>
      <c r="G73" s="26" t="s">
        <v>268</v>
      </c>
      <c r="H73" s="26" t="s">
        <v>58</v>
      </c>
      <c r="I73" s="26" t="s">
        <v>327</v>
      </c>
      <c r="J73" s="41" t="s">
        <v>360</v>
      </c>
      <c r="K73" s="28">
        <v>63</v>
      </c>
      <c r="L73" s="27" t="s">
        <v>378</v>
      </c>
      <c r="M73" s="29">
        <v>43146</v>
      </c>
      <c r="N73" s="29">
        <v>43312</v>
      </c>
      <c r="O73" s="27" t="s">
        <v>379</v>
      </c>
      <c r="P73" s="27" t="s">
        <v>380</v>
      </c>
      <c r="Q73" s="30">
        <v>2</v>
      </c>
      <c r="R73" s="28" t="s">
        <v>96</v>
      </c>
      <c r="S73" s="31" t="s">
        <v>65</v>
      </c>
      <c r="T73" s="27" t="s">
        <v>381</v>
      </c>
      <c r="U73" s="127">
        <v>0</v>
      </c>
      <c r="V73" s="30"/>
      <c r="W73" s="30"/>
      <c r="X73" s="30"/>
      <c r="Y73" s="30"/>
      <c r="Z73" s="30"/>
      <c r="AA73" s="30">
        <v>1</v>
      </c>
      <c r="AB73" s="38">
        <v>2</v>
      </c>
      <c r="AC73" s="30">
        <v>2</v>
      </c>
      <c r="AD73" s="30">
        <v>2</v>
      </c>
      <c r="AE73" s="30">
        <v>2</v>
      </c>
      <c r="AF73" s="30">
        <v>2</v>
      </c>
      <c r="AG73" s="30">
        <v>2</v>
      </c>
      <c r="AH73" s="30">
        <v>1</v>
      </c>
      <c r="AI73" s="30">
        <v>2</v>
      </c>
      <c r="AJ73" s="30">
        <v>2</v>
      </c>
      <c r="AK73" s="30">
        <v>2</v>
      </c>
      <c r="AL73" s="30">
        <v>2</v>
      </c>
      <c r="AM73" s="30">
        <v>2</v>
      </c>
      <c r="AN73" s="30">
        <v>2</v>
      </c>
      <c r="AO73" s="30">
        <f t="shared" si="17"/>
        <v>2</v>
      </c>
      <c r="AP73" s="92">
        <f t="shared" si="6"/>
        <v>1</v>
      </c>
      <c r="AQ73" s="90"/>
      <c r="AR73" s="90"/>
      <c r="AS73" s="89"/>
      <c r="AT73" s="89"/>
      <c r="AU73" s="89"/>
      <c r="AV73" s="89"/>
      <c r="AW73" s="89"/>
      <c r="AX73" s="32" t="e">
        <f t="shared" si="1"/>
        <v>#DIV/0!</v>
      </c>
      <c r="AY73" s="27" t="s">
        <v>382</v>
      </c>
      <c r="AZ73" s="115">
        <f t="shared" si="2"/>
        <v>166</v>
      </c>
      <c r="BA73" s="116">
        <f t="shared" si="7"/>
        <v>166</v>
      </c>
      <c r="BB73" s="117">
        <f t="shared" si="8"/>
        <v>0</v>
      </c>
      <c r="BC73" s="118">
        <f t="shared" si="9"/>
        <v>0.92168674698795183</v>
      </c>
      <c r="BD73" s="26"/>
      <c r="BE73" s="27" t="s">
        <v>383</v>
      </c>
      <c r="BF73" s="119"/>
      <c r="BG73" s="120" t="b">
        <f t="shared" si="3"/>
        <v>1</v>
      </c>
      <c r="BH73" s="121" t="s">
        <v>606</v>
      </c>
      <c r="BI73" s="120" t="s">
        <v>607</v>
      </c>
      <c r="BJ73" s="122" t="s">
        <v>615</v>
      </c>
      <c r="BK73" s="120"/>
      <c r="BL73" s="120"/>
      <c r="BM73" s="120"/>
      <c r="BN73" s="120"/>
      <c r="BO73" s="120"/>
      <c r="BP73" s="120" t="s">
        <v>635</v>
      </c>
      <c r="BQ73" s="64" t="b">
        <f t="shared" si="10"/>
        <v>1</v>
      </c>
      <c r="BR73" s="96">
        <f t="shared" si="4"/>
        <v>0</v>
      </c>
      <c r="BS73" s="96">
        <f t="shared" si="5"/>
        <v>0</v>
      </c>
      <c r="BT73" s="64" t="b">
        <f>+AP73 &gt; 100%</f>
        <v>0</v>
      </c>
      <c r="BU73" s="4" t="b">
        <f t="shared" si="12"/>
        <v>0</v>
      </c>
      <c r="BV73" s="4" t="b">
        <f t="shared" si="13"/>
        <v>1</v>
      </c>
      <c r="BW73" s="4" t="s">
        <v>694</v>
      </c>
    </row>
    <row r="74" spans="1:75" ht="53.25" customHeight="1" x14ac:dyDescent="0.25">
      <c r="A74" s="26" t="s">
        <v>313</v>
      </c>
      <c r="B74" s="26" t="s">
        <v>358</v>
      </c>
      <c r="C74" s="26" t="s">
        <v>291</v>
      </c>
      <c r="D74" s="26" t="s">
        <v>335</v>
      </c>
      <c r="E74" s="26" t="s">
        <v>55</v>
      </c>
      <c r="F74" s="26" t="s">
        <v>359</v>
      </c>
      <c r="G74" s="26" t="s">
        <v>268</v>
      </c>
      <c r="H74" s="26" t="s">
        <v>58</v>
      </c>
      <c r="I74" s="26" t="s">
        <v>327</v>
      </c>
      <c r="J74" s="41" t="s">
        <v>360</v>
      </c>
      <c r="K74" s="28">
        <v>64</v>
      </c>
      <c r="L74" s="27" t="s">
        <v>384</v>
      </c>
      <c r="M74" s="29">
        <v>43342</v>
      </c>
      <c r="N74" s="29">
        <v>43465</v>
      </c>
      <c r="O74" s="27" t="s">
        <v>385</v>
      </c>
      <c r="P74" s="27" t="s">
        <v>386</v>
      </c>
      <c r="Q74" s="30">
        <v>1</v>
      </c>
      <c r="R74" s="28" t="s">
        <v>146</v>
      </c>
      <c r="S74" s="31" t="s">
        <v>249</v>
      </c>
      <c r="T74" s="27" t="s">
        <v>387</v>
      </c>
      <c r="U74" s="127">
        <v>0</v>
      </c>
      <c r="V74" s="30"/>
      <c r="W74" s="30"/>
      <c r="X74" s="30"/>
      <c r="Y74" s="30"/>
      <c r="Z74" s="30"/>
      <c r="AA74" s="30"/>
      <c r="AB74" s="30"/>
      <c r="AC74" s="38">
        <v>1</v>
      </c>
      <c r="AD74" s="30">
        <v>1</v>
      </c>
      <c r="AE74" s="30">
        <v>1</v>
      </c>
      <c r="AF74" s="30">
        <v>1</v>
      </c>
      <c r="AG74" s="30">
        <v>1</v>
      </c>
      <c r="AH74" s="30" t="s">
        <v>629</v>
      </c>
      <c r="AI74" s="30" t="s">
        <v>629</v>
      </c>
      <c r="AJ74" s="30"/>
      <c r="AK74" s="30"/>
      <c r="AL74" s="30"/>
      <c r="AM74" s="30"/>
      <c r="AN74" s="30"/>
      <c r="AO74" s="30" t="str">
        <f t="shared" si="17"/>
        <v>NO PROGRAMADO</v>
      </c>
      <c r="AP74" s="92" t="str">
        <f t="shared" si="6"/>
        <v>NO PROGRAMADO</v>
      </c>
      <c r="AQ74" s="90"/>
      <c r="AR74" s="90"/>
      <c r="AS74" s="89"/>
      <c r="AT74" s="89"/>
      <c r="AU74" s="89"/>
      <c r="AV74" s="89"/>
      <c r="AW74" s="89"/>
      <c r="AX74" s="37" t="e">
        <f t="shared" si="1"/>
        <v>#DIV/0!</v>
      </c>
      <c r="AY74" s="27"/>
      <c r="AZ74" s="115">
        <f t="shared" si="2"/>
        <v>123</v>
      </c>
      <c r="BA74" s="116">
        <f t="shared" si="7"/>
        <v>-30</v>
      </c>
      <c r="BB74" s="117">
        <f t="shared" si="8"/>
        <v>153</v>
      </c>
      <c r="BC74" s="118">
        <f t="shared" si="9"/>
        <v>1.2439024390243902</v>
      </c>
      <c r="BD74" s="26" t="s">
        <v>388</v>
      </c>
      <c r="BE74" s="27" t="s">
        <v>389</v>
      </c>
      <c r="BF74" s="119"/>
      <c r="BG74" s="120" t="b">
        <f t="shared" si="3"/>
        <v>1</v>
      </c>
      <c r="BH74" s="120"/>
      <c r="BI74" s="120"/>
      <c r="BJ74" s="122" t="s">
        <v>615</v>
      </c>
      <c r="BK74" s="120"/>
      <c r="BL74" s="120"/>
      <c r="BM74" s="120"/>
      <c r="BN74" s="120"/>
      <c r="BO74" s="120"/>
      <c r="BP74" s="120"/>
      <c r="BQ74" s="64" t="b">
        <f t="shared" si="10"/>
        <v>1</v>
      </c>
      <c r="BR74" s="96">
        <f t="shared" si="4"/>
        <v>0</v>
      </c>
      <c r="BS74" s="96">
        <f t="shared" si="5"/>
        <v>0</v>
      </c>
      <c r="BT74" s="64"/>
      <c r="BU74" s="4" t="b">
        <f t="shared" si="12"/>
        <v>0</v>
      </c>
      <c r="BV74" s="4" t="b">
        <f t="shared" si="13"/>
        <v>1</v>
      </c>
    </row>
    <row r="75" spans="1:75" ht="63.75" x14ac:dyDescent="0.25">
      <c r="A75" s="26" t="s">
        <v>313</v>
      </c>
      <c r="B75" s="26" t="s">
        <v>358</v>
      </c>
      <c r="C75" s="26" t="s">
        <v>291</v>
      </c>
      <c r="D75" s="26" t="s">
        <v>335</v>
      </c>
      <c r="E75" s="26" t="s">
        <v>55</v>
      </c>
      <c r="F75" s="26" t="s">
        <v>359</v>
      </c>
      <c r="G75" s="26" t="s">
        <v>268</v>
      </c>
      <c r="H75" s="26" t="s">
        <v>58</v>
      </c>
      <c r="I75" s="26" t="s">
        <v>327</v>
      </c>
      <c r="J75" s="41" t="s">
        <v>360</v>
      </c>
      <c r="K75" s="28">
        <v>65</v>
      </c>
      <c r="L75" s="27" t="s">
        <v>390</v>
      </c>
      <c r="M75" s="29">
        <v>43342</v>
      </c>
      <c r="N75" s="29">
        <v>43465</v>
      </c>
      <c r="O75" s="27" t="s">
        <v>391</v>
      </c>
      <c r="P75" s="27" t="s">
        <v>392</v>
      </c>
      <c r="Q75" s="30">
        <v>1</v>
      </c>
      <c r="R75" s="28" t="s">
        <v>146</v>
      </c>
      <c r="S75" s="31" t="s">
        <v>249</v>
      </c>
      <c r="T75" s="27" t="s">
        <v>393</v>
      </c>
      <c r="U75" s="127">
        <v>0</v>
      </c>
      <c r="V75" s="30"/>
      <c r="W75" s="30"/>
      <c r="X75" s="30"/>
      <c r="Y75" s="30"/>
      <c r="Z75" s="30"/>
      <c r="AA75" s="30"/>
      <c r="AB75" s="30"/>
      <c r="AC75" s="38">
        <v>1</v>
      </c>
      <c r="AD75" s="30">
        <v>1</v>
      </c>
      <c r="AE75" s="30">
        <v>1</v>
      </c>
      <c r="AF75" s="30">
        <v>1</v>
      </c>
      <c r="AG75" s="30">
        <v>1</v>
      </c>
      <c r="AH75" s="30" t="s">
        <v>629</v>
      </c>
      <c r="AI75" s="30" t="s">
        <v>629</v>
      </c>
      <c r="AJ75" s="30"/>
      <c r="AK75" s="30"/>
      <c r="AL75" s="30"/>
      <c r="AM75" s="30"/>
      <c r="AN75" s="30"/>
      <c r="AO75" s="30" t="str">
        <f t="shared" si="17"/>
        <v>NO PROGRAMADO</v>
      </c>
      <c r="AP75" s="92" t="str">
        <f t="shared" si="6"/>
        <v>NO PROGRAMADO</v>
      </c>
      <c r="AQ75" s="90"/>
      <c r="AR75" s="90"/>
      <c r="AS75" s="89"/>
      <c r="AT75" s="89"/>
      <c r="AU75" s="89"/>
      <c r="AV75" s="89"/>
      <c r="AW75" s="89"/>
      <c r="AX75" s="37" t="e">
        <f t="shared" si="1"/>
        <v>#DIV/0!</v>
      </c>
      <c r="AY75" s="27"/>
      <c r="AZ75" s="115">
        <f t="shared" si="2"/>
        <v>123</v>
      </c>
      <c r="BA75" s="116">
        <f t="shared" si="7"/>
        <v>-30</v>
      </c>
      <c r="BB75" s="117">
        <f t="shared" si="8"/>
        <v>153</v>
      </c>
      <c r="BC75" s="118">
        <f t="shared" si="9"/>
        <v>1.2439024390243902</v>
      </c>
      <c r="BD75" s="26"/>
      <c r="BE75" s="27" t="s">
        <v>389</v>
      </c>
      <c r="BF75" s="119"/>
      <c r="BG75" s="120" t="b">
        <f t="shared" si="3"/>
        <v>1</v>
      </c>
      <c r="BH75" s="120"/>
      <c r="BI75" s="120"/>
      <c r="BJ75" s="122" t="s">
        <v>615</v>
      </c>
      <c r="BK75" s="120"/>
      <c r="BL75" s="120"/>
      <c r="BM75" s="120"/>
      <c r="BN75" s="120"/>
      <c r="BO75" s="120"/>
      <c r="BP75" s="120"/>
      <c r="BQ75" s="64" t="b">
        <f t="shared" si="10"/>
        <v>1</v>
      </c>
      <c r="BR75" s="96">
        <f t="shared" si="4"/>
        <v>0</v>
      </c>
      <c r="BS75" s="96">
        <f t="shared" si="5"/>
        <v>0</v>
      </c>
      <c r="BT75" s="64"/>
      <c r="BU75" s="4" t="b">
        <f t="shared" si="12"/>
        <v>0</v>
      </c>
      <c r="BV75" s="4" t="b">
        <f t="shared" si="13"/>
        <v>1</v>
      </c>
    </row>
    <row r="76" spans="1:75" ht="127.5" x14ac:dyDescent="0.25">
      <c r="A76" s="26" t="s">
        <v>313</v>
      </c>
      <c r="B76" s="26" t="s">
        <v>358</v>
      </c>
      <c r="C76" s="26" t="s">
        <v>291</v>
      </c>
      <c r="D76" s="26" t="s">
        <v>335</v>
      </c>
      <c r="E76" s="26" t="s">
        <v>55</v>
      </c>
      <c r="F76" s="26" t="s">
        <v>359</v>
      </c>
      <c r="G76" s="26" t="s">
        <v>268</v>
      </c>
      <c r="H76" s="26" t="s">
        <v>58</v>
      </c>
      <c r="I76" s="26" t="s">
        <v>327</v>
      </c>
      <c r="J76" s="41" t="s">
        <v>394</v>
      </c>
      <c r="K76" s="28">
        <v>66</v>
      </c>
      <c r="L76" s="27" t="s">
        <v>395</v>
      </c>
      <c r="M76" s="29">
        <v>43374</v>
      </c>
      <c r="N76" s="29">
        <v>43465</v>
      </c>
      <c r="O76" s="27" t="s">
        <v>396</v>
      </c>
      <c r="P76" s="27" t="s">
        <v>396</v>
      </c>
      <c r="Q76" s="30">
        <v>1</v>
      </c>
      <c r="R76" s="28" t="s">
        <v>146</v>
      </c>
      <c r="S76" s="31" t="s">
        <v>249</v>
      </c>
      <c r="T76" s="27" t="s">
        <v>397</v>
      </c>
      <c r="U76" s="127">
        <v>0</v>
      </c>
      <c r="V76" s="30"/>
      <c r="W76" s="30"/>
      <c r="X76" s="30"/>
      <c r="Y76" s="30"/>
      <c r="Z76" s="30"/>
      <c r="AA76" s="30"/>
      <c r="AB76" s="30"/>
      <c r="AC76" s="30"/>
      <c r="AD76" s="30"/>
      <c r="AE76" s="30"/>
      <c r="AF76" s="38">
        <v>1</v>
      </c>
      <c r="AG76" s="30">
        <v>1</v>
      </c>
      <c r="AH76" s="30" t="s">
        <v>629</v>
      </c>
      <c r="AI76" s="30" t="s">
        <v>629</v>
      </c>
      <c r="AJ76" s="30" t="s">
        <v>629</v>
      </c>
      <c r="AK76" s="30" t="s">
        <v>629</v>
      </c>
      <c r="AL76" s="30" t="s">
        <v>629</v>
      </c>
      <c r="AM76" s="30"/>
      <c r="AN76" s="30"/>
      <c r="AO76" s="30" t="str">
        <f t="shared" si="17"/>
        <v>NO PROGRAMADO</v>
      </c>
      <c r="AP76" s="92" t="str">
        <f t="shared" si="6"/>
        <v>NO PROGRAMADO</v>
      </c>
      <c r="AQ76" s="90"/>
      <c r="AR76" s="90"/>
      <c r="AS76" s="89"/>
      <c r="AT76" s="89"/>
      <c r="AU76" s="89"/>
      <c r="AV76" s="89"/>
      <c r="AW76" s="89"/>
      <c r="AX76" s="37" t="e">
        <f t="shared" ref="AX76:AX110" si="18">IF(AQ76/U76=0,"SIN RECURSO EJECUTADO",(AQ76/U76))</f>
        <v>#DIV/0!</v>
      </c>
      <c r="AY76" s="27"/>
      <c r="AZ76" s="115">
        <f t="shared" ref="AZ76:AZ110" si="19">IF(N76-M76=0,1,N76-M76)</f>
        <v>91</v>
      </c>
      <c r="BA76" s="116">
        <f t="shared" si="7"/>
        <v>-62</v>
      </c>
      <c r="BB76" s="117">
        <f t="shared" si="8"/>
        <v>153</v>
      </c>
      <c r="BC76" s="118">
        <f t="shared" si="9"/>
        <v>1.6813186813186813</v>
      </c>
      <c r="BD76" s="26"/>
      <c r="BE76" s="27" t="s">
        <v>398</v>
      </c>
      <c r="BF76" s="119"/>
      <c r="BG76" s="120" t="b">
        <f t="shared" ref="BG76:BG110" si="20">+AG76=Q76</f>
        <v>1</v>
      </c>
      <c r="BH76" s="120"/>
      <c r="BI76" s="120"/>
      <c r="BJ76" s="120"/>
      <c r="BK76" s="120"/>
      <c r="BL76" s="120"/>
      <c r="BM76" s="120"/>
      <c r="BN76" s="120"/>
      <c r="BO76" s="120"/>
      <c r="BP76" s="120"/>
      <c r="BQ76" s="64" t="b">
        <f t="shared" si="10"/>
        <v>1</v>
      </c>
      <c r="BR76" s="96">
        <f t="shared" ref="BR76:BR110" si="21">+U76-AQ76</f>
        <v>0</v>
      </c>
      <c r="BS76" s="96">
        <f t="shared" ref="BS76:BS110" si="22">+U76-AR76</f>
        <v>0</v>
      </c>
      <c r="BT76" s="64"/>
      <c r="BU76" s="4" t="b">
        <f t="shared" si="12"/>
        <v>0</v>
      </c>
      <c r="BV76" s="4" t="b">
        <f t="shared" si="13"/>
        <v>1</v>
      </c>
    </row>
    <row r="77" spans="1:75" ht="102" x14ac:dyDescent="0.25">
      <c r="A77" s="26" t="s">
        <v>313</v>
      </c>
      <c r="B77" s="26" t="s">
        <v>358</v>
      </c>
      <c r="C77" s="26" t="s">
        <v>291</v>
      </c>
      <c r="D77" s="26" t="s">
        <v>335</v>
      </c>
      <c r="E77" s="26" t="s">
        <v>55</v>
      </c>
      <c r="F77" s="26" t="s">
        <v>399</v>
      </c>
      <c r="G77" s="26" t="s">
        <v>268</v>
      </c>
      <c r="H77" s="26" t="s">
        <v>58</v>
      </c>
      <c r="I77" s="26" t="s">
        <v>327</v>
      </c>
      <c r="J77" s="41" t="s">
        <v>400</v>
      </c>
      <c r="K77" s="28">
        <v>67</v>
      </c>
      <c r="L77" s="27" t="s">
        <v>401</v>
      </c>
      <c r="M77" s="29">
        <v>43101</v>
      </c>
      <c r="N77" s="29">
        <v>43465</v>
      </c>
      <c r="O77" s="27" t="s">
        <v>402</v>
      </c>
      <c r="P77" s="27" t="s">
        <v>403</v>
      </c>
      <c r="Q77" s="30">
        <v>5</v>
      </c>
      <c r="R77" s="28" t="s">
        <v>96</v>
      </c>
      <c r="S77" s="31" t="s">
        <v>249</v>
      </c>
      <c r="T77" s="27" t="s">
        <v>404</v>
      </c>
      <c r="U77" s="127">
        <v>0</v>
      </c>
      <c r="V77" s="30"/>
      <c r="W77" s="30"/>
      <c r="X77" s="30"/>
      <c r="Y77" s="30"/>
      <c r="Z77" s="30"/>
      <c r="AA77" s="35">
        <v>5</v>
      </c>
      <c r="AB77" s="30">
        <v>5</v>
      </c>
      <c r="AC77" s="30">
        <v>5</v>
      </c>
      <c r="AD77" s="30">
        <v>5</v>
      </c>
      <c r="AE77" s="30">
        <v>5</v>
      </c>
      <c r="AF77" s="30">
        <v>5</v>
      </c>
      <c r="AG77" s="35">
        <v>5</v>
      </c>
      <c r="AH77" s="30">
        <v>5</v>
      </c>
      <c r="AI77" s="85" t="s">
        <v>630</v>
      </c>
      <c r="AJ77" s="85" t="s">
        <v>630</v>
      </c>
      <c r="AK77" s="85" t="s">
        <v>630</v>
      </c>
      <c r="AL77" s="85" t="s">
        <v>630</v>
      </c>
      <c r="AM77" s="85" t="s">
        <v>630</v>
      </c>
      <c r="AN77" s="30"/>
      <c r="AO77" s="30">
        <f t="shared" si="17"/>
        <v>5</v>
      </c>
      <c r="AP77" s="92">
        <f t="shared" ref="AP77:AP110" si="23">IF(AO77="NO PROGRAMADO", "NO PROGRAMADO", (AO77/AB77))</f>
        <v>1</v>
      </c>
      <c r="AQ77" s="90"/>
      <c r="AR77" s="90"/>
      <c r="AS77" s="89"/>
      <c r="AT77" s="89"/>
      <c r="AU77" s="89"/>
      <c r="AV77" s="89"/>
      <c r="AW77" s="89"/>
      <c r="AX77" s="32" t="e">
        <f t="shared" si="18"/>
        <v>#DIV/0!</v>
      </c>
      <c r="AY77" s="27" t="s">
        <v>405</v>
      </c>
      <c r="AZ77" s="115">
        <f t="shared" si="19"/>
        <v>364</v>
      </c>
      <c r="BA77" s="116">
        <f t="shared" ref="BA77:BA110" si="24">IF($AX$6-M77=0,1,$AX$6-M77)</f>
        <v>211</v>
      </c>
      <c r="BB77" s="117">
        <f t="shared" ref="BB77:BB110" si="25">+AZ77-BA77</f>
        <v>153</v>
      </c>
      <c r="BC77" s="118">
        <f t="shared" ref="BC77:BC110" si="26">153/AZ77</f>
        <v>0.42032967032967034</v>
      </c>
      <c r="BD77" s="26"/>
      <c r="BE77" s="27" t="s">
        <v>406</v>
      </c>
      <c r="BF77" s="119"/>
      <c r="BG77" s="120" t="b">
        <f t="shared" si="20"/>
        <v>1</v>
      </c>
      <c r="BH77" s="121" t="s">
        <v>606</v>
      </c>
      <c r="BI77" s="120"/>
      <c r="BJ77" s="120"/>
      <c r="BK77" s="120"/>
      <c r="BL77" s="120"/>
      <c r="BM77" s="120"/>
      <c r="BN77" s="120"/>
      <c r="BO77" s="120"/>
      <c r="BP77" s="120"/>
      <c r="BQ77" s="64" t="b">
        <f t="shared" ref="BQ77:BQ110" si="27">AR77&gt;=AQ77</f>
        <v>1</v>
      </c>
      <c r="BR77" s="96">
        <f t="shared" si="21"/>
        <v>0</v>
      </c>
      <c r="BS77" s="96">
        <f t="shared" si="22"/>
        <v>0</v>
      </c>
      <c r="BT77" s="64" t="b">
        <f>+AP77 &gt; 100%</f>
        <v>0</v>
      </c>
      <c r="BU77" s="4" t="b">
        <f t="shared" ref="BU77:BU110" si="28">+AO77&lt;AB77</f>
        <v>0</v>
      </c>
      <c r="BV77" s="4" t="b">
        <f t="shared" ref="BV77:BV110" si="29">+AO77&gt;=Q77</f>
        <v>1</v>
      </c>
      <c r="BW77" s="4" t="s">
        <v>694</v>
      </c>
    </row>
    <row r="78" spans="1:75" ht="114.75" x14ac:dyDescent="0.25">
      <c r="A78" s="26" t="s">
        <v>313</v>
      </c>
      <c r="B78" s="26" t="s">
        <v>358</v>
      </c>
      <c r="C78" s="26" t="s">
        <v>291</v>
      </c>
      <c r="D78" s="26" t="s">
        <v>335</v>
      </c>
      <c r="E78" s="26" t="s">
        <v>55</v>
      </c>
      <c r="F78" s="26" t="s">
        <v>399</v>
      </c>
      <c r="G78" s="26" t="s">
        <v>268</v>
      </c>
      <c r="H78" s="26" t="s">
        <v>58</v>
      </c>
      <c r="I78" s="26" t="s">
        <v>327</v>
      </c>
      <c r="J78" s="41" t="s">
        <v>400</v>
      </c>
      <c r="K78" s="28">
        <v>68</v>
      </c>
      <c r="L78" s="27" t="s">
        <v>407</v>
      </c>
      <c r="M78" s="29">
        <v>43101</v>
      </c>
      <c r="N78" s="29">
        <v>43435</v>
      </c>
      <c r="O78" s="27" t="s">
        <v>408</v>
      </c>
      <c r="P78" s="27" t="s">
        <v>409</v>
      </c>
      <c r="Q78" s="30">
        <v>5</v>
      </c>
      <c r="R78" s="28" t="s">
        <v>96</v>
      </c>
      <c r="S78" s="31" t="s">
        <v>65</v>
      </c>
      <c r="T78" s="27" t="s">
        <v>410</v>
      </c>
      <c r="U78" s="127">
        <v>0</v>
      </c>
      <c r="V78" s="30">
        <v>5</v>
      </c>
      <c r="W78" s="30">
        <v>5</v>
      </c>
      <c r="X78" s="30">
        <v>5</v>
      </c>
      <c r="Y78" s="30">
        <v>5</v>
      </c>
      <c r="Z78" s="30">
        <v>5</v>
      </c>
      <c r="AA78" s="30">
        <v>5</v>
      </c>
      <c r="AB78" s="30">
        <v>5</v>
      </c>
      <c r="AC78" s="30">
        <v>5</v>
      </c>
      <c r="AD78" s="30">
        <v>5</v>
      </c>
      <c r="AE78" s="30">
        <v>5</v>
      </c>
      <c r="AF78" s="30">
        <v>5</v>
      </c>
      <c r="AG78" s="30">
        <v>5</v>
      </c>
      <c r="AH78" s="30">
        <v>5</v>
      </c>
      <c r="AI78" s="30">
        <v>5</v>
      </c>
      <c r="AJ78" s="30"/>
      <c r="AK78" s="30"/>
      <c r="AL78" s="30"/>
      <c r="AM78" s="30"/>
      <c r="AN78" s="30"/>
      <c r="AO78" s="30">
        <f>GEOMEAN(AH78:AI78)</f>
        <v>5</v>
      </c>
      <c r="AP78" s="92">
        <f t="shared" si="23"/>
        <v>1</v>
      </c>
      <c r="AQ78" s="90"/>
      <c r="AR78" s="90"/>
      <c r="AS78" s="89"/>
      <c r="AT78" s="89"/>
      <c r="AU78" s="89"/>
      <c r="AV78" s="89"/>
      <c r="AW78" s="89"/>
      <c r="AX78" s="32" t="e">
        <f t="shared" si="18"/>
        <v>#DIV/0!</v>
      </c>
      <c r="AY78" s="27" t="s">
        <v>411</v>
      </c>
      <c r="AZ78" s="115">
        <f t="shared" si="19"/>
        <v>334</v>
      </c>
      <c r="BA78" s="116">
        <f t="shared" si="24"/>
        <v>211</v>
      </c>
      <c r="BB78" s="117">
        <f t="shared" si="25"/>
        <v>123</v>
      </c>
      <c r="BC78" s="118">
        <f t="shared" si="26"/>
        <v>0.45808383233532934</v>
      </c>
      <c r="BD78" s="26" t="s">
        <v>412</v>
      </c>
      <c r="BE78" s="27" t="s">
        <v>413</v>
      </c>
      <c r="BF78" s="119"/>
      <c r="BG78" s="120" t="b">
        <f t="shared" si="20"/>
        <v>1</v>
      </c>
      <c r="BH78" s="121" t="s">
        <v>606</v>
      </c>
      <c r="BI78" s="120" t="s">
        <v>607</v>
      </c>
      <c r="BJ78" s="122" t="s">
        <v>615</v>
      </c>
      <c r="BK78" s="120"/>
      <c r="BL78" s="120"/>
      <c r="BM78" s="120"/>
      <c r="BN78" s="120"/>
      <c r="BO78" s="120" t="s">
        <v>628</v>
      </c>
      <c r="BP78" s="120"/>
      <c r="BQ78" s="64" t="b">
        <f t="shared" si="27"/>
        <v>1</v>
      </c>
      <c r="BR78" s="96">
        <f t="shared" si="21"/>
        <v>0</v>
      </c>
      <c r="BS78" s="96">
        <f t="shared" si="22"/>
        <v>0</v>
      </c>
      <c r="BT78" s="64" t="b">
        <f>+AP78 &gt; 100%</f>
        <v>0</v>
      </c>
      <c r="BU78" s="4" t="b">
        <f t="shared" si="28"/>
        <v>0</v>
      </c>
      <c r="BV78" s="4" t="b">
        <f t="shared" si="29"/>
        <v>1</v>
      </c>
      <c r="BW78" s="4" t="s">
        <v>694</v>
      </c>
    </row>
    <row r="79" spans="1:75" ht="102" x14ac:dyDescent="0.25">
      <c r="A79" s="26" t="s">
        <v>313</v>
      </c>
      <c r="B79" s="26" t="s">
        <v>358</v>
      </c>
      <c r="C79" s="26" t="s">
        <v>291</v>
      </c>
      <c r="D79" s="26" t="s">
        <v>335</v>
      </c>
      <c r="E79" s="26" t="s">
        <v>55</v>
      </c>
      <c r="F79" s="26" t="s">
        <v>399</v>
      </c>
      <c r="G79" s="26" t="s">
        <v>268</v>
      </c>
      <c r="H79" s="26" t="s">
        <v>58</v>
      </c>
      <c r="I79" s="26" t="s">
        <v>327</v>
      </c>
      <c r="J79" s="41" t="s">
        <v>400</v>
      </c>
      <c r="K79" s="28">
        <v>69</v>
      </c>
      <c r="L79" s="27" t="s">
        <v>414</v>
      </c>
      <c r="M79" s="29">
        <v>43101</v>
      </c>
      <c r="N79" s="29">
        <v>43312</v>
      </c>
      <c r="O79" s="27" t="s">
        <v>415</v>
      </c>
      <c r="P79" s="27" t="s">
        <v>415</v>
      </c>
      <c r="Q79" s="30">
        <v>1</v>
      </c>
      <c r="R79" s="28" t="s">
        <v>146</v>
      </c>
      <c r="S79" s="31" t="s">
        <v>249</v>
      </c>
      <c r="T79" s="27" t="s">
        <v>416</v>
      </c>
      <c r="U79" s="127">
        <v>0</v>
      </c>
      <c r="V79" s="30"/>
      <c r="W79" s="30"/>
      <c r="X79" s="38">
        <v>1</v>
      </c>
      <c r="Y79" s="30">
        <v>1</v>
      </c>
      <c r="Z79" s="30">
        <v>1</v>
      </c>
      <c r="AA79" s="30">
        <v>1</v>
      </c>
      <c r="AB79" s="30">
        <v>1</v>
      </c>
      <c r="AC79" s="30">
        <v>1</v>
      </c>
      <c r="AD79" s="30">
        <v>1</v>
      </c>
      <c r="AE79" s="30">
        <v>1</v>
      </c>
      <c r="AF79" s="30">
        <v>1</v>
      </c>
      <c r="AG79" s="30">
        <v>1</v>
      </c>
      <c r="AH79" s="30">
        <v>1</v>
      </c>
      <c r="AI79" s="30">
        <v>1</v>
      </c>
      <c r="AJ79" s="30">
        <v>1</v>
      </c>
      <c r="AK79" s="30">
        <v>1</v>
      </c>
      <c r="AL79" s="30">
        <v>1</v>
      </c>
      <c r="AM79" s="30">
        <v>1</v>
      </c>
      <c r="AN79" s="30">
        <v>1</v>
      </c>
      <c r="AO79" s="30">
        <f t="shared" ref="AO79:AO107" si="30">IF((AI79= "NO PERIODICIDAD"), AH79, AI79)</f>
        <v>1</v>
      </c>
      <c r="AP79" s="92">
        <f t="shared" si="23"/>
        <v>1</v>
      </c>
      <c r="AQ79" s="90"/>
      <c r="AR79" s="90"/>
      <c r="AS79" s="89"/>
      <c r="AT79" s="89"/>
      <c r="AU79" s="89"/>
      <c r="AV79" s="89"/>
      <c r="AW79" s="89"/>
      <c r="AX79" s="32" t="e">
        <f t="shared" si="18"/>
        <v>#DIV/0!</v>
      </c>
      <c r="AY79" s="27" t="s">
        <v>417</v>
      </c>
      <c r="AZ79" s="115">
        <f t="shared" si="19"/>
        <v>211</v>
      </c>
      <c r="BA79" s="116">
        <f t="shared" si="24"/>
        <v>211</v>
      </c>
      <c r="BB79" s="117">
        <f t="shared" si="25"/>
        <v>0</v>
      </c>
      <c r="BC79" s="118">
        <f t="shared" si="26"/>
        <v>0.72511848341232232</v>
      </c>
      <c r="BD79" s="26" t="s">
        <v>418</v>
      </c>
      <c r="BE79" s="27" t="s">
        <v>419</v>
      </c>
      <c r="BF79" s="119"/>
      <c r="BG79" s="120" t="b">
        <f t="shared" si="20"/>
        <v>1</v>
      </c>
      <c r="BH79" s="121" t="s">
        <v>606</v>
      </c>
      <c r="BI79" s="120"/>
      <c r="BJ79" s="120"/>
      <c r="BK79" s="120"/>
      <c r="BL79" s="120"/>
      <c r="BM79" s="120"/>
      <c r="BN79" s="120"/>
      <c r="BO79" s="120"/>
      <c r="BP79" s="120" t="s">
        <v>632</v>
      </c>
      <c r="BQ79" s="64" t="b">
        <f t="shared" si="27"/>
        <v>1</v>
      </c>
      <c r="BR79" s="96">
        <f t="shared" si="21"/>
        <v>0</v>
      </c>
      <c r="BS79" s="96">
        <f t="shared" si="22"/>
        <v>0</v>
      </c>
      <c r="BT79" s="64" t="b">
        <f>+AP79 &gt; 100%</f>
        <v>0</v>
      </c>
      <c r="BU79" s="4" t="b">
        <f t="shared" si="28"/>
        <v>0</v>
      </c>
      <c r="BV79" s="4" t="b">
        <f t="shared" si="29"/>
        <v>1</v>
      </c>
      <c r="BW79" s="4" t="s">
        <v>694</v>
      </c>
    </row>
    <row r="80" spans="1:75" ht="89.25" x14ac:dyDescent="0.25">
      <c r="A80" s="26" t="s">
        <v>313</v>
      </c>
      <c r="B80" s="26" t="s">
        <v>358</v>
      </c>
      <c r="C80" s="26" t="s">
        <v>291</v>
      </c>
      <c r="D80" s="26" t="s">
        <v>335</v>
      </c>
      <c r="E80" s="26" t="s">
        <v>55</v>
      </c>
      <c r="F80" s="26" t="s">
        <v>399</v>
      </c>
      <c r="G80" s="26" t="s">
        <v>268</v>
      </c>
      <c r="H80" s="26" t="s">
        <v>58</v>
      </c>
      <c r="I80" s="26" t="s">
        <v>327</v>
      </c>
      <c r="J80" s="41" t="s">
        <v>420</v>
      </c>
      <c r="K80" s="141">
        <v>70</v>
      </c>
      <c r="L80" s="27" t="s">
        <v>679</v>
      </c>
      <c r="M80" s="29">
        <v>43313</v>
      </c>
      <c r="N80" s="29">
        <v>43465</v>
      </c>
      <c r="O80" s="27" t="s">
        <v>680</v>
      </c>
      <c r="P80" s="27" t="s">
        <v>680</v>
      </c>
      <c r="Q80" s="30">
        <v>6</v>
      </c>
      <c r="R80" s="28" t="s">
        <v>96</v>
      </c>
      <c r="S80" s="31" t="s">
        <v>65</v>
      </c>
      <c r="T80" s="27" t="s">
        <v>681</v>
      </c>
      <c r="U80" s="127">
        <v>0</v>
      </c>
      <c r="V80" s="30"/>
      <c r="W80" s="30"/>
      <c r="X80" s="30"/>
      <c r="Y80" s="30"/>
      <c r="Z80" s="30"/>
      <c r="AA80" s="30"/>
      <c r="AB80" s="30">
        <v>1</v>
      </c>
      <c r="AC80" s="30">
        <v>2</v>
      </c>
      <c r="AD80" s="30">
        <v>3</v>
      </c>
      <c r="AE80" s="30">
        <v>4</v>
      </c>
      <c r="AF80" s="30">
        <v>5</v>
      </c>
      <c r="AG80" s="30">
        <v>6</v>
      </c>
      <c r="AH80" s="30" t="s">
        <v>629</v>
      </c>
      <c r="AI80" s="30">
        <v>1</v>
      </c>
      <c r="AJ80" s="30"/>
      <c r="AK80" s="30"/>
      <c r="AL80" s="30"/>
      <c r="AM80" s="30"/>
      <c r="AN80" s="30"/>
      <c r="AO80" s="30">
        <f t="shared" si="30"/>
        <v>1</v>
      </c>
      <c r="AP80" s="92">
        <f t="shared" si="23"/>
        <v>1</v>
      </c>
      <c r="AQ80" s="90"/>
      <c r="AR80" s="90"/>
      <c r="AS80" s="89"/>
      <c r="AT80" s="89"/>
      <c r="AU80" s="89"/>
      <c r="AV80" s="89"/>
      <c r="AW80" s="89"/>
      <c r="AX80" s="37" t="e">
        <f t="shared" si="18"/>
        <v>#DIV/0!</v>
      </c>
      <c r="AY80" s="27"/>
      <c r="AZ80" s="115">
        <f t="shared" si="19"/>
        <v>152</v>
      </c>
      <c r="BA80" s="116">
        <f t="shared" si="24"/>
        <v>-1</v>
      </c>
      <c r="BB80" s="117">
        <f t="shared" si="25"/>
        <v>153</v>
      </c>
      <c r="BC80" s="118">
        <f t="shared" si="26"/>
        <v>1.006578947368421</v>
      </c>
      <c r="BD80" s="26" t="s">
        <v>421</v>
      </c>
      <c r="BE80" s="27" t="s">
        <v>678</v>
      </c>
      <c r="BF80" s="119"/>
      <c r="BG80" s="120" t="b">
        <f t="shared" si="20"/>
        <v>1</v>
      </c>
      <c r="BH80" s="120"/>
      <c r="BI80" s="120" t="s">
        <v>607</v>
      </c>
      <c r="BJ80" s="122" t="s">
        <v>615</v>
      </c>
      <c r="BK80" s="120"/>
      <c r="BL80" s="120"/>
      <c r="BM80" s="120"/>
      <c r="BN80" s="120"/>
      <c r="BO80" s="120"/>
      <c r="BP80" s="120"/>
      <c r="BQ80" s="64" t="b">
        <f t="shared" si="27"/>
        <v>1</v>
      </c>
      <c r="BR80" s="96">
        <f t="shared" si="21"/>
        <v>0</v>
      </c>
      <c r="BS80" s="96">
        <f t="shared" si="22"/>
        <v>0</v>
      </c>
      <c r="BT80" s="64" t="b">
        <f>+AP80 &gt; 100%</f>
        <v>0</v>
      </c>
      <c r="BU80" s="4" t="b">
        <f t="shared" si="28"/>
        <v>0</v>
      </c>
      <c r="BV80" s="4" t="b">
        <f t="shared" si="29"/>
        <v>0</v>
      </c>
      <c r="BW80" s="4" t="s">
        <v>694</v>
      </c>
    </row>
    <row r="81" spans="1:75" ht="76.5" x14ac:dyDescent="0.25">
      <c r="A81" s="26" t="s">
        <v>313</v>
      </c>
      <c r="B81" s="26" t="s">
        <v>358</v>
      </c>
      <c r="C81" s="26" t="s">
        <v>291</v>
      </c>
      <c r="D81" s="26" t="s">
        <v>335</v>
      </c>
      <c r="E81" s="26" t="s">
        <v>139</v>
      </c>
      <c r="F81" s="26" t="s">
        <v>399</v>
      </c>
      <c r="G81" s="26" t="s">
        <v>268</v>
      </c>
      <c r="H81" s="26" t="s">
        <v>141</v>
      </c>
      <c r="I81" s="26" t="s">
        <v>327</v>
      </c>
      <c r="J81" s="41" t="s">
        <v>420</v>
      </c>
      <c r="K81" s="28">
        <v>71</v>
      </c>
      <c r="L81" s="27" t="s">
        <v>422</v>
      </c>
      <c r="M81" s="29">
        <v>43313</v>
      </c>
      <c r="N81" s="29">
        <v>43465</v>
      </c>
      <c r="O81" s="27" t="s">
        <v>423</v>
      </c>
      <c r="P81" s="27" t="s">
        <v>423</v>
      </c>
      <c r="Q81" s="30">
        <v>1</v>
      </c>
      <c r="R81" s="28" t="s">
        <v>146</v>
      </c>
      <c r="S81" s="31" t="s">
        <v>249</v>
      </c>
      <c r="T81" s="27" t="s">
        <v>424</v>
      </c>
      <c r="U81" s="127">
        <v>0</v>
      </c>
      <c r="V81" s="30"/>
      <c r="W81" s="30"/>
      <c r="X81" s="30"/>
      <c r="Y81" s="30"/>
      <c r="Z81" s="30"/>
      <c r="AA81" s="30"/>
      <c r="AB81" s="30"/>
      <c r="AC81" s="38">
        <v>1</v>
      </c>
      <c r="AD81" s="30">
        <v>1</v>
      </c>
      <c r="AE81" s="30">
        <v>1</v>
      </c>
      <c r="AF81" s="30">
        <v>1</v>
      </c>
      <c r="AG81" s="30">
        <v>1</v>
      </c>
      <c r="AH81" s="30" t="s">
        <v>629</v>
      </c>
      <c r="AI81" s="30" t="s">
        <v>629</v>
      </c>
      <c r="AJ81" s="30"/>
      <c r="AK81" s="30"/>
      <c r="AL81" s="30"/>
      <c r="AM81" s="30"/>
      <c r="AN81" s="30"/>
      <c r="AO81" s="30" t="str">
        <f t="shared" si="30"/>
        <v>NO PROGRAMADO</v>
      </c>
      <c r="AP81" s="92" t="str">
        <f t="shared" si="23"/>
        <v>NO PROGRAMADO</v>
      </c>
      <c r="AQ81" s="90"/>
      <c r="AR81" s="90"/>
      <c r="AS81" s="89"/>
      <c r="AT81" s="89"/>
      <c r="AU81" s="89"/>
      <c r="AV81" s="89"/>
      <c r="AW81" s="89"/>
      <c r="AX81" s="37" t="e">
        <f t="shared" si="18"/>
        <v>#DIV/0!</v>
      </c>
      <c r="AY81" s="27"/>
      <c r="AZ81" s="115">
        <f t="shared" si="19"/>
        <v>152</v>
      </c>
      <c r="BA81" s="116">
        <f t="shared" si="24"/>
        <v>-1</v>
      </c>
      <c r="BB81" s="117">
        <f t="shared" si="25"/>
        <v>153</v>
      </c>
      <c r="BC81" s="118">
        <f t="shared" si="26"/>
        <v>1.006578947368421</v>
      </c>
      <c r="BD81" s="26" t="s">
        <v>425</v>
      </c>
      <c r="BE81" s="27" t="s">
        <v>634</v>
      </c>
      <c r="BF81" s="119"/>
      <c r="BG81" s="120" t="b">
        <f t="shared" si="20"/>
        <v>1</v>
      </c>
      <c r="BH81" s="120"/>
      <c r="BI81" s="120"/>
      <c r="BJ81" s="122" t="s">
        <v>615</v>
      </c>
      <c r="BK81" s="120"/>
      <c r="BL81" s="120"/>
      <c r="BM81" s="120"/>
      <c r="BN81" s="120"/>
      <c r="BO81" s="120"/>
      <c r="BP81" s="120"/>
      <c r="BQ81" s="64" t="b">
        <f t="shared" si="27"/>
        <v>1</v>
      </c>
      <c r="BR81" s="96">
        <f t="shared" si="21"/>
        <v>0</v>
      </c>
      <c r="BS81" s="96">
        <f t="shared" si="22"/>
        <v>0</v>
      </c>
      <c r="BT81" s="64"/>
      <c r="BU81" s="4" t="b">
        <f t="shared" si="28"/>
        <v>0</v>
      </c>
      <c r="BV81" s="4" t="b">
        <f t="shared" si="29"/>
        <v>1</v>
      </c>
    </row>
    <row r="82" spans="1:75" ht="51" x14ac:dyDescent="0.25">
      <c r="A82" s="26" t="s">
        <v>313</v>
      </c>
      <c r="B82" s="26" t="s">
        <v>358</v>
      </c>
      <c r="C82" s="26" t="s">
        <v>291</v>
      </c>
      <c r="D82" s="26" t="s">
        <v>335</v>
      </c>
      <c r="E82" s="26" t="s">
        <v>55</v>
      </c>
      <c r="F82" s="26" t="s">
        <v>325</v>
      </c>
      <c r="G82" s="26" t="s">
        <v>268</v>
      </c>
      <c r="H82" s="26" t="s">
        <v>58</v>
      </c>
      <c r="I82" s="26" t="s">
        <v>327</v>
      </c>
      <c r="J82" s="41" t="s">
        <v>426</v>
      </c>
      <c r="K82" s="28">
        <v>72</v>
      </c>
      <c r="L82" s="27" t="s">
        <v>427</v>
      </c>
      <c r="M82" s="29">
        <v>43308</v>
      </c>
      <c r="N82" s="29">
        <v>43360</v>
      </c>
      <c r="O82" s="41" t="s">
        <v>428</v>
      </c>
      <c r="P82" s="41" t="s">
        <v>428</v>
      </c>
      <c r="Q82" s="30">
        <v>1</v>
      </c>
      <c r="R82" s="28" t="s">
        <v>146</v>
      </c>
      <c r="S82" s="31" t="s">
        <v>249</v>
      </c>
      <c r="T82" s="27" t="s">
        <v>429</v>
      </c>
      <c r="U82" s="128">
        <v>20635552</v>
      </c>
      <c r="V82" s="30"/>
      <c r="W82" s="30"/>
      <c r="X82" s="30"/>
      <c r="Y82" s="30"/>
      <c r="Z82" s="30"/>
      <c r="AA82" s="30"/>
      <c r="AB82" s="30"/>
      <c r="AC82" s="30"/>
      <c r="AD82" s="38">
        <v>1</v>
      </c>
      <c r="AE82" s="30">
        <v>1</v>
      </c>
      <c r="AF82" s="30">
        <v>1</v>
      </c>
      <c r="AG82" s="30">
        <v>1</v>
      </c>
      <c r="AH82" s="30" t="s">
        <v>629</v>
      </c>
      <c r="AI82" s="30" t="s">
        <v>629</v>
      </c>
      <c r="AJ82" s="30" t="s">
        <v>629</v>
      </c>
      <c r="AK82" s="30"/>
      <c r="AL82" s="30"/>
      <c r="AM82" s="30"/>
      <c r="AN82" s="30"/>
      <c r="AO82" s="30" t="str">
        <f t="shared" si="30"/>
        <v>NO PROGRAMADO</v>
      </c>
      <c r="AP82" s="92" t="str">
        <f t="shared" si="23"/>
        <v>NO PROGRAMADO</v>
      </c>
      <c r="AQ82" s="90"/>
      <c r="AR82" s="90"/>
      <c r="AS82" s="89"/>
      <c r="AT82" s="89"/>
      <c r="AU82" s="89"/>
      <c r="AV82" s="89"/>
      <c r="AW82" s="89"/>
      <c r="AX82" s="37" t="str">
        <f t="shared" si="18"/>
        <v>SIN RECURSO EJECUTADO</v>
      </c>
      <c r="AY82" s="27"/>
      <c r="AZ82" s="115">
        <f t="shared" si="19"/>
        <v>52</v>
      </c>
      <c r="BA82" s="116">
        <f t="shared" si="24"/>
        <v>4</v>
      </c>
      <c r="BB82" s="117">
        <f t="shared" si="25"/>
        <v>48</v>
      </c>
      <c r="BC82" s="118">
        <f t="shared" si="26"/>
        <v>2.9423076923076925</v>
      </c>
      <c r="BD82" s="26"/>
      <c r="BE82" s="27" t="s">
        <v>430</v>
      </c>
      <c r="BF82" s="119"/>
      <c r="BG82" s="120" t="b">
        <f t="shared" si="20"/>
        <v>1</v>
      </c>
      <c r="BH82" s="120"/>
      <c r="BI82" s="120"/>
      <c r="BJ82" s="120"/>
      <c r="BK82" s="120"/>
      <c r="BL82" s="120"/>
      <c r="BM82" s="120"/>
      <c r="BN82" s="120"/>
      <c r="BO82" s="120"/>
      <c r="BP82" s="120"/>
      <c r="BQ82" s="64" t="b">
        <f t="shared" si="27"/>
        <v>1</v>
      </c>
      <c r="BR82" s="96">
        <f t="shared" si="21"/>
        <v>20635552</v>
      </c>
      <c r="BS82" s="96">
        <f t="shared" si="22"/>
        <v>20635552</v>
      </c>
      <c r="BT82" s="64"/>
      <c r="BU82" s="4" t="b">
        <f t="shared" si="28"/>
        <v>0</v>
      </c>
      <c r="BV82" s="4" t="b">
        <f t="shared" si="29"/>
        <v>1</v>
      </c>
    </row>
    <row r="83" spans="1:75" ht="114.75" x14ac:dyDescent="0.25">
      <c r="A83" s="26" t="s">
        <v>313</v>
      </c>
      <c r="B83" s="26" t="s">
        <v>358</v>
      </c>
      <c r="C83" s="26" t="s">
        <v>291</v>
      </c>
      <c r="D83" s="26" t="s">
        <v>335</v>
      </c>
      <c r="E83" s="26" t="s">
        <v>55</v>
      </c>
      <c r="F83" s="26" t="s">
        <v>292</v>
      </c>
      <c r="G83" s="26" t="s">
        <v>431</v>
      </c>
      <c r="H83" s="26" t="s">
        <v>58</v>
      </c>
      <c r="I83" s="26" t="s">
        <v>327</v>
      </c>
      <c r="J83" s="41" t="s">
        <v>432</v>
      </c>
      <c r="K83" s="28">
        <v>73</v>
      </c>
      <c r="L83" s="27" t="s">
        <v>433</v>
      </c>
      <c r="M83" s="29">
        <v>43132</v>
      </c>
      <c r="N83" s="29">
        <v>43465</v>
      </c>
      <c r="O83" s="41" t="s">
        <v>434</v>
      </c>
      <c r="P83" s="41" t="s">
        <v>434</v>
      </c>
      <c r="Q83" s="30">
        <v>12</v>
      </c>
      <c r="R83" s="28" t="s">
        <v>96</v>
      </c>
      <c r="S83" s="31" t="s">
        <v>65</v>
      </c>
      <c r="T83" s="27" t="s">
        <v>435</v>
      </c>
      <c r="U83" s="127">
        <v>0</v>
      </c>
      <c r="V83" s="30">
        <v>1</v>
      </c>
      <c r="W83" s="30">
        <v>2</v>
      </c>
      <c r="X83" s="30">
        <v>3</v>
      </c>
      <c r="Y83" s="30">
        <v>4</v>
      </c>
      <c r="Z83" s="30">
        <v>5</v>
      </c>
      <c r="AA83" s="30">
        <v>6</v>
      </c>
      <c r="AB83" s="30">
        <v>7</v>
      </c>
      <c r="AC83" s="30">
        <v>8</v>
      </c>
      <c r="AD83" s="30">
        <v>9</v>
      </c>
      <c r="AE83" s="30">
        <v>10</v>
      </c>
      <c r="AF83" s="30">
        <v>11</v>
      </c>
      <c r="AG83" s="30">
        <v>12</v>
      </c>
      <c r="AH83" s="30">
        <v>6</v>
      </c>
      <c r="AI83" s="30">
        <v>7</v>
      </c>
      <c r="AJ83" s="30"/>
      <c r="AK83" s="30"/>
      <c r="AL83" s="30"/>
      <c r="AM83" s="30"/>
      <c r="AN83" s="30"/>
      <c r="AO83" s="30">
        <f t="shared" si="30"/>
        <v>7</v>
      </c>
      <c r="AP83" s="92">
        <f t="shared" si="23"/>
        <v>1</v>
      </c>
      <c r="AQ83" s="90"/>
      <c r="AR83" s="90"/>
      <c r="AS83" s="89"/>
      <c r="AT83" s="89"/>
      <c r="AU83" s="89"/>
      <c r="AV83" s="89"/>
      <c r="AW83" s="89"/>
      <c r="AX83" s="32" t="e">
        <f t="shared" si="18"/>
        <v>#DIV/0!</v>
      </c>
      <c r="AY83" s="27" t="s">
        <v>436</v>
      </c>
      <c r="AZ83" s="115">
        <f t="shared" si="19"/>
        <v>333</v>
      </c>
      <c r="BA83" s="116">
        <f t="shared" si="24"/>
        <v>180</v>
      </c>
      <c r="BB83" s="117">
        <f t="shared" si="25"/>
        <v>153</v>
      </c>
      <c r="BC83" s="118">
        <f t="shared" si="26"/>
        <v>0.45945945945945948</v>
      </c>
      <c r="BD83" s="26" t="s">
        <v>437</v>
      </c>
      <c r="BE83" s="27"/>
      <c r="BF83" s="119"/>
      <c r="BG83" s="120" t="b">
        <f t="shared" si="20"/>
        <v>1</v>
      </c>
      <c r="BH83" s="121" t="s">
        <v>606</v>
      </c>
      <c r="BI83" s="120" t="s">
        <v>607</v>
      </c>
      <c r="BJ83" s="122" t="s">
        <v>615</v>
      </c>
      <c r="BK83" s="120"/>
      <c r="BL83" s="120"/>
      <c r="BM83" s="120"/>
      <c r="BN83" s="120"/>
      <c r="BO83" s="120"/>
      <c r="BP83" s="120"/>
      <c r="BQ83" s="64" t="b">
        <f t="shared" si="27"/>
        <v>1</v>
      </c>
      <c r="BR83" s="96">
        <f t="shared" si="21"/>
        <v>0</v>
      </c>
      <c r="BS83" s="96">
        <f t="shared" si="22"/>
        <v>0</v>
      </c>
      <c r="BT83" s="64" t="b">
        <f>+AP83 &gt; 100%</f>
        <v>0</v>
      </c>
      <c r="BU83" s="4" t="b">
        <f t="shared" si="28"/>
        <v>0</v>
      </c>
      <c r="BV83" s="4" t="b">
        <f t="shared" si="29"/>
        <v>0</v>
      </c>
      <c r="BW83" s="4" t="s">
        <v>694</v>
      </c>
    </row>
    <row r="84" spans="1:75" ht="63.75" x14ac:dyDescent="0.25">
      <c r="A84" s="26" t="s">
        <v>438</v>
      </c>
      <c r="B84" s="26" t="s">
        <v>209</v>
      </c>
      <c r="C84" s="26" t="s">
        <v>291</v>
      </c>
      <c r="D84" s="26" t="s">
        <v>335</v>
      </c>
      <c r="E84" s="26" t="s">
        <v>439</v>
      </c>
      <c r="F84" s="26" t="s">
        <v>440</v>
      </c>
      <c r="G84" s="26" t="s">
        <v>441</v>
      </c>
      <c r="H84" s="26" t="s">
        <v>442</v>
      </c>
      <c r="I84" s="26" t="s">
        <v>327</v>
      </c>
      <c r="J84" s="27" t="s">
        <v>443</v>
      </c>
      <c r="K84" s="28">
        <v>74</v>
      </c>
      <c r="L84" s="27" t="s">
        <v>444</v>
      </c>
      <c r="M84" s="29">
        <v>43282</v>
      </c>
      <c r="N84" s="29">
        <v>43465</v>
      </c>
      <c r="O84" s="27" t="s">
        <v>445</v>
      </c>
      <c r="P84" s="27" t="s">
        <v>446</v>
      </c>
      <c r="Q84" s="30">
        <v>4</v>
      </c>
      <c r="R84" s="28" t="s">
        <v>96</v>
      </c>
      <c r="S84" s="31" t="s">
        <v>249</v>
      </c>
      <c r="T84" s="27" t="s">
        <v>447</v>
      </c>
      <c r="U84" s="131">
        <v>3551785526</v>
      </c>
      <c r="V84" s="30"/>
      <c r="W84" s="30"/>
      <c r="X84" s="30"/>
      <c r="Y84" s="30"/>
      <c r="Z84" s="30"/>
      <c r="AA84" s="30"/>
      <c r="AB84" s="30"/>
      <c r="AC84" s="30"/>
      <c r="AD84" s="30">
        <v>1</v>
      </c>
      <c r="AE84" s="30">
        <v>2</v>
      </c>
      <c r="AF84" s="30">
        <v>3</v>
      </c>
      <c r="AG84" s="35">
        <v>4</v>
      </c>
      <c r="AH84" s="30" t="s">
        <v>629</v>
      </c>
      <c r="AI84" s="30" t="s">
        <v>629</v>
      </c>
      <c r="AJ84" s="30" t="s">
        <v>629</v>
      </c>
      <c r="AK84" s="30"/>
      <c r="AL84" s="30"/>
      <c r="AM84" s="30"/>
      <c r="AN84" s="30"/>
      <c r="AO84" s="30" t="str">
        <f t="shared" si="30"/>
        <v>NO PROGRAMADO</v>
      </c>
      <c r="AP84" s="92" t="str">
        <f t="shared" si="23"/>
        <v>NO PROGRAMADO</v>
      </c>
      <c r="AQ84" s="90"/>
      <c r="AR84" s="90"/>
      <c r="AS84" s="89"/>
      <c r="AT84" s="89"/>
      <c r="AU84" s="89"/>
      <c r="AV84" s="89"/>
      <c r="AW84" s="89"/>
      <c r="AX84" s="37" t="str">
        <f t="shared" si="18"/>
        <v>SIN RECURSO EJECUTADO</v>
      </c>
      <c r="AY84" s="27"/>
      <c r="AZ84" s="115">
        <f t="shared" si="19"/>
        <v>183</v>
      </c>
      <c r="BA84" s="116">
        <f t="shared" si="24"/>
        <v>30</v>
      </c>
      <c r="BB84" s="117">
        <f t="shared" si="25"/>
        <v>153</v>
      </c>
      <c r="BC84" s="118">
        <f t="shared" si="26"/>
        <v>0.83606557377049184</v>
      </c>
      <c r="BD84" s="123"/>
      <c r="BE84" s="27"/>
      <c r="BF84" s="119"/>
      <c r="BG84" s="120" t="b">
        <f t="shared" si="20"/>
        <v>1</v>
      </c>
      <c r="BH84" s="120"/>
      <c r="BI84" s="120"/>
      <c r="BJ84" s="120"/>
      <c r="BK84" s="120"/>
      <c r="BL84" s="120"/>
      <c r="BM84" s="120"/>
      <c r="BN84" s="120"/>
      <c r="BO84" s="120"/>
      <c r="BP84" s="120"/>
      <c r="BQ84" s="64" t="b">
        <f t="shared" si="27"/>
        <v>1</v>
      </c>
      <c r="BR84" s="96">
        <f t="shared" si="21"/>
        <v>3551785526</v>
      </c>
      <c r="BS84" s="96">
        <f t="shared" si="22"/>
        <v>3551785526</v>
      </c>
      <c r="BT84" s="64"/>
      <c r="BU84" s="4" t="b">
        <f t="shared" si="28"/>
        <v>0</v>
      </c>
      <c r="BV84" s="4" t="b">
        <f t="shared" si="29"/>
        <v>1</v>
      </c>
    </row>
    <row r="85" spans="1:75" ht="63.75" x14ac:dyDescent="0.25">
      <c r="A85" s="26" t="s">
        <v>438</v>
      </c>
      <c r="B85" s="26" t="s">
        <v>209</v>
      </c>
      <c r="C85" s="26" t="s">
        <v>291</v>
      </c>
      <c r="D85" s="26" t="s">
        <v>335</v>
      </c>
      <c r="E85" s="26" t="s">
        <v>439</v>
      </c>
      <c r="F85" s="26" t="s">
        <v>440</v>
      </c>
      <c r="G85" s="26" t="s">
        <v>441</v>
      </c>
      <c r="H85" s="26" t="s">
        <v>442</v>
      </c>
      <c r="I85" s="26" t="s">
        <v>327</v>
      </c>
      <c r="J85" s="41" t="s">
        <v>448</v>
      </c>
      <c r="K85" s="28">
        <v>75</v>
      </c>
      <c r="L85" s="27" t="s">
        <v>449</v>
      </c>
      <c r="M85" s="29">
        <v>43344</v>
      </c>
      <c r="N85" s="29">
        <v>43465</v>
      </c>
      <c r="O85" s="41" t="s">
        <v>450</v>
      </c>
      <c r="P85" s="41" t="s">
        <v>451</v>
      </c>
      <c r="Q85" s="30">
        <v>11</v>
      </c>
      <c r="R85" s="28" t="s">
        <v>96</v>
      </c>
      <c r="S85" s="31" t="s">
        <v>72</v>
      </c>
      <c r="T85" s="27" t="s">
        <v>452</v>
      </c>
      <c r="U85" s="131">
        <v>2621846500</v>
      </c>
      <c r="V85" s="30"/>
      <c r="W85" s="30"/>
      <c r="X85" s="30"/>
      <c r="Y85" s="30"/>
      <c r="Z85" s="30"/>
      <c r="AA85" s="30"/>
      <c r="AB85" s="30"/>
      <c r="AC85" s="30"/>
      <c r="AD85" s="35">
        <v>4</v>
      </c>
      <c r="AE85" s="30">
        <v>4</v>
      </c>
      <c r="AF85" s="30">
        <v>4</v>
      </c>
      <c r="AG85" s="35">
        <v>11</v>
      </c>
      <c r="AH85" s="30" t="s">
        <v>629</v>
      </c>
      <c r="AI85" s="30" t="s">
        <v>629</v>
      </c>
      <c r="AJ85" s="30" t="s">
        <v>629</v>
      </c>
      <c r="AK85" s="30"/>
      <c r="AL85" s="85" t="s">
        <v>630</v>
      </c>
      <c r="AM85" s="85" t="s">
        <v>630</v>
      </c>
      <c r="AN85" s="30"/>
      <c r="AO85" s="30" t="str">
        <f t="shared" si="30"/>
        <v>NO PROGRAMADO</v>
      </c>
      <c r="AP85" s="92" t="str">
        <f t="shared" si="23"/>
        <v>NO PROGRAMADO</v>
      </c>
      <c r="AQ85" s="90"/>
      <c r="AR85" s="90"/>
      <c r="AS85" s="89"/>
      <c r="AT85" s="89"/>
      <c r="AU85" s="89"/>
      <c r="AV85" s="89"/>
      <c r="AW85" s="89"/>
      <c r="AX85" s="37" t="str">
        <f t="shared" si="18"/>
        <v>SIN RECURSO EJECUTADO</v>
      </c>
      <c r="AY85" s="27"/>
      <c r="AZ85" s="115">
        <f t="shared" si="19"/>
        <v>121</v>
      </c>
      <c r="BA85" s="116">
        <f t="shared" si="24"/>
        <v>-32</v>
      </c>
      <c r="BB85" s="117">
        <f t="shared" si="25"/>
        <v>153</v>
      </c>
      <c r="BC85" s="118">
        <f t="shared" si="26"/>
        <v>1.2644628099173554</v>
      </c>
      <c r="BD85" s="123"/>
      <c r="BE85" s="27"/>
      <c r="BF85" s="119"/>
      <c r="BG85" s="120" t="b">
        <f t="shared" si="20"/>
        <v>1</v>
      </c>
      <c r="BH85" s="120"/>
      <c r="BI85" s="120"/>
      <c r="BJ85" s="120"/>
      <c r="BK85" s="120"/>
      <c r="BL85" s="120"/>
      <c r="BM85" s="120"/>
      <c r="BN85" s="120"/>
      <c r="BO85" s="120"/>
      <c r="BP85" s="120"/>
      <c r="BQ85" s="64" t="b">
        <f t="shared" si="27"/>
        <v>1</v>
      </c>
      <c r="BR85" s="96">
        <f t="shared" si="21"/>
        <v>2621846500</v>
      </c>
      <c r="BS85" s="96">
        <f t="shared" si="22"/>
        <v>2621846500</v>
      </c>
      <c r="BT85" s="64"/>
      <c r="BU85" s="4" t="b">
        <f t="shared" si="28"/>
        <v>0</v>
      </c>
      <c r="BV85" s="4" t="b">
        <f t="shared" si="29"/>
        <v>1</v>
      </c>
    </row>
    <row r="86" spans="1:75" ht="60.75" customHeight="1" x14ac:dyDescent="0.25">
      <c r="A86" s="26" t="s">
        <v>438</v>
      </c>
      <c r="B86" s="26" t="s">
        <v>209</v>
      </c>
      <c r="C86" s="26" t="s">
        <v>291</v>
      </c>
      <c r="D86" s="26" t="s">
        <v>335</v>
      </c>
      <c r="E86" s="26" t="s">
        <v>55</v>
      </c>
      <c r="F86" s="26" t="s">
        <v>440</v>
      </c>
      <c r="G86" s="26" t="s">
        <v>441</v>
      </c>
      <c r="H86" s="26" t="s">
        <v>442</v>
      </c>
      <c r="I86" s="26" t="s">
        <v>293</v>
      </c>
      <c r="J86" s="41" t="s">
        <v>453</v>
      </c>
      <c r="K86" s="28">
        <v>76</v>
      </c>
      <c r="L86" s="41" t="s">
        <v>454</v>
      </c>
      <c r="M86" s="29">
        <v>43101</v>
      </c>
      <c r="N86" s="29">
        <v>43373</v>
      </c>
      <c r="O86" s="27" t="s">
        <v>455</v>
      </c>
      <c r="P86" s="27" t="s">
        <v>456</v>
      </c>
      <c r="Q86" s="30">
        <v>1</v>
      </c>
      <c r="R86" s="28" t="s">
        <v>146</v>
      </c>
      <c r="S86" s="31" t="s">
        <v>249</v>
      </c>
      <c r="T86" s="27" t="s">
        <v>457</v>
      </c>
      <c r="U86" s="127">
        <v>0</v>
      </c>
      <c r="V86" s="30"/>
      <c r="W86" s="30"/>
      <c r="X86" s="30"/>
      <c r="Y86" s="30"/>
      <c r="Z86" s="30"/>
      <c r="AA86" s="86"/>
      <c r="AB86" s="30">
        <v>1</v>
      </c>
      <c r="AC86" s="86"/>
      <c r="AD86" s="38">
        <v>1</v>
      </c>
      <c r="AE86" s="30">
        <v>1</v>
      </c>
      <c r="AF86" s="30">
        <v>1</v>
      </c>
      <c r="AG86" s="30">
        <v>1</v>
      </c>
      <c r="AH86" s="30">
        <v>0</v>
      </c>
      <c r="AI86" s="85" t="s">
        <v>630</v>
      </c>
      <c r="AJ86" s="30" t="s">
        <v>629</v>
      </c>
      <c r="AK86" s="30"/>
      <c r="AL86" s="30"/>
      <c r="AM86" s="30"/>
      <c r="AN86" s="30"/>
      <c r="AO86" s="30">
        <f t="shared" si="30"/>
        <v>0</v>
      </c>
      <c r="AP86" s="92">
        <f t="shared" si="23"/>
        <v>0</v>
      </c>
      <c r="AQ86" s="90"/>
      <c r="AR86" s="90"/>
      <c r="AS86" s="89"/>
      <c r="AT86" s="89"/>
      <c r="AU86" s="89"/>
      <c r="AV86" s="89"/>
      <c r="AW86" s="89"/>
      <c r="AX86" s="32" t="e">
        <f t="shared" si="18"/>
        <v>#DIV/0!</v>
      </c>
      <c r="AY86" s="27"/>
      <c r="AZ86" s="115">
        <f t="shared" si="19"/>
        <v>272</v>
      </c>
      <c r="BA86" s="116">
        <f t="shared" si="24"/>
        <v>211</v>
      </c>
      <c r="BB86" s="117">
        <f t="shared" si="25"/>
        <v>61</v>
      </c>
      <c r="BC86" s="118">
        <f t="shared" si="26"/>
        <v>0.5625</v>
      </c>
      <c r="BD86" s="123"/>
      <c r="BE86" s="27" t="s">
        <v>676</v>
      </c>
      <c r="BF86" s="26" t="s">
        <v>458</v>
      </c>
      <c r="BG86" s="120" t="b">
        <f t="shared" si="20"/>
        <v>1</v>
      </c>
      <c r="BH86" s="121" t="s">
        <v>606</v>
      </c>
      <c r="BI86" s="120"/>
      <c r="BJ86" s="120"/>
      <c r="BK86" s="120"/>
      <c r="BL86" s="120"/>
      <c r="BM86" s="120"/>
      <c r="BN86" s="120"/>
      <c r="BO86" s="120"/>
      <c r="BP86" s="120"/>
      <c r="BQ86" s="64" t="b">
        <f t="shared" si="27"/>
        <v>1</v>
      </c>
      <c r="BR86" s="96">
        <f t="shared" si="21"/>
        <v>0</v>
      </c>
      <c r="BS86" s="96">
        <f t="shared" si="22"/>
        <v>0</v>
      </c>
      <c r="BT86" s="64" t="b">
        <f>+AP86 &gt; 100%</f>
        <v>0</v>
      </c>
      <c r="BU86" s="4" t="b">
        <f>+AO86&lt;AB86</f>
        <v>1</v>
      </c>
      <c r="BV86" s="4" t="b">
        <f t="shared" si="29"/>
        <v>0</v>
      </c>
      <c r="BW86" s="36" t="s">
        <v>684</v>
      </c>
    </row>
    <row r="87" spans="1:75" ht="51" x14ac:dyDescent="0.25">
      <c r="A87" s="26" t="s">
        <v>438</v>
      </c>
      <c r="B87" s="26" t="s">
        <v>209</v>
      </c>
      <c r="C87" s="26" t="s">
        <v>291</v>
      </c>
      <c r="D87" s="26" t="s">
        <v>335</v>
      </c>
      <c r="E87" s="26" t="s">
        <v>439</v>
      </c>
      <c r="F87" s="26" t="s">
        <v>440</v>
      </c>
      <c r="G87" s="26" t="s">
        <v>441</v>
      </c>
      <c r="H87" s="26" t="s">
        <v>442</v>
      </c>
      <c r="I87" s="26" t="s">
        <v>327</v>
      </c>
      <c r="J87" s="41" t="s">
        <v>459</v>
      </c>
      <c r="K87" s="28">
        <v>77</v>
      </c>
      <c r="L87" s="27" t="s">
        <v>460</v>
      </c>
      <c r="M87" s="29">
        <v>43252</v>
      </c>
      <c r="N87" s="29">
        <v>43465</v>
      </c>
      <c r="O87" s="41" t="s">
        <v>461</v>
      </c>
      <c r="P87" s="41" t="s">
        <v>461</v>
      </c>
      <c r="Q87" s="30">
        <v>1</v>
      </c>
      <c r="R87" s="28" t="s">
        <v>146</v>
      </c>
      <c r="S87" s="31" t="s">
        <v>65</v>
      </c>
      <c r="T87" s="27" t="s">
        <v>462</v>
      </c>
      <c r="U87" s="131">
        <v>1102816638</v>
      </c>
      <c r="V87" s="30"/>
      <c r="W87" s="30"/>
      <c r="X87" s="30"/>
      <c r="Y87" s="30"/>
      <c r="Z87" s="30"/>
      <c r="AA87" s="30"/>
      <c r="AB87" s="30">
        <v>1</v>
      </c>
      <c r="AC87" s="30">
        <v>1</v>
      </c>
      <c r="AD87" s="30">
        <v>1</v>
      </c>
      <c r="AE87" s="30">
        <v>1</v>
      </c>
      <c r="AF87" s="30">
        <v>1</v>
      </c>
      <c r="AG87" s="30">
        <v>1</v>
      </c>
      <c r="AH87" s="30" t="s">
        <v>629</v>
      </c>
      <c r="AI87" s="30">
        <v>0</v>
      </c>
      <c r="AJ87" s="30"/>
      <c r="AK87" s="30"/>
      <c r="AL87" s="30"/>
      <c r="AM87" s="30"/>
      <c r="AN87" s="30"/>
      <c r="AO87" s="30">
        <f t="shared" si="30"/>
        <v>0</v>
      </c>
      <c r="AP87" s="92">
        <f t="shared" si="23"/>
        <v>0</v>
      </c>
      <c r="AQ87" s="90"/>
      <c r="AR87" s="90"/>
      <c r="AS87" s="89"/>
      <c r="AT87" s="89"/>
      <c r="AU87" s="89"/>
      <c r="AV87" s="89"/>
      <c r="AW87" s="89"/>
      <c r="AX87" s="37" t="str">
        <f t="shared" si="18"/>
        <v>SIN RECURSO EJECUTADO</v>
      </c>
      <c r="AY87" s="27"/>
      <c r="AZ87" s="115">
        <f t="shared" si="19"/>
        <v>213</v>
      </c>
      <c r="BA87" s="116">
        <f t="shared" si="24"/>
        <v>60</v>
      </c>
      <c r="BB87" s="117">
        <f t="shared" si="25"/>
        <v>153</v>
      </c>
      <c r="BC87" s="118">
        <f t="shared" si="26"/>
        <v>0.71830985915492962</v>
      </c>
      <c r="BD87" s="123"/>
      <c r="BE87" s="27" t="s">
        <v>463</v>
      </c>
      <c r="BF87" s="119"/>
      <c r="BG87" s="120" t="b">
        <f t="shared" si="20"/>
        <v>1</v>
      </c>
      <c r="BH87" s="120"/>
      <c r="BI87" s="120" t="s">
        <v>607</v>
      </c>
      <c r="BJ87" s="122" t="s">
        <v>615</v>
      </c>
      <c r="BK87" s="120"/>
      <c r="BL87" s="120"/>
      <c r="BM87" s="120"/>
      <c r="BN87" s="120"/>
      <c r="BO87" s="120"/>
      <c r="BP87" s="120" t="s">
        <v>636</v>
      </c>
      <c r="BQ87" s="64" t="b">
        <f t="shared" si="27"/>
        <v>1</v>
      </c>
      <c r="BR87" s="96">
        <f t="shared" si="21"/>
        <v>1102816638</v>
      </c>
      <c r="BS87" s="96">
        <f t="shared" si="22"/>
        <v>1102816638</v>
      </c>
      <c r="BT87" s="64" t="b">
        <f>+AP87 &gt; 100%</f>
        <v>0</v>
      </c>
      <c r="BU87" s="4" t="b">
        <f t="shared" si="28"/>
        <v>1</v>
      </c>
      <c r="BV87" s="4" t="b">
        <f t="shared" si="29"/>
        <v>0</v>
      </c>
      <c r="BW87" s="36" t="s">
        <v>684</v>
      </c>
    </row>
    <row r="88" spans="1:75" ht="51" x14ac:dyDescent="0.25">
      <c r="A88" s="26" t="s">
        <v>438</v>
      </c>
      <c r="B88" s="26" t="s">
        <v>209</v>
      </c>
      <c r="C88" s="26" t="s">
        <v>291</v>
      </c>
      <c r="D88" s="26" t="s">
        <v>335</v>
      </c>
      <c r="E88" s="26" t="s">
        <v>439</v>
      </c>
      <c r="F88" s="26" t="s">
        <v>440</v>
      </c>
      <c r="G88" s="26" t="s">
        <v>441</v>
      </c>
      <c r="H88" s="26" t="s">
        <v>442</v>
      </c>
      <c r="I88" s="26" t="s">
        <v>327</v>
      </c>
      <c r="J88" s="41" t="s">
        <v>464</v>
      </c>
      <c r="K88" s="28">
        <v>78</v>
      </c>
      <c r="L88" s="27" t="s">
        <v>465</v>
      </c>
      <c r="M88" s="29">
        <v>43282</v>
      </c>
      <c r="N88" s="29">
        <v>43465</v>
      </c>
      <c r="O88" s="41" t="s">
        <v>466</v>
      </c>
      <c r="P88" s="41" t="s">
        <v>466</v>
      </c>
      <c r="Q88" s="30">
        <v>1</v>
      </c>
      <c r="R88" s="28" t="s">
        <v>146</v>
      </c>
      <c r="S88" s="31" t="s">
        <v>249</v>
      </c>
      <c r="T88" s="27" t="s">
        <v>467</v>
      </c>
      <c r="U88" s="131">
        <v>1216000000</v>
      </c>
      <c r="V88" s="30"/>
      <c r="W88" s="30"/>
      <c r="X88" s="30"/>
      <c r="Y88" s="30"/>
      <c r="Z88" s="30"/>
      <c r="AA88" s="30"/>
      <c r="AB88" s="30"/>
      <c r="AC88" s="30"/>
      <c r="AD88" s="30"/>
      <c r="AE88" s="38">
        <v>1</v>
      </c>
      <c r="AF88" s="30">
        <v>1</v>
      </c>
      <c r="AG88" s="30">
        <v>1</v>
      </c>
      <c r="AH88" s="30" t="s">
        <v>629</v>
      </c>
      <c r="AI88" s="30" t="s">
        <v>629</v>
      </c>
      <c r="AJ88" s="30" t="s">
        <v>629</v>
      </c>
      <c r="AK88" s="30" t="s">
        <v>629</v>
      </c>
      <c r="AL88" s="30"/>
      <c r="AM88" s="30"/>
      <c r="AN88" s="30"/>
      <c r="AO88" s="30" t="str">
        <f t="shared" si="30"/>
        <v>NO PROGRAMADO</v>
      </c>
      <c r="AP88" s="92" t="str">
        <f t="shared" si="23"/>
        <v>NO PROGRAMADO</v>
      </c>
      <c r="AQ88" s="90"/>
      <c r="AR88" s="90"/>
      <c r="AS88" s="89"/>
      <c r="AT88" s="89"/>
      <c r="AU88" s="89"/>
      <c r="AV88" s="89"/>
      <c r="AW88" s="89"/>
      <c r="AX88" s="37" t="str">
        <f t="shared" si="18"/>
        <v>SIN RECURSO EJECUTADO</v>
      </c>
      <c r="AY88" s="27"/>
      <c r="AZ88" s="115">
        <f t="shared" si="19"/>
        <v>183</v>
      </c>
      <c r="BA88" s="116">
        <f t="shared" si="24"/>
        <v>30</v>
      </c>
      <c r="BB88" s="117">
        <f t="shared" si="25"/>
        <v>153</v>
      </c>
      <c r="BC88" s="118">
        <f t="shared" si="26"/>
        <v>0.83606557377049184</v>
      </c>
      <c r="BD88" s="123"/>
      <c r="BE88" s="27" t="s">
        <v>468</v>
      </c>
      <c r="BF88" s="119"/>
      <c r="BG88" s="120" t="b">
        <f t="shared" si="20"/>
        <v>1</v>
      </c>
      <c r="BH88" s="120"/>
      <c r="BI88" s="120"/>
      <c r="BJ88" s="120"/>
      <c r="BK88" s="120"/>
      <c r="BL88" s="120"/>
      <c r="BM88" s="120"/>
      <c r="BN88" s="120"/>
      <c r="BO88" s="120"/>
      <c r="BP88" s="120"/>
      <c r="BQ88" s="64" t="b">
        <f t="shared" si="27"/>
        <v>1</v>
      </c>
      <c r="BR88" s="96">
        <f t="shared" si="21"/>
        <v>1216000000</v>
      </c>
      <c r="BS88" s="96">
        <f t="shared" si="22"/>
        <v>1216000000</v>
      </c>
      <c r="BT88" s="64"/>
      <c r="BU88" s="4" t="b">
        <f t="shared" si="28"/>
        <v>0</v>
      </c>
      <c r="BV88" s="4" t="b">
        <f t="shared" si="29"/>
        <v>1</v>
      </c>
    </row>
    <row r="89" spans="1:75" ht="60" customHeight="1" x14ac:dyDescent="0.25">
      <c r="A89" s="26" t="s">
        <v>438</v>
      </c>
      <c r="B89" s="26" t="s">
        <v>209</v>
      </c>
      <c r="C89" s="26" t="s">
        <v>291</v>
      </c>
      <c r="D89" s="26" t="s">
        <v>335</v>
      </c>
      <c r="E89" s="26" t="s">
        <v>55</v>
      </c>
      <c r="F89" s="26" t="s">
        <v>440</v>
      </c>
      <c r="G89" s="26" t="s">
        <v>441</v>
      </c>
      <c r="H89" s="26" t="s">
        <v>442</v>
      </c>
      <c r="I89" s="26" t="s">
        <v>327</v>
      </c>
      <c r="J89" s="27" t="s">
        <v>469</v>
      </c>
      <c r="K89" s="28">
        <v>79</v>
      </c>
      <c r="L89" s="27" t="s">
        <v>470</v>
      </c>
      <c r="M89" s="29">
        <v>43252</v>
      </c>
      <c r="N89" s="29">
        <v>43465</v>
      </c>
      <c r="O89" s="27" t="s">
        <v>471</v>
      </c>
      <c r="P89" s="27" t="s">
        <v>471</v>
      </c>
      <c r="Q89" s="30">
        <v>1</v>
      </c>
      <c r="R89" s="28" t="s">
        <v>146</v>
      </c>
      <c r="S89" s="31" t="s">
        <v>65</v>
      </c>
      <c r="T89" s="27" t="s">
        <v>472</v>
      </c>
      <c r="U89" s="127">
        <v>1000000000</v>
      </c>
      <c r="V89" s="30"/>
      <c r="W89" s="30"/>
      <c r="X89" s="30"/>
      <c r="Y89" s="30"/>
      <c r="Z89" s="30"/>
      <c r="AA89" s="30"/>
      <c r="AB89" s="30"/>
      <c r="AC89" s="38">
        <v>1</v>
      </c>
      <c r="AD89" s="30">
        <v>1</v>
      </c>
      <c r="AE89" s="30">
        <v>1</v>
      </c>
      <c r="AF89" s="30">
        <v>1</v>
      </c>
      <c r="AG89" s="30">
        <v>1</v>
      </c>
      <c r="AH89" s="30" t="s">
        <v>629</v>
      </c>
      <c r="AI89" s="30" t="s">
        <v>629</v>
      </c>
      <c r="AJ89" s="30"/>
      <c r="AK89" s="30"/>
      <c r="AL89" s="30"/>
      <c r="AM89" s="30"/>
      <c r="AN89" s="30"/>
      <c r="AO89" s="30" t="str">
        <f t="shared" si="30"/>
        <v>NO PROGRAMADO</v>
      </c>
      <c r="AP89" s="92" t="str">
        <f t="shared" si="23"/>
        <v>NO PROGRAMADO</v>
      </c>
      <c r="AQ89" s="90"/>
      <c r="AR89" s="90"/>
      <c r="AS89" s="89"/>
      <c r="AT89" s="89"/>
      <c r="AU89" s="89"/>
      <c r="AV89" s="89"/>
      <c r="AW89" s="89"/>
      <c r="AX89" s="37" t="str">
        <f t="shared" si="18"/>
        <v>SIN RECURSO EJECUTADO</v>
      </c>
      <c r="AY89" s="27"/>
      <c r="AZ89" s="115">
        <f t="shared" si="19"/>
        <v>213</v>
      </c>
      <c r="BA89" s="116">
        <f t="shared" si="24"/>
        <v>60</v>
      </c>
      <c r="BB89" s="117">
        <f t="shared" si="25"/>
        <v>153</v>
      </c>
      <c r="BC89" s="118">
        <f t="shared" si="26"/>
        <v>0.71830985915492962</v>
      </c>
      <c r="BD89" s="123" t="s">
        <v>473</v>
      </c>
      <c r="BE89" s="27" t="s">
        <v>474</v>
      </c>
      <c r="BF89" s="119"/>
      <c r="BG89" s="120" t="b">
        <f t="shared" si="20"/>
        <v>1</v>
      </c>
      <c r="BH89" s="120"/>
      <c r="BI89" s="120"/>
      <c r="BJ89" s="122" t="s">
        <v>615</v>
      </c>
      <c r="BK89" s="120"/>
      <c r="BL89" s="120"/>
      <c r="BM89" s="120"/>
      <c r="BN89" s="120"/>
      <c r="BO89" s="120"/>
      <c r="BP89" s="120"/>
      <c r="BQ89" s="64" t="b">
        <f t="shared" si="27"/>
        <v>1</v>
      </c>
      <c r="BR89" s="96">
        <f t="shared" si="21"/>
        <v>1000000000</v>
      </c>
      <c r="BS89" s="96">
        <f t="shared" si="22"/>
        <v>1000000000</v>
      </c>
      <c r="BT89" s="64"/>
      <c r="BU89" s="4" t="b">
        <f t="shared" si="28"/>
        <v>0</v>
      </c>
      <c r="BV89" s="4" t="b">
        <f t="shared" si="29"/>
        <v>1</v>
      </c>
    </row>
    <row r="90" spans="1:75" ht="63.75" x14ac:dyDescent="0.25">
      <c r="A90" s="26" t="s">
        <v>438</v>
      </c>
      <c r="B90" s="26" t="s">
        <v>209</v>
      </c>
      <c r="C90" s="26" t="s">
        <v>291</v>
      </c>
      <c r="D90" s="26" t="s">
        <v>335</v>
      </c>
      <c r="E90" s="26" t="s">
        <v>55</v>
      </c>
      <c r="F90" s="26" t="s">
        <v>440</v>
      </c>
      <c r="G90" s="26" t="s">
        <v>441</v>
      </c>
      <c r="H90" s="26" t="s">
        <v>442</v>
      </c>
      <c r="I90" s="26" t="s">
        <v>327</v>
      </c>
      <c r="J90" s="27" t="s">
        <v>475</v>
      </c>
      <c r="K90" s="28">
        <v>80</v>
      </c>
      <c r="L90" s="27" t="s">
        <v>476</v>
      </c>
      <c r="M90" s="29">
        <v>43313</v>
      </c>
      <c r="N90" s="29">
        <v>43465</v>
      </c>
      <c r="O90" s="27" t="s">
        <v>477</v>
      </c>
      <c r="P90" s="27" t="s">
        <v>478</v>
      </c>
      <c r="Q90" s="30">
        <v>100</v>
      </c>
      <c r="R90" s="28" t="s">
        <v>64</v>
      </c>
      <c r="S90" s="31" t="s">
        <v>65</v>
      </c>
      <c r="T90" s="27" t="s">
        <v>479</v>
      </c>
      <c r="U90" s="114">
        <v>6500000000</v>
      </c>
      <c r="V90" s="30"/>
      <c r="W90" s="30"/>
      <c r="X90" s="30"/>
      <c r="Y90" s="30"/>
      <c r="Z90" s="30"/>
      <c r="AA90" s="30"/>
      <c r="AB90" s="30"/>
      <c r="AC90" s="30">
        <v>25</v>
      </c>
      <c r="AD90" s="30">
        <v>25</v>
      </c>
      <c r="AE90" s="30">
        <v>50</v>
      </c>
      <c r="AF90" s="30">
        <v>50</v>
      </c>
      <c r="AG90" s="30">
        <v>100</v>
      </c>
      <c r="AH90" s="30" t="s">
        <v>629</v>
      </c>
      <c r="AI90" s="30" t="s">
        <v>629</v>
      </c>
      <c r="AJ90" s="30"/>
      <c r="AK90" s="30"/>
      <c r="AL90" s="30"/>
      <c r="AM90" s="30"/>
      <c r="AN90" s="30"/>
      <c r="AO90" s="30" t="str">
        <f t="shared" si="30"/>
        <v>NO PROGRAMADO</v>
      </c>
      <c r="AP90" s="92" t="str">
        <f t="shared" si="23"/>
        <v>NO PROGRAMADO</v>
      </c>
      <c r="AQ90" s="90"/>
      <c r="AR90" s="90"/>
      <c r="AS90" s="89"/>
      <c r="AT90" s="89"/>
      <c r="AU90" s="89"/>
      <c r="AV90" s="89"/>
      <c r="AW90" s="89"/>
      <c r="AX90" s="37" t="str">
        <f t="shared" si="18"/>
        <v>SIN RECURSO EJECUTADO</v>
      </c>
      <c r="AY90" s="27"/>
      <c r="AZ90" s="115">
        <f t="shared" si="19"/>
        <v>152</v>
      </c>
      <c r="BA90" s="116">
        <f t="shared" si="24"/>
        <v>-1</v>
      </c>
      <c r="BB90" s="117">
        <f t="shared" si="25"/>
        <v>153</v>
      </c>
      <c r="BC90" s="118">
        <f t="shared" si="26"/>
        <v>1.006578947368421</v>
      </c>
      <c r="BD90" s="123" t="s">
        <v>473</v>
      </c>
      <c r="BE90" s="27"/>
      <c r="BF90" s="119"/>
      <c r="BG90" s="120" t="b">
        <f t="shared" si="20"/>
        <v>1</v>
      </c>
      <c r="BH90" s="120"/>
      <c r="BI90" s="120"/>
      <c r="BJ90" s="122" t="s">
        <v>615</v>
      </c>
      <c r="BK90" s="120"/>
      <c r="BL90" s="120"/>
      <c r="BM90" s="120"/>
      <c r="BN90" s="120"/>
      <c r="BO90" s="120"/>
      <c r="BP90" s="120"/>
      <c r="BQ90" s="64" t="b">
        <f t="shared" si="27"/>
        <v>1</v>
      </c>
      <c r="BR90" s="96">
        <f t="shared" si="21"/>
        <v>6500000000</v>
      </c>
      <c r="BS90" s="96">
        <f t="shared" si="22"/>
        <v>6500000000</v>
      </c>
      <c r="BT90" s="64"/>
      <c r="BU90" s="4" t="b">
        <f t="shared" si="28"/>
        <v>0</v>
      </c>
      <c r="BV90" s="4" t="b">
        <f t="shared" si="29"/>
        <v>1</v>
      </c>
    </row>
    <row r="91" spans="1:75" ht="51.75" customHeight="1" x14ac:dyDescent="0.25">
      <c r="A91" s="26" t="s">
        <v>438</v>
      </c>
      <c r="B91" s="26" t="s">
        <v>209</v>
      </c>
      <c r="C91" s="26" t="s">
        <v>291</v>
      </c>
      <c r="D91" s="26" t="s">
        <v>335</v>
      </c>
      <c r="E91" s="26" t="s">
        <v>55</v>
      </c>
      <c r="F91" s="26" t="s">
        <v>440</v>
      </c>
      <c r="G91" s="26" t="s">
        <v>441</v>
      </c>
      <c r="H91" s="26" t="s">
        <v>442</v>
      </c>
      <c r="I91" s="26" t="s">
        <v>327</v>
      </c>
      <c r="J91" s="27" t="s">
        <v>480</v>
      </c>
      <c r="K91" s="28">
        <v>81</v>
      </c>
      <c r="L91" s="27" t="s">
        <v>481</v>
      </c>
      <c r="M91" s="29">
        <v>43252</v>
      </c>
      <c r="N91" s="29">
        <v>43465</v>
      </c>
      <c r="O91" s="27" t="s">
        <v>482</v>
      </c>
      <c r="P91" s="27" t="s">
        <v>482</v>
      </c>
      <c r="Q91" s="30">
        <v>1</v>
      </c>
      <c r="R91" s="28" t="s">
        <v>483</v>
      </c>
      <c r="S91" s="31" t="s">
        <v>65</v>
      </c>
      <c r="T91" s="27" t="s">
        <v>472</v>
      </c>
      <c r="U91" s="114">
        <v>1600000000</v>
      </c>
      <c r="V91" s="30"/>
      <c r="W91" s="30"/>
      <c r="X91" s="30"/>
      <c r="Y91" s="30"/>
      <c r="Z91" s="30"/>
      <c r="AA91" s="30"/>
      <c r="AB91" s="30"/>
      <c r="AC91" s="38">
        <v>1</v>
      </c>
      <c r="AD91" s="30">
        <v>1</v>
      </c>
      <c r="AE91" s="30">
        <v>1</v>
      </c>
      <c r="AF91" s="30">
        <v>1</v>
      </c>
      <c r="AG91" s="30">
        <v>1</v>
      </c>
      <c r="AH91" s="30" t="s">
        <v>629</v>
      </c>
      <c r="AI91" s="30" t="s">
        <v>629</v>
      </c>
      <c r="AJ91" s="30"/>
      <c r="AK91" s="30"/>
      <c r="AL91" s="30"/>
      <c r="AM91" s="30"/>
      <c r="AN91" s="30"/>
      <c r="AO91" s="30" t="str">
        <f t="shared" si="30"/>
        <v>NO PROGRAMADO</v>
      </c>
      <c r="AP91" s="92" t="str">
        <f t="shared" si="23"/>
        <v>NO PROGRAMADO</v>
      </c>
      <c r="AQ91" s="90"/>
      <c r="AR91" s="90"/>
      <c r="AS91" s="89"/>
      <c r="AT91" s="89"/>
      <c r="AU91" s="89"/>
      <c r="AV91" s="89"/>
      <c r="AW91" s="89"/>
      <c r="AX91" s="37" t="str">
        <f t="shared" si="18"/>
        <v>SIN RECURSO EJECUTADO</v>
      </c>
      <c r="AY91" s="27"/>
      <c r="AZ91" s="115">
        <f t="shared" si="19"/>
        <v>213</v>
      </c>
      <c r="BA91" s="116">
        <f t="shared" si="24"/>
        <v>60</v>
      </c>
      <c r="BB91" s="117">
        <f t="shared" si="25"/>
        <v>153</v>
      </c>
      <c r="BC91" s="118">
        <f t="shared" si="26"/>
        <v>0.71830985915492962</v>
      </c>
      <c r="BD91" s="123" t="s">
        <v>473</v>
      </c>
      <c r="BE91" s="27" t="s">
        <v>474</v>
      </c>
      <c r="BF91" s="119"/>
      <c r="BG91" s="120" t="b">
        <f t="shared" si="20"/>
        <v>1</v>
      </c>
      <c r="BH91" s="120"/>
      <c r="BI91" s="120"/>
      <c r="BJ91" s="122" t="s">
        <v>615</v>
      </c>
      <c r="BK91" s="120"/>
      <c r="BL91" s="120"/>
      <c r="BM91" s="120"/>
      <c r="BN91" s="120"/>
      <c r="BO91" s="120"/>
      <c r="BP91" s="120"/>
      <c r="BQ91" s="64" t="b">
        <f t="shared" si="27"/>
        <v>1</v>
      </c>
      <c r="BR91" s="96">
        <f t="shared" si="21"/>
        <v>1600000000</v>
      </c>
      <c r="BS91" s="96">
        <f t="shared" si="22"/>
        <v>1600000000</v>
      </c>
      <c r="BT91" s="64"/>
      <c r="BU91" s="4" t="b">
        <f t="shared" si="28"/>
        <v>0</v>
      </c>
      <c r="BV91" s="4" t="b">
        <f t="shared" si="29"/>
        <v>1</v>
      </c>
    </row>
    <row r="92" spans="1:75" ht="48.75" customHeight="1" x14ac:dyDescent="0.25">
      <c r="A92" s="26" t="s">
        <v>438</v>
      </c>
      <c r="B92" s="26" t="s">
        <v>209</v>
      </c>
      <c r="C92" s="26" t="s">
        <v>291</v>
      </c>
      <c r="D92" s="26" t="s">
        <v>335</v>
      </c>
      <c r="E92" s="26" t="s">
        <v>55</v>
      </c>
      <c r="F92" s="26" t="s">
        <v>440</v>
      </c>
      <c r="G92" s="26" t="s">
        <v>441</v>
      </c>
      <c r="H92" s="26" t="s">
        <v>442</v>
      </c>
      <c r="I92" s="26" t="s">
        <v>327</v>
      </c>
      <c r="J92" s="27" t="s">
        <v>484</v>
      </c>
      <c r="K92" s="28">
        <v>82</v>
      </c>
      <c r="L92" s="27" t="s">
        <v>485</v>
      </c>
      <c r="M92" s="29">
        <v>43191</v>
      </c>
      <c r="N92" s="29">
        <v>43465</v>
      </c>
      <c r="O92" s="41" t="s">
        <v>486</v>
      </c>
      <c r="P92" s="27" t="s">
        <v>487</v>
      </c>
      <c r="Q92" s="30">
        <v>100</v>
      </c>
      <c r="R92" s="28" t="s">
        <v>64</v>
      </c>
      <c r="S92" s="31" t="s">
        <v>72</v>
      </c>
      <c r="T92" s="27" t="s">
        <v>488</v>
      </c>
      <c r="U92" s="127">
        <v>20000000</v>
      </c>
      <c r="V92" s="30"/>
      <c r="W92" s="30"/>
      <c r="X92" s="30"/>
      <c r="Y92" s="30"/>
      <c r="Z92" s="30"/>
      <c r="AA92" s="35">
        <v>33</v>
      </c>
      <c r="AB92" s="30">
        <v>33</v>
      </c>
      <c r="AC92" s="30">
        <v>33</v>
      </c>
      <c r="AD92" s="35">
        <v>33</v>
      </c>
      <c r="AE92" s="30">
        <v>66</v>
      </c>
      <c r="AF92" s="30">
        <v>66</v>
      </c>
      <c r="AG92" s="35">
        <v>100</v>
      </c>
      <c r="AH92" s="30">
        <v>33</v>
      </c>
      <c r="AI92" s="85" t="s">
        <v>630</v>
      </c>
      <c r="AJ92" s="85" t="s">
        <v>630</v>
      </c>
      <c r="AK92" s="30"/>
      <c r="AL92" s="85" t="s">
        <v>630</v>
      </c>
      <c r="AM92" s="85" t="s">
        <v>630</v>
      </c>
      <c r="AN92" s="30"/>
      <c r="AO92" s="30">
        <f t="shared" si="30"/>
        <v>33</v>
      </c>
      <c r="AP92" s="92">
        <f t="shared" si="23"/>
        <v>1</v>
      </c>
      <c r="AQ92" s="90"/>
      <c r="AR92" s="90"/>
      <c r="AS92" s="89"/>
      <c r="AT92" s="89"/>
      <c r="AU92" s="89"/>
      <c r="AV92" s="89"/>
      <c r="AW92" s="89"/>
      <c r="AX92" s="32" t="str">
        <f t="shared" si="18"/>
        <v>SIN RECURSO EJECUTADO</v>
      </c>
      <c r="AY92" s="27" t="s">
        <v>489</v>
      </c>
      <c r="AZ92" s="115">
        <f t="shared" si="19"/>
        <v>274</v>
      </c>
      <c r="BA92" s="116">
        <f t="shared" si="24"/>
        <v>121</v>
      </c>
      <c r="BB92" s="117">
        <f t="shared" si="25"/>
        <v>153</v>
      </c>
      <c r="BC92" s="118">
        <f t="shared" si="26"/>
        <v>0.55839416058394165</v>
      </c>
      <c r="BD92" s="123"/>
      <c r="BE92" s="27"/>
      <c r="BF92" s="119"/>
      <c r="BG92" s="120" t="b">
        <f t="shared" si="20"/>
        <v>1</v>
      </c>
      <c r="BH92" s="121" t="s">
        <v>606</v>
      </c>
      <c r="BI92" s="120"/>
      <c r="BJ92" s="120"/>
      <c r="BK92" s="120"/>
      <c r="BL92" s="120"/>
      <c r="BM92" s="120"/>
      <c r="BN92" s="120"/>
      <c r="BO92" s="120"/>
      <c r="BP92" s="120"/>
      <c r="BQ92" s="64" t="b">
        <f t="shared" si="27"/>
        <v>1</v>
      </c>
      <c r="BR92" s="96">
        <f t="shared" si="21"/>
        <v>20000000</v>
      </c>
      <c r="BS92" s="96">
        <f t="shared" si="22"/>
        <v>20000000</v>
      </c>
      <c r="BT92" s="64" t="b">
        <f>+AP92 &gt; 100%</f>
        <v>0</v>
      </c>
      <c r="BU92" s="4" t="b">
        <f t="shared" si="28"/>
        <v>0</v>
      </c>
      <c r="BV92" s="4" t="b">
        <f t="shared" si="29"/>
        <v>0</v>
      </c>
      <c r="BW92" s="4" t="s">
        <v>694</v>
      </c>
    </row>
    <row r="93" spans="1:75" ht="51" x14ac:dyDescent="0.25">
      <c r="A93" s="26" t="s">
        <v>438</v>
      </c>
      <c r="B93" s="26" t="s">
        <v>209</v>
      </c>
      <c r="C93" s="26" t="s">
        <v>291</v>
      </c>
      <c r="D93" s="26" t="s">
        <v>335</v>
      </c>
      <c r="E93" s="26" t="s">
        <v>439</v>
      </c>
      <c r="F93" s="26" t="s">
        <v>440</v>
      </c>
      <c r="G93" s="26" t="s">
        <v>490</v>
      </c>
      <c r="H93" s="26" t="s">
        <v>442</v>
      </c>
      <c r="I93" s="26" t="s">
        <v>327</v>
      </c>
      <c r="J93" s="27" t="s">
        <v>491</v>
      </c>
      <c r="K93" s="28">
        <v>83</v>
      </c>
      <c r="L93" s="27" t="s">
        <v>492</v>
      </c>
      <c r="M93" s="29">
        <v>43252</v>
      </c>
      <c r="N93" s="29">
        <v>43465</v>
      </c>
      <c r="O93" s="27" t="s">
        <v>493</v>
      </c>
      <c r="P93" s="27" t="s">
        <v>494</v>
      </c>
      <c r="Q93" s="30">
        <v>100</v>
      </c>
      <c r="R93" s="28" t="s">
        <v>64</v>
      </c>
      <c r="S93" s="31" t="s">
        <v>495</v>
      </c>
      <c r="T93" s="27" t="s">
        <v>496</v>
      </c>
      <c r="U93" s="131">
        <v>1455000000</v>
      </c>
      <c r="V93" s="30"/>
      <c r="W93" s="30"/>
      <c r="X93" s="30"/>
      <c r="Y93" s="30"/>
      <c r="Z93" s="30"/>
      <c r="AA93" s="30"/>
      <c r="AB93" s="30"/>
      <c r="AC93" s="30"/>
      <c r="AD93" s="30">
        <v>25</v>
      </c>
      <c r="AE93" s="35">
        <v>50</v>
      </c>
      <c r="AF93" s="30">
        <v>75</v>
      </c>
      <c r="AG93" s="35">
        <v>100</v>
      </c>
      <c r="AH93" s="30" t="s">
        <v>629</v>
      </c>
      <c r="AI93" s="30" t="s">
        <v>629</v>
      </c>
      <c r="AJ93" s="30" t="s">
        <v>629</v>
      </c>
      <c r="AK93" s="30"/>
      <c r="AL93" s="30"/>
      <c r="AM93" s="30"/>
      <c r="AN93" s="30"/>
      <c r="AO93" s="30" t="str">
        <f t="shared" si="30"/>
        <v>NO PROGRAMADO</v>
      </c>
      <c r="AP93" s="92" t="str">
        <f t="shared" si="23"/>
        <v>NO PROGRAMADO</v>
      </c>
      <c r="AQ93" s="90"/>
      <c r="AR93" s="90"/>
      <c r="AS93" s="89"/>
      <c r="AT93" s="89"/>
      <c r="AU93" s="89"/>
      <c r="AV93" s="89"/>
      <c r="AW93" s="89"/>
      <c r="AX93" s="37" t="str">
        <f t="shared" si="18"/>
        <v>SIN RECURSO EJECUTADO</v>
      </c>
      <c r="AY93" s="27"/>
      <c r="AZ93" s="115">
        <f t="shared" si="19"/>
        <v>213</v>
      </c>
      <c r="BA93" s="116">
        <f t="shared" si="24"/>
        <v>60</v>
      </c>
      <c r="BB93" s="117">
        <f t="shared" si="25"/>
        <v>153</v>
      </c>
      <c r="BC93" s="118">
        <f t="shared" si="26"/>
        <v>0.71830985915492962</v>
      </c>
      <c r="BD93" s="123"/>
      <c r="BE93" s="27"/>
      <c r="BF93" s="119"/>
      <c r="BG93" s="120" t="b">
        <f t="shared" si="20"/>
        <v>1</v>
      </c>
      <c r="BH93" s="120"/>
      <c r="BI93" s="120"/>
      <c r="BJ93" s="120"/>
      <c r="BK93" s="120"/>
      <c r="BL93" s="120"/>
      <c r="BM93" s="120"/>
      <c r="BN93" s="120"/>
      <c r="BO93" s="120"/>
      <c r="BP93" s="120"/>
      <c r="BQ93" s="64" t="b">
        <f t="shared" si="27"/>
        <v>1</v>
      </c>
      <c r="BR93" s="96">
        <f t="shared" si="21"/>
        <v>1455000000</v>
      </c>
      <c r="BS93" s="96">
        <f t="shared" si="22"/>
        <v>1455000000</v>
      </c>
      <c r="BT93" s="64"/>
      <c r="BU93" s="4" t="b">
        <f t="shared" si="28"/>
        <v>0</v>
      </c>
      <c r="BV93" s="4" t="b">
        <f t="shared" si="29"/>
        <v>1</v>
      </c>
    </row>
    <row r="94" spans="1:75" ht="51" x14ac:dyDescent="0.25">
      <c r="A94" s="26" t="s">
        <v>438</v>
      </c>
      <c r="B94" s="26" t="s">
        <v>209</v>
      </c>
      <c r="C94" s="26" t="s">
        <v>291</v>
      </c>
      <c r="D94" s="26" t="s">
        <v>335</v>
      </c>
      <c r="E94" s="26" t="s">
        <v>439</v>
      </c>
      <c r="F94" s="26" t="s">
        <v>440</v>
      </c>
      <c r="G94" s="26" t="s">
        <v>441</v>
      </c>
      <c r="H94" s="26" t="s">
        <v>442</v>
      </c>
      <c r="I94" s="26" t="s">
        <v>327</v>
      </c>
      <c r="J94" s="27" t="s">
        <v>497</v>
      </c>
      <c r="K94" s="28">
        <v>84</v>
      </c>
      <c r="L94" s="27" t="s">
        <v>498</v>
      </c>
      <c r="M94" s="29">
        <v>43252</v>
      </c>
      <c r="N94" s="29">
        <v>43465</v>
      </c>
      <c r="O94" s="27" t="s">
        <v>499</v>
      </c>
      <c r="P94" s="27" t="s">
        <v>499</v>
      </c>
      <c r="Q94" s="30">
        <v>1</v>
      </c>
      <c r="R94" s="28" t="s">
        <v>146</v>
      </c>
      <c r="S94" s="31" t="s">
        <v>249</v>
      </c>
      <c r="T94" s="27" t="s">
        <v>500</v>
      </c>
      <c r="U94" s="131">
        <v>1424140748</v>
      </c>
      <c r="V94" s="30"/>
      <c r="W94" s="30"/>
      <c r="X94" s="30"/>
      <c r="Y94" s="30"/>
      <c r="Z94" s="30"/>
      <c r="AA94" s="30"/>
      <c r="AB94" s="30"/>
      <c r="AC94" s="30"/>
      <c r="AD94" s="30"/>
      <c r="AE94" s="38">
        <v>1</v>
      </c>
      <c r="AF94" s="30">
        <v>1</v>
      </c>
      <c r="AG94" s="30">
        <v>1</v>
      </c>
      <c r="AH94" s="30" t="s">
        <v>629</v>
      </c>
      <c r="AI94" s="30" t="s">
        <v>629</v>
      </c>
      <c r="AJ94" s="30" t="s">
        <v>629</v>
      </c>
      <c r="AK94" s="30" t="s">
        <v>629</v>
      </c>
      <c r="AL94" s="30"/>
      <c r="AM94" s="30"/>
      <c r="AN94" s="30"/>
      <c r="AO94" s="30" t="str">
        <f t="shared" si="30"/>
        <v>NO PROGRAMADO</v>
      </c>
      <c r="AP94" s="92" t="str">
        <f t="shared" si="23"/>
        <v>NO PROGRAMADO</v>
      </c>
      <c r="AQ94" s="90"/>
      <c r="AR94" s="90"/>
      <c r="AS94" s="89"/>
      <c r="AT94" s="89"/>
      <c r="AU94" s="89"/>
      <c r="AV94" s="89"/>
      <c r="AW94" s="89"/>
      <c r="AX94" s="37" t="str">
        <f t="shared" si="18"/>
        <v>SIN RECURSO EJECUTADO</v>
      </c>
      <c r="AY94" s="27"/>
      <c r="AZ94" s="115">
        <f t="shared" si="19"/>
        <v>213</v>
      </c>
      <c r="BA94" s="116">
        <f t="shared" si="24"/>
        <v>60</v>
      </c>
      <c r="BB94" s="117">
        <f t="shared" si="25"/>
        <v>153</v>
      </c>
      <c r="BC94" s="118">
        <f t="shared" si="26"/>
        <v>0.71830985915492962</v>
      </c>
      <c r="BD94" s="123"/>
      <c r="BE94" s="27" t="s">
        <v>501</v>
      </c>
      <c r="BF94" s="119"/>
      <c r="BG94" s="120" t="b">
        <f t="shared" si="20"/>
        <v>1</v>
      </c>
      <c r="BH94" s="120"/>
      <c r="BI94" s="120"/>
      <c r="BJ94" s="120"/>
      <c r="BK94" s="120"/>
      <c r="BL94" s="120"/>
      <c r="BM94" s="120"/>
      <c r="BN94" s="120"/>
      <c r="BO94" s="120"/>
      <c r="BP94" s="120"/>
      <c r="BQ94" s="64" t="b">
        <f t="shared" si="27"/>
        <v>1</v>
      </c>
      <c r="BR94" s="96">
        <f t="shared" si="21"/>
        <v>1424140748</v>
      </c>
      <c r="BS94" s="96">
        <f t="shared" si="22"/>
        <v>1424140748</v>
      </c>
      <c r="BT94" s="64"/>
      <c r="BU94" s="4" t="b">
        <f t="shared" si="28"/>
        <v>0</v>
      </c>
      <c r="BV94" s="4" t="b">
        <f t="shared" si="29"/>
        <v>1</v>
      </c>
    </row>
    <row r="95" spans="1:75" ht="63.75" x14ac:dyDescent="0.25">
      <c r="A95" s="26" t="s">
        <v>438</v>
      </c>
      <c r="B95" s="26" t="s">
        <v>209</v>
      </c>
      <c r="C95" s="26" t="s">
        <v>291</v>
      </c>
      <c r="D95" s="26" t="s">
        <v>335</v>
      </c>
      <c r="E95" s="26" t="s">
        <v>439</v>
      </c>
      <c r="F95" s="26" t="s">
        <v>440</v>
      </c>
      <c r="G95" s="26" t="s">
        <v>441</v>
      </c>
      <c r="H95" s="26" t="s">
        <v>442</v>
      </c>
      <c r="I95" s="26" t="s">
        <v>327</v>
      </c>
      <c r="J95" s="27" t="s">
        <v>502</v>
      </c>
      <c r="K95" s="28">
        <v>85</v>
      </c>
      <c r="L95" s="27" t="s">
        <v>503</v>
      </c>
      <c r="M95" s="29">
        <v>43252</v>
      </c>
      <c r="N95" s="29">
        <v>43465</v>
      </c>
      <c r="O95" s="27" t="s">
        <v>504</v>
      </c>
      <c r="P95" s="27" t="s">
        <v>505</v>
      </c>
      <c r="Q95" s="30">
        <v>1</v>
      </c>
      <c r="R95" s="28" t="s">
        <v>146</v>
      </c>
      <c r="S95" s="31" t="s">
        <v>249</v>
      </c>
      <c r="T95" s="27" t="s">
        <v>506</v>
      </c>
      <c r="U95" s="131">
        <v>403557726</v>
      </c>
      <c r="V95" s="30"/>
      <c r="W95" s="30"/>
      <c r="X95" s="30"/>
      <c r="Y95" s="30"/>
      <c r="Z95" s="30"/>
      <c r="AA95" s="30"/>
      <c r="AB95" s="30"/>
      <c r="AC95" s="30"/>
      <c r="AD95" s="30"/>
      <c r="AE95" s="38">
        <v>1</v>
      </c>
      <c r="AF95" s="30">
        <v>1</v>
      </c>
      <c r="AG95" s="30">
        <v>1</v>
      </c>
      <c r="AH95" s="30" t="s">
        <v>629</v>
      </c>
      <c r="AI95" s="30" t="s">
        <v>629</v>
      </c>
      <c r="AJ95" s="30" t="s">
        <v>629</v>
      </c>
      <c r="AK95" s="30" t="s">
        <v>629</v>
      </c>
      <c r="AL95" s="30"/>
      <c r="AM95" s="30"/>
      <c r="AN95" s="30"/>
      <c r="AO95" s="30" t="str">
        <f t="shared" si="30"/>
        <v>NO PROGRAMADO</v>
      </c>
      <c r="AP95" s="92" t="str">
        <f t="shared" si="23"/>
        <v>NO PROGRAMADO</v>
      </c>
      <c r="AQ95" s="90"/>
      <c r="AR95" s="90"/>
      <c r="AS95" s="89"/>
      <c r="AT95" s="89"/>
      <c r="AU95" s="89"/>
      <c r="AV95" s="89"/>
      <c r="AW95" s="89"/>
      <c r="AX95" s="37" t="str">
        <f t="shared" si="18"/>
        <v>SIN RECURSO EJECUTADO</v>
      </c>
      <c r="AY95" s="27"/>
      <c r="AZ95" s="115">
        <f t="shared" si="19"/>
        <v>213</v>
      </c>
      <c r="BA95" s="116">
        <f t="shared" si="24"/>
        <v>60</v>
      </c>
      <c r="BB95" s="117">
        <f t="shared" si="25"/>
        <v>153</v>
      </c>
      <c r="BC95" s="118">
        <f t="shared" si="26"/>
        <v>0.71830985915492962</v>
      </c>
      <c r="BD95" s="123"/>
      <c r="BE95" s="27" t="s">
        <v>507</v>
      </c>
      <c r="BF95" s="119"/>
      <c r="BG95" s="120" t="b">
        <f t="shared" si="20"/>
        <v>1</v>
      </c>
      <c r="BH95" s="120"/>
      <c r="BI95" s="120"/>
      <c r="BJ95" s="120"/>
      <c r="BK95" s="120"/>
      <c r="BL95" s="120"/>
      <c r="BM95" s="120"/>
      <c r="BN95" s="120"/>
      <c r="BO95" s="120"/>
      <c r="BP95" s="120"/>
      <c r="BQ95" s="64" t="b">
        <f t="shared" si="27"/>
        <v>1</v>
      </c>
      <c r="BR95" s="96">
        <f t="shared" si="21"/>
        <v>403557726</v>
      </c>
      <c r="BS95" s="96">
        <f t="shared" si="22"/>
        <v>403557726</v>
      </c>
      <c r="BT95" s="64"/>
      <c r="BU95" s="4" t="b">
        <f t="shared" si="28"/>
        <v>0</v>
      </c>
      <c r="BV95" s="4" t="b">
        <f t="shared" si="29"/>
        <v>1</v>
      </c>
    </row>
    <row r="96" spans="1:75" ht="51" x14ac:dyDescent="0.25">
      <c r="A96" s="26" t="s">
        <v>438</v>
      </c>
      <c r="B96" s="26" t="s">
        <v>209</v>
      </c>
      <c r="C96" s="26" t="s">
        <v>291</v>
      </c>
      <c r="D96" s="26" t="s">
        <v>335</v>
      </c>
      <c r="E96" s="26" t="s">
        <v>439</v>
      </c>
      <c r="F96" s="26" t="s">
        <v>440</v>
      </c>
      <c r="G96" s="26" t="s">
        <v>441</v>
      </c>
      <c r="H96" s="26" t="s">
        <v>442</v>
      </c>
      <c r="I96" s="26" t="s">
        <v>327</v>
      </c>
      <c r="J96" s="41" t="s">
        <v>508</v>
      </c>
      <c r="K96" s="28">
        <v>86</v>
      </c>
      <c r="L96" s="27" t="s">
        <v>509</v>
      </c>
      <c r="M96" s="29">
        <v>43115</v>
      </c>
      <c r="N96" s="29">
        <v>43146</v>
      </c>
      <c r="O96" s="41" t="s">
        <v>510</v>
      </c>
      <c r="P96" s="41" t="s">
        <v>511</v>
      </c>
      <c r="Q96" s="30">
        <v>3886</v>
      </c>
      <c r="R96" s="28" t="s">
        <v>96</v>
      </c>
      <c r="S96" s="31" t="s">
        <v>177</v>
      </c>
      <c r="T96" s="27" t="s">
        <v>512</v>
      </c>
      <c r="U96" s="127">
        <v>1844356995</v>
      </c>
      <c r="V96" s="30"/>
      <c r="W96" s="38">
        <v>3886</v>
      </c>
      <c r="X96" s="30">
        <v>3886</v>
      </c>
      <c r="Y96" s="30">
        <v>3886</v>
      </c>
      <c r="Z96" s="30">
        <v>3886</v>
      </c>
      <c r="AA96" s="30">
        <v>3886</v>
      </c>
      <c r="AB96" s="30">
        <v>3886</v>
      </c>
      <c r="AC96" s="30">
        <v>3886</v>
      </c>
      <c r="AD96" s="30">
        <v>3886</v>
      </c>
      <c r="AE96" s="30">
        <v>3886</v>
      </c>
      <c r="AF96" s="30">
        <v>3886</v>
      </c>
      <c r="AG96" s="30">
        <v>3886</v>
      </c>
      <c r="AH96" s="30">
        <v>3886</v>
      </c>
      <c r="AI96" s="30">
        <v>3886</v>
      </c>
      <c r="AJ96" s="30">
        <v>3886</v>
      </c>
      <c r="AK96" s="30">
        <v>3886</v>
      </c>
      <c r="AL96" s="30">
        <v>3886</v>
      </c>
      <c r="AM96" s="30">
        <v>3886</v>
      </c>
      <c r="AN96" s="30">
        <v>3886</v>
      </c>
      <c r="AO96" s="30">
        <f t="shared" si="30"/>
        <v>3886</v>
      </c>
      <c r="AP96" s="92">
        <f t="shared" si="23"/>
        <v>1</v>
      </c>
      <c r="AQ96" s="90">
        <v>1844356995.53</v>
      </c>
      <c r="AR96" s="90">
        <v>1844356995.53</v>
      </c>
      <c r="AS96" s="90">
        <v>1844356995.53</v>
      </c>
      <c r="AT96" s="90">
        <v>1844356995.53</v>
      </c>
      <c r="AU96" s="90">
        <v>1844356995.53</v>
      </c>
      <c r="AV96" s="90">
        <v>1844356995.53</v>
      </c>
      <c r="AW96" s="90">
        <v>1844356995.53</v>
      </c>
      <c r="AX96" s="32">
        <f t="shared" si="18"/>
        <v>1.000000000287363</v>
      </c>
      <c r="AY96" s="27" t="s">
        <v>513</v>
      </c>
      <c r="AZ96" s="115">
        <f t="shared" si="19"/>
        <v>31</v>
      </c>
      <c r="BA96" s="116">
        <f t="shared" si="24"/>
        <v>197</v>
      </c>
      <c r="BB96" s="117">
        <f t="shared" si="25"/>
        <v>-166</v>
      </c>
      <c r="BC96" s="118">
        <f t="shared" si="26"/>
        <v>4.935483870967742</v>
      </c>
      <c r="BD96" s="123"/>
      <c r="BE96" s="27" t="s">
        <v>514</v>
      </c>
      <c r="BF96" s="119" t="s">
        <v>515</v>
      </c>
      <c r="BG96" s="120" t="b">
        <f t="shared" si="20"/>
        <v>1</v>
      </c>
      <c r="BH96" s="121" t="s">
        <v>606</v>
      </c>
      <c r="BI96" s="120"/>
      <c r="BJ96" s="120"/>
      <c r="BK96" s="120"/>
      <c r="BL96" s="120"/>
      <c r="BM96" s="120"/>
      <c r="BN96" s="120"/>
      <c r="BO96" s="120"/>
      <c r="BP96" s="120" t="s">
        <v>632</v>
      </c>
      <c r="BQ96" s="64" t="b">
        <f t="shared" si="27"/>
        <v>1</v>
      </c>
      <c r="BR96" s="96">
        <f t="shared" si="21"/>
        <v>-0.52999997138977051</v>
      </c>
      <c r="BS96" s="96">
        <f t="shared" si="22"/>
        <v>-0.52999997138977051</v>
      </c>
      <c r="BT96" s="64" t="b">
        <f>+AP96 &gt; 100%</f>
        <v>0</v>
      </c>
      <c r="BU96" s="4" t="b">
        <f t="shared" si="28"/>
        <v>0</v>
      </c>
      <c r="BV96" s="4" t="b">
        <f t="shared" si="29"/>
        <v>1</v>
      </c>
      <c r="BW96" s="4" t="s">
        <v>694</v>
      </c>
    </row>
    <row r="97" spans="1:75" ht="51" x14ac:dyDescent="0.25">
      <c r="A97" s="26" t="s">
        <v>438</v>
      </c>
      <c r="B97" s="26" t="s">
        <v>209</v>
      </c>
      <c r="C97" s="26" t="s">
        <v>291</v>
      </c>
      <c r="D97" s="26" t="s">
        <v>335</v>
      </c>
      <c r="E97" s="26" t="s">
        <v>439</v>
      </c>
      <c r="F97" s="26" t="s">
        <v>440</v>
      </c>
      <c r="G97" s="26" t="s">
        <v>441</v>
      </c>
      <c r="H97" s="26" t="s">
        <v>442</v>
      </c>
      <c r="I97" s="26" t="s">
        <v>327</v>
      </c>
      <c r="J97" s="41" t="s">
        <v>516</v>
      </c>
      <c r="K97" s="28">
        <v>87</v>
      </c>
      <c r="L97" s="41" t="s">
        <v>517</v>
      </c>
      <c r="M97" s="29">
        <v>43282</v>
      </c>
      <c r="N97" s="29">
        <v>43465</v>
      </c>
      <c r="O97" s="41" t="s">
        <v>518</v>
      </c>
      <c r="P97" s="41" t="s">
        <v>518</v>
      </c>
      <c r="Q97" s="30">
        <v>1</v>
      </c>
      <c r="R97" s="28" t="s">
        <v>146</v>
      </c>
      <c r="S97" s="31" t="s">
        <v>249</v>
      </c>
      <c r="T97" s="27" t="s">
        <v>519</v>
      </c>
      <c r="U97" s="127">
        <v>498669500</v>
      </c>
      <c r="V97" s="30"/>
      <c r="W97" s="30"/>
      <c r="X97" s="30"/>
      <c r="Y97" s="30"/>
      <c r="Z97" s="30"/>
      <c r="AA97" s="30"/>
      <c r="AB97" s="30"/>
      <c r="AC97" s="30"/>
      <c r="AD97" s="30"/>
      <c r="AE97" s="38">
        <v>1</v>
      </c>
      <c r="AF97" s="30">
        <v>1</v>
      </c>
      <c r="AG97" s="30">
        <v>1</v>
      </c>
      <c r="AH97" s="30" t="s">
        <v>629</v>
      </c>
      <c r="AI97" s="30" t="s">
        <v>629</v>
      </c>
      <c r="AJ97" s="30" t="s">
        <v>629</v>
      </c>
      <c r="AK97" s="30" t="s">
        <v>629</v>
      </c>
      <c r="AL97" s="30"/>
      <c r="AM97" s="30"/>
      <c r="AN97" s="30"/>
      <c r="AO97" s="30" t="str">
        <f t="shared" si="30"/>
        <v>NO PROGRAMADO</v>
      </c>
      <c r="AP97" s="92" t="str">
        <f t="shared" si="23"/>
        <v>NO PROGRAMADO</v>
      </c>
      <c r="AQ97" s="91"/>
      <c r="AR97" s="91"/>
      <c r="AS97" s="89"/>
      <c r="AT97" s="89"/>
      <c r="AU97" s="89"/>
      <c r="AV97" s="89"/>
      <c r="AW97" s="89"/>
      <c r="AX97" s="37" t="str">
        <f t="shared" si="18"/>
        <v>SIN RECURSO EJECUTADO</v>
      </c>
      <c r="AY97" s="27"/>
      <c r="AZ97" s="115">
        <f t="shared" si="19"/>
        <v>183</v>
      </c>
      <c r="BA97" s="116">
        <f t="shared" si="24"/>
        <v>30</v>
      </c>
      <c r="BB97" s="117">
        <f t="shared" si="25"/>
        <v>153</v>
      </c>
      <c r="BC97" s="118">
        <f t="shared" si="26"/>
        <v>0.83606557377049184</v>
      </c>
      <c r="BD97" s="123"/>
      <c r="BE97" s="27" t="s">
        <v>507</v>
      </c>
      <c r="BF97" s="119"/>
      <c r="BG97" s="120" t="b">
        <f t="shared" si="20"/>
        <v>1</v>
      </c>
      <c r="BH97" s="120"/>
      <c r="BI97" s="120"/>
      <c r="BJ97" s="120"/>
      <c r="BK97" s="120"/>
      <c r="BL97" s="120"/>
      <c r="BM97" s="120"/>
      <c r="BN97" s="120"/>
      <c r="BO97" s="120"/>
      <c r="BP97" s="120"/>
      <c r="BQ97" s="64" t="b">
        <f t="shared" si="27"/>
        <v>1</v>
      </c>
      <c r="BR97" s="96">
        <f t="shared" si="21"/>
        <v>498669500</v>
      </c>
      <c r="BS97" s="96">
        <f t="shared" si="22"/>
        <v>498669500</v>
      </c>
      <c r="BT97" s="64"/>
      <c r="BU97" s="4" t="b">
        <f t="shared" si="28"/>
        <v>0</v>
      </c>
      <c r="BV97" s="4" t="b">
        <f t="shared" si="29"/>
        <v>1</v>
      </c>
    </row>
    <row r="98" spans="1:75" ht="51" x14ac:dyDescent="0.25">
      <c r="A98" s="26" t="s">
        <v>438</v>
      </c>
      <c r="B98" s="26" t="s">
        <v>209</v>
      </c>
      <c r="C98" s="26" t="s">
        <v>291</v>
      </c>
      <c r="D98" s="26" t="s">
        <v>335</v>
      </c>
      <c r="E98" s="26" t="s">
        <v>55</v>
      </c>
      <c r="F98" s="26" t="s">
        <v>440</v>
      </c>
      <c r="G98" s="26" t="s">
        <v>520</v>
      </c>
      <c r="H98" s="26" t="s">
        <v>442</v>
      </c>
      <c r="I98" s="26" t="s">
        <v>327</v>
      </c>
      <c r="J98" s="27" t="s">
        <v>521</v>
      </c>
      <c r="K98" s="28">
        <v>88</v>
      </c>
      <c r="L98" s="27" t="s">
        <v>522</v>
      </c>
      <c r="M98" s="29">
        <v>43252</v>
      </c>
      <c r="N98" s="29">
        <v>43465</v>
      </c>
      <c r="O98" s="27" t="s">
        <v>523</v>
      </c>
      <c r="P98" s="27" t="s">
        <v>524</v>
      </c>
      <c r="Q98" s="30">
        <v>100</v>
      </c>
      <c r="R98" s="28" t="s">
        <v>64</v>
      </c>
      <c r="S98" s="31" t="s">
        <v>249</v>
      </c>
      <c r="T98" s="27" t="s">
        <v>525</v>
      </c>
      <c r="U98" s="127">
        <v>0</v>
      </c>
      <c r="V98" s="30"/>
      <c r="W98" s="30"/>
      <c r="X98" s="30"/>
      <c r="Y98" s="30"/>
      <c r="Z98" s="30"/>
      <c r="AA98" s="35">
        <v>25</v>
      </c>
      <c r="AB98" s="30">
        <v>25</v>
      </c>
      <c r="AC98" s="30">
        <v>25</v>
      </c>
      <c r="AD98" s="30">
        <v>25</v>
      </c>
      <c r="AE98" s="30">
        <v>25</v>
      </c>
      <c r="AF98" s="30">
        <v>25</v>
      </c>
      <c r="AG98" s="35">
        <v>100</v>
      </c>
      <c r="AH98" s="30">
        <v>25</v>
      </c>
      <c r="AI98" s="85" t="s">
        <v>630</v>
      </c>
      <c r="AJ98" s="85" t="s">
        <v>630</v>
      </c>
      <c r="AK98" s="85" t="s">
        <v>630</v>
      </c>
      <c r="AL98" s="85" t="s">
        <v>630</v>
      </c>
      <c r="AM98" s="85" t="s">
        <v>630</v>
      </c>
      <c r="AN98" s="30"/>
      <c r="AO98" s="30">
        <f t="shared" si="30"/>
        <v>25</v>
      </c>
      <c r="AP98" s="92">
        <f t="shared" si="23"/>
        <v>1</v>
      </c>
      <c r="AQ98" s="89"/>
      <c r="AR98" s="89"/>
      <c r="AS98" s="89"/>
      <c r="AT98" s="89"/>
      <c r="AU98" s="89"/>
      <c r="AV98" s="89"/>
      <c r="AW98" s="89"/>
      <c r="AX98" s="32" t="e">
        <f t="shared" si="18"/>
        <v>#DIV/0!</v>
      </c>
      <c r="AY98" s="27" t="s">
        <v>526</v>
      </c>
      <c r="AZ98" s="115">
        <f t="shared" si="19"/>
        <v>213</v>
      </c>
      <c r="BA98" s="116">
        <f t="shared" si="24"/>
        <v>60</v>
      </c>
      <c r="BB98" s="117">
        <f t="shared" si="25"/>
        <v>153</v>
      </c>
      <c r="BC98" s="118">
        <f t="shared" si="26"/>
        <v>0.71830985915492962</v>
      </c>
      <c r="BD98" s="123"/>
      <c r="BE98" s="27"/>
      <c r="BF98" s="119"/>
      <c r="BG98" s="120" t="b">
        <f t="shared" si="20"/>
        <v>1</v>
      </c>
      <c r="BH98" s="121" t="s">
        <v>606</v>
      </c>
      <c r="BI98" s="120"/>
      <c r="BJ98" s="120"/>
      <c r="BK98" s="120"/>
      <c r="BL98" s="120"/>
      <c r="BM98" s="120"/>
      <c r="BN98" s="120"/>
      <c r="BO98" s="120"/>
      <c r="BP98" s="120"/>
      <c r="BQ98" s="64" t="b">
        <f t="shared" si="27"/>
        <v>1</v>
      </c>
      <c r="BR98" s="96">
        <f t="shared" si="21"/>
        <v>0</v>
      </c>
      <c r="BS98" s="96">
        <f t="shared" si="22"/>
        <v>0</v>
      </c>
      <c r="BT98" s="64" t="b">
        <f t="shared" ref="BT98:BT103" si="31">+AP98 &gt; 100%</f>
        <v>0</v>
      </c>
      <c r="BU98" s="4" t="b">
        <f t="shared" si="28"/>
        <v>0</v>
      </c>
      <c r="BV98" s="4" t="b">
        <f t="shared" si="29"/>
        <v>0</v>
      </c>
      <c r="BW98" s="4" t="s">
        <v>694</v>
      </c>
    </row>
    <row r="99" spans="1:75" ht="127.5" x14ac:dyDescent="0.25">
      <c r="A99" s="26" t="s">
        <v>313</v>
      </c>
      <c r="B99" s="26" t="s">
        <v>358</v>
      </c>
      <c r="C99" s="26" t="s">
        <v>291</v>
      </c>
      <c r="D99" s="26" t="s">
        <v>335</v>
      </c>
      <c r="E99" s="26" t="s">
        <v>55</v>
      </c>
      <c r="F99" s="26" t="s">
        <v>359</v>
      </c>
      <c r="G99" s="26" t="s">
        <v>527</v>
      </c>
      <c r="H99" s="26" t="s">
        <v>58</v>
      </c>
      <c r="I99" s="26" t="s">
        <v>327</v>
      </c>
      <c r="J99" s="27" t="s">
        <v>528</v>
      </c>
      <c r="K99" s="28">
        <v>89</v>
      </c>
      <c r="L99" s="27" t="s">
        <v>529</v>
      </c>
      <c r="M99" s="29">
        <v>43250</v>
      </c>
      <c r="N99" s="29">
        <v>43464</v>
      </c>
      <c r="O99" s="27" t="s">
        <v>530</v>
      </c>
      <c r="P99" s="41" t="s">
        <v>531</v>
      </c>
      <c r="Q99" s="31">
        <v>100</v>
      </c>
      <c r="R99" s="28" t="s">
        <v>64</v>
      </c>
      <c r="S99" s="31" t="s">
        <v>532</v>
      </c>
      <c r="T99" s="27" t="s">
        <v>533</v>
      </c>
      <c r="U99" s="127">
        <v>0</v>
      </c>
      <c r="V99" s="30"/>
      <c r="W99" s="30"/>
      <c r="X99" s="30"/>
      <c r="Y99" s="35">
        <v>42</v>
      </c>
      <c r="Z99" s="30">
        <v>42</v>
      </c>
      <c r="AA99" s="30">
        <v>42</v>
      </c>
      <c r="AB99" s="30">
        <v>42</v>
      </c>
      <c r="AC99" s="35">
        <v>93</v>
      </c>
      <c r="AD99" s="30">
        <v>93</v>
      </c>
      <c r="AE99" s="30">
        <v>93</v>
      </c>
      <c r="AF99" s="30">
        <v>93</v>
      </c>
      <c r="AG99" s="35">
        <v>100</v>
      </c>
      <c r="AH99" s="30">
        <v>42</v>
      </c>
      <c r="AI99" s="85" t="s">
        <v>630</v>
      </c>
      <c r="AJ99" s="30"/>
      <c r="AK99" s="85" t="s">
        <v>630</v>
      </c>
      <c r="AL99" s="85" t="s">
        <v>630</v>
      </c>
      <c r="AM99" s="85" t="s">
        <v>630</v>
      </c>
      <c r="AN99" s="30"/>
      <c r="AO99" s="30">
        <f t="shared" si="30"/>
        <v>42</v>
      </c>
      <c r="AP99" s="92">
        <f t="shared" si="23"/>
        <v>1</v>
      </c>
      <c r="AQ99" s="89"/>
      <c r="AR99" s="89"/>
      <c r="AS99" s="89"/>
      <c r="AT99" s="89"/>
      <c r="AU99" s="89"/>
      <c r="AV99" s="89"/>
      <c r="AW99" s="89"/>
      <c r="AX99" s="32" t="e">
        <f t="shared" si="18"/>
        <v>#DIV/0!</v>
      </c>
      <c r="AY99" s="27" t="s">
        <v>534</v>
      </c>
      <c r="AZ99" s="115">
        <f t="shared" si="19"/>
        <v>214</v>
      </c>
      <c r="BA99" s="116">
        <f t="shared" si="24"/>
        <v>62</v>
      </c>
      <c r="BB99" s="117">
        <f t="shared" si="25"/>
        <v>152</v>
      </c>
      <c r="BC99" s="118">
        <f t="shared" si="26"/>
        <v>0.71495327102803741</v>
      </c>
      <c r="BD99" s="123"/>
      <c r="BE99" s="27"/>
      <c r="BF99" s="26"/>
      <c r="BG99" s="120" t="b">
        <f t="shared" si="20"/>
        <v>1</v>
      </c>
      <c r="BH99" s="121" t="s">
        <v>606</v>
      </c>
      <c r="BI99" s="120"/>
      <c r="BJ99" s="120" t="s">
        <v>615</v>
      </c>
      <c r="BK99" s="120"/>
      <c r="BL99" s="120"/>
      <c r="BM99" s="120"/>
      <c r="BN99" s="120"/>
      <c r="BO99" s="120"/>
      <c r="BP99" s="120"/>
      <c r="BQ99" s="64" t="b">
        <f t="shared" si="27"/>
        <v>1</v>
      </c>
      <c r="BR99" s="96">
        <f t="shared" si="21"/>
        <v>0</v>
      </c>
      <c r="BS99" s="96">
        <f t="shared" si="22"/>
        <v>0</v>
      </c>
      <c r="BT99" s="64" t="b">
        <f t="shared" si="31"/>
        <v>0</v>
      </c>
      <c r="BU99" s="4" t="b">
        <f t="shared" si="28"/>
        <v>0</v>
      </c>
      <c r="BV99" s="4" t="b">
        <f t="shared" si="29"/>
        <v>0</v>
      </c>
      <c r="BW99" s="4" t="s">
        <v>694</v>
      </c>
    </row>
    <row r="100" spans="1:75" ht="63" customHeight="1" x14ac:dyDescent="0.25">
      <c r="A100" s="26" t="s">
        <v>313</v>
      </c>
      <c r="B100" s="26" t="s">
        <v>358</v>
      </c>
      <c r="C100" s="26" t="s">
        <v>291</v>
      </c>
      <c r="D100" s="26" t="s">
        <v>335</v>
      </c>
      <c r="E100" s="26" t="s">
        <v>55</v>
      </c>
      <c r="F100" s="26" t="s">
        <v>359</v>
      </c>
      <c r="G100" s="26" t="s">
        <v>527</v>
      </c>
      <c r="H100" s="26" t="s">
        <v>58</v>
      </c>
      <c r="I100" s="26" t="s">
        <v>327</v>
      </c>
      <c r="J100" s="27" t="s">
        <v>535</v>
      </c>
      <c r="K100" s="28">
        <v>90</v>
      </c>
      <c r="L100" s="27" t="s">
        <v>536</v>
      </c>
      <c r="M100" s="29">
        <v>43101</v>
      </c>
      <c r="N100" s="42">
        <v>43465</v>
      </c>
      <c r="O100" s="27" t="s">
        <v>537</v>
      </c>
      <c r="P100" s="41" t="s">
        <v>538</v>
      </c>
      <c r="Q100" s="31">
        <v>100</v>
      </c>
      <c r="R100" s="28" t="s">
        <v>64</v>
      </c>
      <c r="S100" s="31" t="s">
        <v>532</v>
      </c>
      <c r="T100" s="27" t="s">
        <v>539</v>
      </c>
      <c r="U100" s="127">
        <v>0</v>
      </c>
      <c r="V100" s="30"/>
      <c r="W100" s="30"/>
      <c r="X100" s="30"/>
      <c r="Y100" s="35">
        <v>55</v>
      </c>
      <c r="Z100" s="30">
        <v>55</v>
      </c>
      <c r="AA100" s="30">
        <v>55</v>
      </c>
      <c r="AB100" s="30">
        <v>55</v>
      </c>
      <c r="AC100" s="35">
        <v>100</v>
      </c>
      <c r="AD100" s="30">
        <v>100</v>
      </c>
      <c r="AE100" s="30">
        <v>100</v>
      </c>
      <c r="AF100" s="30">
        <v>100</v>
      </c>
      <c r="AG100" s="35">
        <v>100</v>
      </c>
      <c r="AH100" s="30">
        <v>55</v>
      </c>
      <c r="AI100" s="85" t="s">
        <v>630</v>
      </c>
      <c r="AJ100" s="30"/>
      <c r="AK100" s="85" t="s">
        <v>630</v>
      </c>
      <c r="AL100" s="85" t="s">
        <v>630</v>
      </c>
      <c r="AM100" s="85" t="s">
        <v>630</v>
      </c>
      <c r="AN100" s="30"/>
      <c r="AO100" s="30">
        <f t="shared" si="30"/>
        <v>55</v>
      </c>
      <c r="AP100" s="92">
        <f t="shared" si="23"/>
        <v>1</v>
      </c>
      <c r="AQ100" s="89"/>
      <c r="AR100" s="89"/>
      <c r="AS100" s="89"/>
      <c r="AT100" s="89"/>
      <c r="AU100" s="89"/>
      <c r="AV100" s="89"/>
      <c r="AW100" s="89"/>
      <c r="AX100" s="32" t="e">
        <f t="shared" si="18"/>
        <v>#DIV/0!</v>
      </c>
      <c r="AY100" s="27" t="s">
        <v>534</v>
      </c>
      <c r="AZ100" s="115">
        <f t="shared" si="19"/>
        <v>364</v>
      </c>
      <c r="BA100" s="116">
        <f t="shared" si="24"/>
        <v>211</v>
      </c>
      <c r="BB100" s="117">
        <f t="shared" si="25"/>
        <v>153</v>
      </c>
      <c r="BC100" s="118">
        <f t="shared" si="26"/>
        <v>0.42032967032967034</v>
      </c>
      <c r="BD100" s="123" t="s">
        <v>540</v>
      </c>
      <c r="BE100" s="27"/>
      <c r="BF100" s="26"/>
      <c r="BG100" s="120" t="b">
        <f t="shared" si="20"/>
        <v>1</v>
      </c>
      <c r="BH100" s="121" t="s">
        <v>606</v>
      </c>
      <c r="BI100" s="120"/>
      <c r="BJ100" s="120" t="s">
        <v>615</v>
      </c>
      <c r="BK100" s="120"/>
      <c r="BL100" s="120"/>
      <c r="BM100" s="120"/>
      <c r="BN100" s="120"/>
      <c r="BO100" s="120"/>
      <c r="BP100" s="120"/>
      <c r="BQ100" s="64" t="b">
        <f t="shared" si="27"/>
        <v>1</v>
      </c>
      <c r="BR100" s="96">
        <f t="shared" si="21"/>
        <v>0</v>
      </c>
      <c r="BS100" s="96">
        <f t="shared" si="22"/>
        <v>0</v>
      </c>
      <c r="BT100" s="64" t="b">
        <f t="shared" si="31"/>
        <v>0</v>
      </c>
      <c r="BU100" s="4" t="b">
        <f t="shared" si="28"/>
        <v>0</v>
      </c>
      <c r="BV100" s="4" t="b">
        <f t="shared" si="29"/>
        <v>0</v>
      </c>
      <c r="BW100" s="4" t="s">
        <v>694</v>
      </c>
    </row>
    <row r="101" spans="1:75" ht="71.25" customHeight="1" x14ac:dyDescent="0.25">
      <c r="A101" s="26" t="s">
        <v>313</v>
      </c>
      <c r="B101" s="26" t="s">
        <v>358</v>
      </c>
      <c r="C101" s="26" t="s">
        <v>291</v>
      </c>
      <c r="D101" s="26" t="s">
        <v>335</v>
      </c>
      <c r="E101" s="26" t="s">
        <v>55</v>
      </c>
      <c r="F101" s="26" t="s">
        <v>359</v>
      </c>
      <c r="G101" s="26" t="s">
        <v>527</v>
      </c>
      <c r="H101" s="26" t="s">
        <v>58</v>
      </c>
      <c r="I101" s="26" t="s">
        <v>293</v>
      </c>
      <c r="J101" s="27" t="s">
        <v>541</v>
      </c>
      <c r="K101" s="28">
        <v>91</v>
      </c>
      <c r="L101" s="27" t="s">
        <v>542</v>
      </c>
      <c r="M101" s="42">
        <v>43131</v>
      </c>
      <c r="N101" s="42">
        <v>43465</v>
      </c>
      <c r="O101" s="27" t="s">
        <v>543</v>
      </c>
      <c r="P101" s="41" t="s">
        <v>544</v>
      </c>
      <c r="Q101" s="31">
        <v>100</v>
      </c>
      <c r="R101" s="28" t="s">
        <v>64</v>
      </c>
      <c r="S101" s="31" t="s">
        <v>532</v>
      </c>
      <c r="T101" s="27" t="s">
        <v>545</v>
      </c>
      <c r="U101" s="127">
        <v>0</v>
      </c>
      <c r="V101" s="30"/>
      <c r="W101" s="30"/>
      <c r="X101" s="30"/>
      <c r="Y101" s="35">
        <v>48</v>
      </c>
      <c r="Z101" s="30">
        <v>48</v>
      </c>
      <c r="AA101" s="30">
        <v>48</v>
      </c>
      <c r="AB101" s="30">
        <v>48</v>
      </c>
      <c r="AC101" s="35">
        <v>57</v>
      </c>
      <c r="AD101" s="30">
        <v>57</v>
      </c>
      <c r="AE101" s="30">
        <v>57</v>
      </c>
      <c r="AF101" s="30">
        <v>57</v>
      </c>
      <c r="AG101" s="35">
        <v>100</v>
      </c>
      <c r="AH101" s="30">
        <v>48</v>
      </c>
      <c r="AI101" s="85" t="s">
        <v>630</v>
      </c>
      <c r="AJ101" s="30"/>
      <c r="AK101" s="85" t="s">
        <v>630</v>
      </c>
      <c r="AL101" s="85" t="s">
        <v>630</v>
      </c>
      <c r="AM101" s="85" t="s">
        <v>630</v>
      </c>
      <c r="AN101" s="30"/>
      <c r="AO101" s="30">
        <f t="shared" si="30"/>
        <v>48</v>
      </c>
      <c r="AP101" s="92">
        <f t="shared" si="23"/>
        <v>1</v>
      </c>
      <c r="AQ101" s="89"/>
      <c r="AR101" s="89"/>
      <c r="AS101" s="89"/>
      <c r="AT101" s="89"/>
      <c r="AU101" s="89"/>
      <c r="AV101" s="89"/>
      <c r="AW101" s="89"/>
      <c r="AX101" s="32" t="e">
        <f t="shared" si="18"/>
        <v>#DIV/0!</v>
      </c>
      <c r="AY101" s="27" t="s">
        <v>534</v>
      </c>
      <c r="AZ101" s="115">
        <f t="shared" si="19"/>
        <v>334</v>
      </c>
      <c r="BA101" s="116">
        <f t="shared" si="24"/>
        <v>181</v>
      </c>
      <c r="BB101" s="117">
        <f t="shared" si="25"/>
        <v>153</v>
      </c>
      <c r="BC101" s="118">
        <f t="shared" si="26"/>
        <v>0.45808383233532934</v>
      </c>
      <c r="BD101" s="123"/>
      <c r="BE101" s="27"/>
      <c r="BF101" s="26"/>
      <c r="BG101" s="120" t="b">
        <f t="shared" si="20"/>
        <v>1</v>
      </c>
      <c r="BH101" s="121" t="s">
        <v>606</v>
      </c>
      <c r="BI101" s="120"/>
      <c r="BJ101" s="120" t="s">
        <v>615</v>
      </c>
      <c r="BK101" s="120"/>
      <c r="BL101" s="120"/>
      <c r="BM101" s="120"/>
      <c r="BN101" s="120"/>
      <c r="BO101" s="120"/>
      <c r="BP101" s="120"/>
      <c r="BQ101" s="64" t="b">
        <f t="shared" si="27"/>
        <v>1</v>
      </c>
      <c r="BR101" s="96">
        <f t="shared" si="21"/>
        <v>0</v>
      </c>
      <c r="BS101" s="96">
        <f t="shared" si="22"/>
        <v>0</v>
      </c>
      <c r="BT101" s="64" t="b">
        <f t="shared" si="31"/>
        <v>0</v>
      </c>
      <c r="BU101" s="4" t="b">
        <f t="shared" si="28"/>
        <v>0</v>
      </c>
      <c r="BV101" s="4" t="b">
        <f t="shared" si="29"/>
        <v>0</v>
      </c>
      <c r="BW101" s="4" t="s">
        <v>694</v>
      </c>
    </row>
    <row r="102" spans="1:75" ht="127.5" x14ac:dyDescent="0.25">
      <c r="A102" s="26" t="s">
        <v>313</v>
      </c>
      <c r="B102" s="26" t="s">
        <v>358</v>
      </c>
      <c r="C102" s="26" t="s">
        <v>291</v>
      </c>
      <c r="D102" s="26" t="s">
        <v>335</v>
      </c>
      <c r="E102" s="26" t="s">
        <v>55</v>
      </c>
      <c r="F102" s="26" t="s">
        <v>359</v>
      </c>
      <c r="G102" s="26" t="s">
        <v>527</v>
      </c>
      <c r="H102" s="26" t="s">
        <v>58</v>
      </c>
      <c r="I102" s="26" t="s">
        <v>293</v>
      </c>
      <c r="J102" s="27" t="s">
        <v>546</v>
      </c>
      <c r="K102" s="28">
        <v>92</v>
      </c>
      <c r="L102" s="27" t="s">
        <v>547</v>
      </c>
      <c r="M102" s="42">
        <v>43102</v>
      </c>
      <c r="N102" s="42">
        <v>43465</v>
      </c>
      <c r="O102" s="27" t="s">
        <v>548</v>
      </c>
      <c r="P102" s="41" t="s">
        <v>549</v>
      </c>
      <c r="Q102" s="31">
        <v>100</v>
      </c>
      <c r="R102" s="28" t="s">
        <v>64</v>
      </c>
      <c r="S102" s="31" t="s">
        <v>532</v>
      </c>
      <c r="T102" s="27" t="s">
        <v>550</v>
      </c>
      <c r="U102" s="127">
        <v>0</v>
      </c>
      <c r="V102" s="30"/>
      <c r="W102" s="30"/>
      <c r="X102" s="30"/>
      <c r="Y102" s="35">
        <v>66</v>
      </c>
      <c r="Z102" s="30">
        <v>66</v>
      </c>
      <c r="AA102" s="30">
        <v>66</v>
      </c>
      <c r="AB102" s="30">
        <v>66</v>
      </c>
      <c r="AC102" s="35">
        <v>77</v>
      </c>
      <c r="AD102" s="30">
        <v>77</v>
      </c>
      <c r="AE102" s="30">
        <v>77</v>
      </c>
      <c r="AF102" s="30">
        <v>77</v>
      </c>
      <c r="AG102" s="35">
        <v>100</v>
      </c>
      <c r="AH102" s="30">
        <v>66</v>
      </c>
      <c r="AI102" s="85" t="s">
        <v>630</v>
      </c>
      <c r="AJ102" s="30"/>
      <c r="AK102" s="85" t="s">
        <v>630</v>
      </c>
      <c r="AL102" s="85" t="s">
        <v>630</v>
      </c>
      <c r="AM102" s="85" t="s">
        <v>630</v>
      </c>
      <c r="AN102" s="30"/>
      <c r="AO102" s="30">
        <f t="shared" si="30"/>
        <v>66</v>
      </c>
      <c r="AP102" s="92">
        <f t="shared" si="23"/>
        <v>1</v>
      </c>
      <c r="AQ102" s="89"/>
      <c r="AR102" s="89"/>
      <c r="AS102" s="89"/>
      <c r="AT102" s="89"/>
      <c r="AU102" s="89"/>
      <c r="AV102" s="89"/>
      <c r="AW102" s="89"/>
      <c r="AX102" s="32" t="e">
        <f t="shared" si="18"/>
        <v>#DIV/0!</v>
      </c>
      <c r="AY102" s="27" t="s">
        <v>534</v>
      </c>
      <c r="AZ102" s="115">
        <f t="shared" si="19"/>
        <v>363</v>
      </c>
      <c r="BA102" s="116">
        <f t="shared" si="24"/>
        <v>210</v>
      </c>
      <c r="BB102" s="117">
        <f t="shared" si="25"/>
        <v>153</v>
      </c>
      <c r="BC102" s="118">
        <f t="shared" si="26"/>
        <v>0.42148760330578511</v>
      </c>
      <c r="BD102" s="123"/>
      <c r="BE102" s="27"/>
      <c r="BF102" s="26"/>
      <c r="BG102" s="120" t="b">
        <f t="shared" si="20"/>
        <v>1</v>
      </c>
      <c r="BH102" s="121" t="s">
        <v>606</v>
      </c>
      <c r="BI102" s="120"/>
      <c r="BJ102" s="120" t="s">
        <v>615</v>
      </c>
      <c r="BK102" s="120"/>
      <c r="BL102" s="120"/>
      <c r="BM102" s="120"/>
      <c r="BN102" s="120"/>
      <c r="BO102" s="120"/>
      <c r="BP102" s="120"/>
      <c r="BQ102" s="64" t="b">
        <f t="shared" si="27"/>
        <v>1</v>
      </c>
      <c r="BR102" s="96">
        <f t="shared" si="21"/>
        <v>0</v>
      </c>
      <c r="BS102" s="96">
        <f t="shared" si="22"/>
        <v>0</v>
      </c>
      <c r="BT102" s="64" t="b">
        <f t="shared" si="31"/>
        <v>0</v>
      </c>
      <c r="BU102" s="4" t="b">
        <f t="shared" si="28"/>
        <v>0</v>
      </c>
      <c r="BV102" s="4" t="b">
        <f t="shared" si="29"/>
        <v>0</v>
      </c>
      <c r="BW102" s="4" t="s">
        <v>694</v>
      </c>
    </row>
    <row r="103" spans="1:75" ht="48.75" customHeight="1" x14ac:dyDescent="0.25">
      <c r="A103" s="26" t="s">
        <v>313</v>
      </c>
      <c r="B103" s="26" t="s">
        <v>358</v>
      </c>
      <c r="C103" s="26" t="s">
        <v>291</v>
      </c>
      <c r="D103" s="26" t="s">
        <v>335</v>
      </c>
      <c r="E103" s="26" t="s">
        <v>55</v>
      </c>
      <c r="F103" s="26" t="s">
        <v>359</v>
      </c>
      <c r="G103" s="26" t="s">
        <v>527</v>
      </c>
      <c r="H103" s="26" t="s">
        <v>58</v>
      </c>
      <c r="I103" s="26" t="s">
        <v>293</v>
      </c>
      <c r="J103" s="27" t="s">
        <v>551</v>
      </c>
      <c r="K103" s="28">
        <v>93</v>
      </c>
      <c r="L103" s="27" t="s">
        <v>552</v>
      </c>
      <c r="M103" s="42">
        <v>43133</v>
      </c>
      <c r="N103" s="42">
        <v>43465</v>
      </c>
      <c r="O103" s="27" t="s">
        <v>553</v>
      </c>
      <c r="P103" s="41" t="s">
        <v>554</v>
      </c>
      <c r="Q103" s="31">
        <v>100</v>
      </c>
      <c r="R103" s="28" t="s">
        <v>64</v>
      </c>
      <c r="S103" s="31" t="s">
        <v>532</v>
      </c>
      <c r="T103" s="27" t="s">
        <v>555</v>
      </c>
      <c r="U103" s="127">
        <v>0</v>
      </c>
      <c r="V103" s="30"/>
      <c r="W103" s="30"/>
      <c r="X103" s="30"/>
      <c r="Y103" s="35">
        <v>18</v>
      </c>
      <c r="Z103" s="30">
        <v>18</v>
      </c>
      <c r="AA103" s="30">
        <v>18</v>
      </c>
      <c r="AB103" s="30">
        <v>18</v>
      </c>
      <c r="AC103" s="35">
        <v>88</v>
      </c>
      <c r="AD103" s="30">
        <v>88</v>
      </c>
      <c r="AE103" s="30">
        <v>88</v>
      </c>
      <c r="AF103" s="30">
        <v>88</v>
      </c>
      <c r="AG103" s="35">
        <v>100</v>
      </c>
      <c r="AH103" s="30">
        <v>18</v>
      </c>
      <c r="AI103" s="85" t="s">
        <v>630</v>
      </c>
      <c r="AJ103" s="30"/>
      <c r="AK103" s="85" t="s">
        <v>630</v>
      </c>
      <c r="AL103" s="85" t="s">
        <v>630</v>
      </c>
      <c r="AM103" s="85" t="s">
        <v>630</v>
      </c>
      <c r="AN103" s="30"/>
      <c r="AO103" s="30">
        <f t="shared" si="30"/>
        <v>18</v>
      </c>
      <c r="AP103" s="92">
        <f t="shared" si="23"/>
        <v>1</v>
      </c>
      <c r="AQ103" s="89"/>
      <c r="AR103" s="89"/>
      <c r="AS103" s="89"/>
      <c r="AT103" s="89"/>
      <c r="AU103" s="89"/>
      <c r="AV103" s="89"/>
      <c r="AW103" s="89"/>
      <c r="AX103" s="32" t="e">
        <f t="shared" si="18"/>
        <v>#DIV/0!</v>
      </c>
      <c r="AY103" s="27" t="s">
        <v>534</v>
      </c>
      <c r="AZ103" s="115">
        <f t="shared" si="19"/>
        <v>332</v>
      </c>
      <c r="BA103" s="116">
        <f t="shared" si="24"/>
        <v>179</v>
      </c>
      <c r="BB103" s="117">
        <f t="shared" si="25"/>
        <v>153</v>
      </c>
      <c r="BC103" s="118">
        <f t="shared" si="26"/>
        <v>0.46084337349397592</v>
      </c>
      <c r="BD103" s="123"/>
      <c r="BE103" s="27"/>
      <c r="BF103" s="26"/>
      <c r="BG103" s="120" t="b">
        <f t="shared" si="20"/>
        <v>1</v>
      </c>
      <c r="BH103" s="121" t="s">
        <v>606</v>
      </c>
      <c r="BI103" s="120"/>
      <c r="BJ103" s="120" t="s">
        <v>615</v>
      </c>
      <c r="BK103" s="120"/>
      <c r="BL103" s="120"/>
      <c r="BM103" s="120"/>
      <c r="BN103" s="120"/>
      <c r="BO103" s="120"/>
      <c r="BP103" s="120"/>
      <c r="BQ103" s="64" t="b">
        <f t="shared" si="27"/>
        <v>1</v>
      </c>
      <c r="BR103" s="96">
        <f t="shared" si="21"/>
        <v>0</v>
      </c>
      <c r="BS103" s="96">
        <f t="shared" si="22"/>
        <v>0</v>
      </c>
      <c r="BT103" s="64" t="b">
        <f t="shared" si="31"/>
        <v>0</v>
      </c>
      <c r="BU103" s="4" t="b">
        <f t="shared" si="28"/>
        <v>0</v>
      </c>
      <c r="BV103" s="4" t="b">
        <f t="shared" si="29"/>
        <v>0</v>
      </c>
      <c r="BW103" s="4" t="s">
        <v>694</v>
      </c>
    </row>
    <row r="104" spans="1:75" ht="204" x14ac:dyDescent="0.25">
      <c r="A104" s="143" t="s">
        <v>313</v>
      </c>
      <c r="B104" s="143" t="s">
        <v>556</v>
      </c>
      <c r="C104" s="143" t="s">
        <v>557</v>
      </c>
      <c r="D104" s="143" t="s">
        <v>335</v>
      </c>
      <c r="E104" s="143" t="s">
        <v>55</v>
      </c>
      <c r="F104" s="143" t="s">
        <v>558</v>
      </c>
      <c r="G104" s="143" t="s">
        <v>559</v>
      </c>
      <c r="H104" s="143" t="s">
        <v>58</v>
      </c>
      <c r="I104" s="143" t="s">
        <v>327</v>
      </c>
      <c r="J104" s="41" t="s">
        <v>560</v>
      </c>
      <c r="K104" s="28">
        <v>94</v>
      </c>
      <c r="L104" s="41" t="s">
        <v>561</v>
      </c>
      <c r="M104" s="45">
        <v>43101</v>
      </c>
      <c r="N104" s="45">
        <v>43465</v>
      </c>
      <c r="O104" s="46" t="s">
        <v>562</v>
      </c>
      <c r="P104" s="47" t="s">
        <v>563</v>
      </c>
      <c r="Q104" s="48">
        <v>20</v>
      </c>
      <c r="R104" s="49" t="s">
        <v>96</v>
      </c>
      <c r="S104" s="31" t="s">
        <v>65</v>
      </c>
      <c r="T104" s="50" t="s">
        <v>564</v>
      </c>
      <c r="U104" s="132">
        <v>100000000</v>
      </c>
      <c r="V104" s="48"/>
      <c r="W104" s="48"/>
      <c r="X104" s="48"/>
      <c r="Y104" s="48"/>
      <c r="Z104" s="48"/>
      <c r="AA104" s="48"/>
      <c r="AB104" s="48"/>
      <c r="AC104" s="48"/>
      <c r="AD104" s="48">
        <v>10</v>
      </c>
      <c r="AE104" s="48">
        <v>10</v>
      </c>
      <c r="AF104" s="48">
        <v>15</v>
      </c>
      <c r="AG104" s="48">
        <v>20</v>
      </c>
      <c r="AH104" s="30" t="s">
        <v>629</v>
      </c>
      <c r="AI104" s="30" t="s">
        <v>629</v>
      </c>
      <c r="AJ104" s="30" t="s">
        <v>629</v>
      </c>
      <c r="AK104" s="30"/>
      <c r="AL104" s="30"/>
      <c r="AM104" s="30"/>
      <c r="AN104" s="30"/>
      <c r="AO104" s="30" t="str">
        <f t="shared" si="30"/>
        <v>NO PROGRAMADO</v>
      </c>
      <c r="AP104" s="92" t="str">
        <f t="shared" si="23"/>
        <v>NO PROGRAMADO</v>
      </c>
      <c r="AQ104" s="91"/>
      <c r="AR104" s="91"/>
      <c r="AS104" s="89"/>
      <c r="AT104" s="89"/>
      <c r="AU104" s="89"/>
      <c r="AV104" s="89"/>
      <c r="AW104" s="89"/>
      <c r="AX104" s="37" t="str">
        <f t="shared" si="18"/>
        <v>SIN RECURSO EJECUTADO</v>
      </c>
      <c r="AY104" s="27"/>
      <c r="AZ104" s="115">
        <f t="shared" si="19"/>
        <v>364</v>
      </c>
      <c r="BA104" s="116">
        <f t="shared" si="24"/>
        <v>211</v>
      </c>
      <c r="BB104" s="117">
        <f t="shared" si="25"/>
        <v>153</v>
      </c>
      <c r="BC104" s="118">
        <f t="shared" si="26"/>
        <v>0.42032967032967034</v>
      </c>
      <c r="BD104" s="133" t="s">
        <v>565</v>
      </c>
      <c r="BE104" s="51"/>
      <c r="BF104" s="129" t="s">
        <v>566</v>
      </c>
      <c r="BG104" s="120" t="b">
        <f t="shared" si="20"/>
        <v>1</v>
      </c>
      <c r="BH104" s="120"/>
      <c r="BI104" s="120"/>
      <c r="BJ104" s="120"/>
      <c r="BK104" s="120"/>
      <c r="BL104" s="120"/>
      <c r="BM104" s="120"/>
      <c r="BN104" s="120"/>
      <c r="BO104" s="120"/>
      <c r="BP104" s="120"/>
      <c r="BQ104" s="64" t="b">
        <f t="shared" si="27"/>
        <v>1</v>
      </c>
      <c r="BR104" s="96">
        <f t="shared" si="21"/>
        <v>100000000</v>
      </c>
      <c r="BS104" s="96">
        <f t="shared" si="22"/>
        <v>100000000</v>
      </c>
      <c r="BT104" s="64"/>
      <c r="BU104" s="4" t="b">
        <f t="shared" si="28"/>
        <v>0</v>
      </c>
      <c r="BV104" s="4" t="b">
        <f t="shared" si="29"/>
        <v>1</v>
      </c>
    </row>
    <row r="105" spans="1:75" ht="51" x14ac:dyDescent="0.25">
      <c r="A105" s="143" t="s">
        <v>313</v>
      </c>
      <c r="B105" s="143" t="s">
        <v>556</v>
      </c>
      <c r="C105" s="143" t="s">
        <v>557</v>
      </c>
      <c r="D105" s="143" t="s">
        <v>335</v>
      </c>
      <c r="E105" s="143" t="s">
        <v>55</v>
      </c>
      <c r="F105" s="143" t="s">
        <v>558</v>
      </c>
      <c r="G105" s="143" t="s">
        <v>559</v>
      </c>
      <c r="H105" s="143" t="s">
        <v>58</v>
      </c>
      <c r="I105" s="143" t="s">
        <v>327</v>
      </c>
      <c r="J105" s="52" t="s">
        <v>567</v>
      </c>
      <c r="K105" s="28">
        <v>95</v>
      </c>
      <c r="L105" s="41" t="s">
        <v>568</v>
      </c>
      <c r="M105" s="45">
        <v>43101</v>
      </c>
      <c r="N105" s="45">
        <v>43404</v>
      </c>
      <c r="O105" s="46" t="s">
        <v>569</v>
      </c>
      <c r="P105" s="51" t="s">
        <v>570</v>
      </c>
      <c r="Q105" s="53">
        <v>1</v>
      </c>
      <c r="R105" s="54" t="s">
        <v>146</v>
      </c>
      <c r="S105" s="55" t="s">
        <v>72</v>
      </c>
      <c r="T105" s="51" t="s">
        <v>571</v>
      </c>
      <c r="U105" s="127">
        <v>0</v>
      </c>
      <c r="V105" s="53"/>
      <c r="W105" s="53"/>
      <c r="X105" s="53"/>
      <c r="Y105" s="53"/>
      <c r="Z105" s="53"/>
      <c r="AA105" s="53"/>
      <c r="AB105" s="53"/>
      <c r="AC105" s="53"/>
      <c r="AD105" s="53"/>
      <c r="AE105" s="56">
        <v>1</v>
      </c>
      <c r="AF105" s="53">
        <v>1</v>
      </c>
      <c r="AG105" s="53">
        <v>1</v>
      </c>
      <c r="AH105" s="30" t="s">
        <v>629</v>
      </c>
      <c r="AI105" s="30" t="s">
        <v>629</v>
      </c>
      <c r="AJ105" s="30" t="s">
        <v>629</v>
      </c>
      <c r="AK105" s="30" t="s">
        <v>629</v>
      </c>
      <c r="AL105" s="30"/>
      <c r="AM105" s="30"/>
      <c r="AN105" s="30"/>
      <c r="AO105" s="30" t="str">
        <f t="shared" si="30"/>
        <v>NO PROGRAMADO</v>
      </c>
      <c r="AP105" s="92" t="str">
        <f t="shared" si="23"/>
        <v>NO PROGRAMADO</v>
      </c>
      <c r="AQ105" s="91"/>
      <c r="AR105" s="91"/>
      <c r="AS105" s="89"/>
      <c r="AT105" s="89"/>
      <c r="AU105" s="89"/>
      <c r="AV105" s="89"/>
      <c r="AW105" s="89"/>
      <c r="AX105" s="37" t="e">
        <f t="shared" si="18"/>
        <v>#DIV/0!</v>
      </c>
      <c r="AY105" s="27"/>
      <c r="AZ105" s="115">
        <f t="shared" si="19"/>
        <v>303</v>
      </c>
      <c r="BA105" s="116">
        <f t="shared" si="24"/>
        <v>211</v>
      </c>
      <c r="BB105" s="117">
        <f t="shared" si="25"/>
        <v>92</v>
      </c>
      <c r="BC105" s="118">
        <f t="shared" si="26"/>
        <v>0.50495049504950495</v>
      </c>
      <c r="BD105" s="133" t="s">
        <v>572</v>
      </c>
      <c r="BE105" s="51" t="s">
        <v>501</v>
      </c>
      <c r="BF105" s="216" t="s">
        <v>573</v>
      </c>
      <c r="BG105" s="120" t="b">
        <f t="shared" si="20"/>
        <v>1</v>
      </c>
      <c r="BH105" s="120"/>
      <c r="BI105" s="120"/>
      <c r="BJ105" s="120"/>
      <c r="BK105" s="120"/>
      <c r="BL105" s="120"/>
      <c r="BM105" s="120"/>
      <c r="BN105" s="120"/>
      <c r="BO105" s="120"/>
      <c r="BP105" s="120"/>
      <c r="BQ105" s="64" t="b">
        <f t="shared" si="27"/>
        <v>1</v>
      </c>
      <c r="BR105" s="96">
        <f t="shared" si="21"/>
        <v>0</v>
      </c>
      <c r="BS105" s="96">
        <f t="shared" si="22"/>
        <v>0</v>
      </c>
      <c r="BT105" s="64"/>
      <c r="BU105" s="4" t="b">
        <f t="shared" si="28"/>
        <v>0</v>
      </c>
      <c r="BV105" s="4" t="b">
        <f t="shared" si="29"/>
        <v>1</v>
      </c>
    </row>
    <row r="106" spans="1:75" ht="51" x14ac:dyDescent="0.25">
      <c r="A106" s="143" t="s">
        <v>313</v>
      </c>
      <c r="B106" s="143" t="s">
        <v>556</v>
      </c>
      <c r="C106" s="143" t="s">
        <v>557</v>
      </c>
      <c r="D106" s="143" t="s">
        <v>335</v>
      </c>
      <c r="E106" s="143" t="s">
        <v>55</v>
      </c>
      <c r="F106" s="143" t="s">
        <v>558</v>
      </c>
      <c r="G106" s="143" t="s">
        <v>559</v>
      </c>
      <c r="H106" s="143" t="s">
        <v>58</v>
      </c>
      <c r="I106" s="143" t="s">
        <v>327</v>
      </c>
      <c r="J106" s="52" t="s">
        <v>567</v>
      </c>
      <c r="K106" s="28">
        <v>96</v>
      </c>
      <c r="L106" s="41" t="s">
        <v>568</v>
      </c>
      <c r="M106" s="45">
        <v>43101</v>
      </c>
      <c r="N106" s="45">
        <v>43465</v>
      </c>
      <c r="O106" s="46" t="s">
        <v>574</v>
      </c>
      <c r="P106" s="51" t="s">
        <v>575</v>
      </c>
      <c r="Q106" s="53">
        <v>1</v>
      </c>
      <c r="R106" s="28" t="s">
        <v>146</v>
      </c>
      <c r="S106" s="31" t="s">
        <v>177</v>
      </c>
      <c r="T106" s="51" t="s">
        <v>571</v>
      </c>
      <c r="U106" s="127">
        <v>0</v>
      </c>
      <c r="V106" s="53"/>
      <c r="W106" s="53"/>
      <c r="X106" s="53"/>
      <c r="Y106" s="53"/>
      <c r="Z106" s="53"/>
      <c r="AA106" s="53"/>
      <c r="AB106" s="53"/>
      <c r="AC106" s="53"/>
      <c r="AD106" s="53"/>
      <c r="AE106" s="53"/>
      <c r="AF106" s="53"/>
      <c r="AG106" s="53">
        <v>1</v>
      </c>
      <c r="AH106" s="30" t="s">
        <v>629</v>
      </c>
      <c r="AI106" s="30" t="s">
        <v>629</v>
      </c>
      <c r="AJ106" s="30" t="s">
        <v>629</v>
      </c>
      <c r="AK106" s="30" t="s">
        <v>629</v>
      </c>
      <c r="AL106" s="30" t="s">
        <v>629</v>
      </c>
      <c r="AM106" s="30" t="s">
        <v>629</v>
      </c>
      <c r="AN106" s="30"/>
      <c r="AO106" s="30" t="str">
        <f t="shared" si="30"/>
        <v>NO PROGRAMADO</v>
      </c>
      <c r="AP106" s="92" t="str">
        <f t="shared" si="23"/>
        <v>NO PROGRAMADO</v>
      </c>
      <c r="AQ106" s="91"/>
      <c r="AR106" s="91"/>
      <c r="AS106" s="89"/>
      <c r="AT106" s="89"/>
      <c r="AU106" s="89"/>
      <c r="AV106" s="89"/>
      <c r="AW106" s="89"/>
      <c r="AX106" s="37" t="e">
        <f t="shared" si="18"/>
        <v>#DIV/0!</v>
      </c>
      <c r="AY106" s="27"/>
      <c r="AZ106" s="115">
        <f t="shared" si="19"/>
        <v>364</v>
      </c>
      <c r="BA106" s="116">
        <f t="shared" si="24"/>
        <v>211</v>
      </c>
      <c r="BB106" s="117">
        <f t="shared" si="25"/>
        <v>153</v>
      </c>
      <c r="BC106" s="118">
        <f t="shared" si="26"/>
        <v>0.42032967032967034</v>
      </c>
      <c r="BD106" s="133" t="s">
        <v>576</v>
      </c>
      <c r="BE106" s="51"/>
      <c r="BF106" s="216"/>
      <c r="BG106" s="120" t="b">
        <f t="shared" si="20"/>
        <v>1</v>
      </c>
      <c r="BH106" s="120"/>
      <c r="BI106" s="120"/>
      <c r="BJ106" s="120"/>
      <c r="BK106" s="120"/>
      <c r="BL106" s="120"/>
      <c r="BM106" s="120"/>
      <c r="BN106" s="120"/>
      <c r="BO106" s="120"/>
      <c r="BP106" s="120"/>
      <c r="BQ106" s="64" t="b">
        <f t="shared" si="27"/>
        <v>1</v>
      </c>
      <c r="BR106" s="96">
        <f t="shared" si="21"/>
        <v>0</v>
      </c>
      <c r="BS106" s="96">
        <f t="shared" si="22"/>
        <v>0</v>
      </c>
      <c r="BT106" s="64"/>
      <c r="BU106" s="4" t="b">
        <f t="shared" si="28"/>
        <v>0</v>
      </c>
      <c r="BV106" s="4" t="b">
        <f t="shared" si="29"/>
        <v>1</v>
      </c>
    </row>
    <row r="107" spans="1:75" ht="127.5" x14ac:dyDescent="0.25">
      <c r="A107" s="26" t="s">
        <v>313</v>
      </c>
      <c r="B107" s="26" t="s">
        <v>556</v>
      </c>
      <c r="C107" s="26" t="s">
        <v>557</v>
      </c>
      <c r="D107" s="26" t="s">
        <v>324</v>
      </c>
      <c r="E107" s="26" t="s">
        <v>55</v>
      </c>
      <c r="F107" s="26" t="s">
        <v>558</v>
      </c>
      <c r="G107" s="26" t="s">
        <v>577</v>
      </c>
      <c r="H107" s="26" t="s">
        <v>58</v>
      </c>
      <c r="I107" s="26" t="s">
        <v>327</v>
      </c>
      <c r="J107" s="41" t="s">
        <v>578</v>
      </c>
      <c r="K107" s="28">
        <v>97</v>
      </c>
      <c r="L107" s="41" t="s">
        <v>579</v>
      </c>
      <c r="M107" s="45">
        <v>43101</v>
      </c>
      <c r="N107" s="45">
        <v>43465</v>
      </c>
      <c r="O107" s="41" t="s">
        <v>580</v>
      </c>
      <c r="P107" s="27" t="s">
        <v>581</v>
      </c>
      <c r="Q107" s="30">
        <v>10</v>
      </c>
      <c r="R107" s="28" t="s">
        <v>96</v>
      </c>
      <c r="S107" s="28" t="s">
        <v>72</v>
      </c>
      <c r="T107" s="27" t="s">
        <v>582</v>
      </c>
      <c r="U107" s="127">
        <v>0</v>
      </c>
      <c r="V107" s="30"/>
      <c r="W107" s="30"/>
      <c r="X107" s="35">
        <v>2</v>
      </c>
      <c r="Y107" s="30">
        <v>2</v>
      </c>
      <c r="Z107" s="30">
        <v>2</v>
      </c>
      <c r="AA107" s="35">
        <v>6</v>
      </c>
      <c r="AB107" s="30">
        <v>6</v>
      </c>
      <c r="AC107" s="30">
        <v>6</v>
      </c>
      <c r="AD107" s="35">
        <v>8</v>
      </c>
      <c r="AE107" s="30">
        <v>8</v>
      </c>
      <c r="AF107" s="30">
        <v>8</v>
      </c>
      <c r="AG107" s="35">
        <v>10</v>
      </c>
      <c r="AH107" s="30">
        <v>6</v>
      </c>
      <c r="AI107" s="85" t="s">
        <v>630</v>
      </c>
      <c r="AJ107" s="85" t="s">
        <v>630</v>
      </c>
      <c r="AK107" s="30"/>
      <c r="AL107" s="85" t="s">
        <v>630</v>
      </c>
      <c r="AM107" s="85" t="s">
        <v>630</v>
      </c>
      <c r="AN107" s="30"/>
      <c r="AO107" s="30">
        <f t="shared" si="30"/>
        <v>6</v>
      </c>
      <c r="AP107" s="92">
        <f t="shared" si="23"/>
        <v>1</v>
      </c>
      <c r="AQ107" s="89"/>
      <c r="AR107" s="89"/>
      <c r="AS107" s="89"/>
      <c r="AT107" s="89"/>
      <c r="AU107" s="89"/>
      <c r="AV107" s="89"/>
      <c r="AW107" s="89"/>
      <c r="AX107" s="32" t="e">
        <f t="shared" si="18"/>
        <v>#DIV/0!</v>
      </c>
      <c r="AY107" s="58" t="s">
        <v>583</v>
      </c>
      <c r="AZ107" s="115">
        <f t="shared" si="19"/>
        <v>364</v>
      </c>
      <c r="BA107" s="116">
        <f t="shared" si="24"/>
        <v>211</v>
      </c>
      <c r="BB107" s="117">
        <f>+AZ107-BA107</f>
        <v>153</v>
      </c>
      <c r="BC107" s="118">
        <f t="shared" si="26"/>
        <v>0.42032967032967034</v>
      </c>
      <c r="BD107" s="26" t="s">
        <v>584</v>
      </c>
      <c r="BE107" s="27"/>
      <c r="BF107" s="130"/>
      <c r="BG107" s="120" t="b">
        <f t="shared" si="20"/>
        <v>1</v>
      </c>
      <c r="BH107" s="121" t="s">
        <v>606</v>
      </c>
      <c r="BI107" s="120"/>
      <c r="BJ107" s="120"/>
      <c r="BK107" s="120"/>
      <c r="BL107" s="120"/>
      <c r="BM107" s="120"/>
      <c r="BN107" s="120"/>
      <c r="BO107" s="120"/>
      <c r="BP107" s="120"/>
      <c r="BQ107" s="64" t="b">
        <f t="shared" si="27"/>
        <v>1</v>
      </c>
      <c r="BR107" s="96">
        <f t="shared" si="21"/>
        <v>0</v>
      </c>
      <c r="BS107" s="96">
        <f t="shared" si="22"/>
        <v>0</v>
      </c>
      <c r="BT107" s="64" t="b">
        <f>+AP107 &gt; 100%</f>
        <v>0</v>
      </c>
      <c r="BU107" s="4" t="b">
        <f t="shared" si="28"/>
        <v>0</v>
      </c>
      <c r="BV107" s="4" t="b">
        <f t="shared" si="29"/>
        <v>0</v>
      </c>
      <c r="BW107" s="4" t="s">
        <v>694</v>
      </c>
    </row>
    <row r="108" spans="1:75" ht="50.1" customHeight="1" x14ac:dyDescent="0.25">
      <c r="A108" s="143" t="s">
        <v>313</v>
      </c>
      <c r="B108" s="143" t="s">
        <v>556</v>
      </c>
      <c r="C108" s="143" t="s">
        <v>557</v>
      </c>
      <c r="D108" s="143" t="s">
        <v>335</v>
      </c>
      <c r="E108" s="143" t="s">
        <v>55</v>
      </c>
      <c r="F108" s="143" t="s">
        <v>558</v>
      </c>
      <c r="G108" s="143" t="s">
        <v>585</v>
      </c>
      <c r="H108" s="143" t="s">
        <v>58</v>
      </c>
      <c r="I108" s="143" t="s">
        <v>327</v>
      </c>
      <c r="J108" s="58" t="s">
        <v>586</v>
      </c>
      <c r="K108" s="28">
        <v>98</v>
      </c>
      <c r="L108" s="58" t="s">
        <v>587</v>
      </c>
      <c r="M108" s="59">
        <v>43101</v>
      </c>
      <c r="N108" s="59">
        <v>43465</v>
      </c>
      <c r="O108" s="58" t="s">
        <v>588</v>
      </c>
      <c r="P108" s="58" t="s">
        <v>589</v>
      </c>
      <c r="Q108" s="60">
        <v>100</v>
      </c>
      <c r="R108" s="61" t="s">
        <v>64</v>
      </c>
      <c r="S108" s="28" t="s">
        <v>72</v>
      </c>
      <c r="T108" s="27" t="s">
        <v>590</v>
      </c>
      <c r="U108" s="134">
        <v>351271398</v>
      </c>
      <c r="V108" s="62"/>
      <c r="W108" s="62"/>
      <c r="X108" s="63">
        <v>100</v>
      </c>
      <c r="Y108" s="62">
        <v>100</v>
      </c>
      <c r="Z108" s="62">
        <v>100</v>
      </c>
      <c r="AA108" s="63">
        <v>100</v>
      </c>
      <c r="AB108" s="62">
        <v>100</v>
      </c>
      <c r="AC108" s="62">
        <v>100</v>
      </c>
      <c r="AD108" s="63">
        <v>100</v>
      </c>
      <c r="AE108" s="62">
        <v>100</v>
      </c>
      <c r="AF108" s="62">
        <v>100</v>
      </c>
      <c r="AG108" s="63">
        <v>100</v>
      </c>
      <c r="AH108" s="30">
        <v>93</v>
      </c>
      <c r="AI108" s="85" t="s">
        <v>630</v>
      </c>
      <c r="AJ108" s="85" t="s">
        <v>630</v>
      </c>
      <c r="AK108" s="30"/>
      <c r="AL108" s="85" t="s">
        <v>630</v>
      </c>
      <c r="AM108" s="85" t="s">
        <v>630</v>
      </c>
      <c r="AN108" s="30"/>
      <c r="AO108" s="30">
        <f>+AH108</f>
        <v>93</v>
      </c>
      <c r="AP108" s="92">
        <f>IF(AO108="NO PROGRAMADO", "NO PROGRAMADO", (AO108/AB108))</f>
        <v>0.93</v>
      </c>
      <c r="AQ108" s="90">
        <v>22199688</v>
      </c>
      <c r="AR108" s="90">
        <v>22199688</v>
      </c>
      <c r="AS108" s="89"/>
      <c r="AT108" s="89"/>
      <c r="AU108" s="89"/>
      <c r="AV108" s="89"/>
      <c r="AW108" s="89"/>
      <c r="AX108" s="32">
        <f t="shared" si="18"/>
        <v>6.3198108717066687E-2</v>
      </c>
      <c r="AY108" s="58" t="s">
        <v>591</v>
      </c>
      <c r="AZ108" s="115">
        <f t="shared" si="19"/>
        <v>364</v>
      </c>
      <c r="BA108" s="116">
        <f t="shared" si="24"/>
        <v>211</v>
      </c>
      <c r="BB108" s="117">
        <f>+AZ108-BA108</f>
        <v>153</v>
      </c>
      <c r="BC108" s="118">
        <f t="shared" si="26"/>
        <v>0.42032967032967034</v>
      </c>
      <c r="BD108" s="129"/>
      <c r="BE108" s="58" t="s">
        <v>276</v>
      </c>
      <c r="BF108" s="120"/>
      <c r="BG108" s="120" t="b">
        <f t="shared" si="20"/>
        <v>1</v>
      </c>
      <c r="BH108" s="121" t="s">
        <v>606</v>
      </c>
      <c r="BI108" s="120"/>
      <c r="BJ108" s="120"/>
      <c r="BK108" s="120"/>
      <c r="BL108" s="120"/>
      <c r="BM108" s="120"/>
      <c r="BN108" s="120"/>
      <c r="BO108" s="120" t="s">
        <v>628</v>
      </c>
      <c r="BP108" s="120"/>
      <c r="BQ108" s="64" t="b">
        <f t="shared" si="27"/>
        <v>1</v>
      </c>
      <c r="BR108" s="96">
        <f t="shared" si="21"/>
        <v>329071710</v>
      </c>
      <c r="BS108" s="96">
        <f t="shared" si="22"/>
        <v>329071710</v>
      </c>
      <c r="BT108" s="64" t="b">
        <f>+AP108 &gt; 100%</f>
        <v>0</v>
      </c>
      <c r="BU108" s="4" t="b">
        <f t="shared" si="28"/>
        <v>1</v>
      </c>
      <c r="BV108" s="4" t="b">
        <f t="shared" si="29"/>
        <v>0</v>
      </c>
      <c r="BW108" s="4" t="s">
        <v>695</v>
      </c>
    </row>
    <row r="109" spans="1:75" ht="50.1" customHeight="1" x14ac:dyDescent="0.25">
      <c r="A109" s="143" t="s">
        <v>313</v>
      </c>
      <c r="B109" s="143" t="s">
        <v>556</v>
      </c>
      <c r="C109" s="143" t="s">
        <v>557</v>
      </c>
      <c r="D109" s="143" t="s">
        <v>335</v>
      </c>
      <c r="E109" s="143" t="s">
        <v>55</v>
      </c>
      <c r="F109" s="143" t="s">
        <v>558</v>
      </c>
      <c r="G109" s="143" t="s">
        <v>592</v>
      </c>
      <c r="H109" s="143" t="s">
        <v>58</v>
      </c>
      <c r="I109" s="143" t="s">
        <v>327</v>
      </c>
      <c r="J109" s="58" t="s">
        <v>593</v>
      </c>
      <c r="K109" s="28">
        <v>99</v>
      </c>
      <c r="L109" s="58" t="s">
        <v>594</v>
      </c>
      <c r="M109" s="59">
        <v>43101</v>
      </c>
      <c r="N109" s="59">
        <v>43465</v>
      </c>
      <c r="O109" s="58" t="s">
        <v>595</v>
      </c>
      <c r="P109" s="58" t="s">
        <v>596</v>
      </c>
      <c r="Q109" s="60">
        <v>100</v>
      </c>
      <c r="R109" s="61" t="s">
        <v>64</v>
      </c>
      <c r="S109" s="28" t="s">
        <v>72</v>
      </c>
      <c r="T109" s="27" t="s">
        <v>597</v>
      </c>
      <c r="U109" s="134">
        <v>438156433</v>
      </c>
      <c r="V109" s="62"/>
      <c r="W109" s="62"/>
      <c r="X109" s="63">
        <v>100</v>
      </c>
      <c r="Y109" s="62">
        <v>100</v>
      </c>
      <c r="Z109" s="62">
        <v>100</v>
      </c>
      <c r="AA109" s="63">
        <v>100</v>
      </c>
      <c r="AB109" s="62">
        <v>100</v>
      </c>
      <c r="AC109" s="62">
        <v>100</v>
      </c>
      <c r="AD109" s="63">
        <v>100</v>
      </c>
      <c r="AE109" s="62">
        <v>100</v>
      </c>
      <c r="AF109" s="62">
        <v>100</v>
      </c>
      <c r="AG109" s="63">
        <v>100</v>
      </c>
      <c r="AH109" s="30">
        <v>91</v>
      </c>
      <c r="AI109" s="85" t="s">
        <v>630</v>
      </c>
      <c r="AJ109" s="85" t="s">
        <v>630</v>
      </c>
      <c r="AK109" s="30"/>
      <c r="AL109" s="85" t="s">
        <v>630</v>
      </c>
      <c r="AM109" s="85" t="s">
        <v>630</v>
      </c>
      <c r="AN109" s="30"/>
      <c r="AO109" s="30">
        <f>+AH109</f>
        <v>91</v>
      </c>
      <c r="AP109" s="92">
        <f t="shared" si="23"/>
        <v>0.91</v>
      </c>
      <c r="AQ109" s="90">
        <v>188671282</v>
      </c>
      <c r="AR109" s="90">
        <v>188671282</v>
      </c>
      <c r="AS109" s="89"/>
      <c r="AT109" s="89"/>
      <c r="AU109" s="89"/>
      <c r="AV109" s="89"/>
      <c r="AW109" s="89"/>
      <c r="AX109" s="32">
        <f t="shared" si="18"/>
        <v>0.43060256061560553</v>
      </c>
      <c r="AY109" s="58" t="s">
        <v>598</v>
      </c>
      <c r="AZ109" s="115">
        <f t="shared" si="19"/>
        <v>364</v>
      </c>
      <c r="BA109" s="116">
        <f t="shared" si="24"/>
        <v>211</v>
      </c>
      <c r="BB109" s="117">
        <f t="shared" si="25"/>
        <v>153</v>
      </c>
      <c r="BC109" s="118">
        <f t="shared" si="26"/>
        <v>0.42032967032967034</v>
      </c>
      <c r="BD109" s="129"/>
      <c r="BE109" s="58" t="s">
        <v>276</v>
      </c>
      <c r="BF109" s="120"/>
      <c r="BG109" s="120" t="b">
        <f t="shared" si="20"/>
        <v>1</v>
      </c>
      <c r="BH109" s="121" t="s">
        <v>606</v>
      </c>
      <c r="BI109" s="120"/>
      <c r="BJ109" s="120"/>
      <c r="BK109" s="120"/>
      <c r="BL109" s="120"/>
      <c r="BM109" s="120"/>
      <c r="BN109" s="120"/>
      <c r="BO109" s="120" t="s">
        <v>628</v>
      </c>
      <c r="BP109" s="120"/>
      <c r="BQ109" s="64" t="b">
        <f t="shared" si="27"/>
        <v>1</v>
      </c>
      <c r="BR109" s="96">
        <f t="shared" si="21"/>
        <v>249485151</v>
      </c>
      <c r="BS109" s="96">
        <f t="shared" si="22"/>
        <v>249485151</v>
      </c>
      <c r="BT109" s="64" t="b">
        <f>+AP109 &gt; 100%</f>
        <v>0</v>
      </c>
      <c r="BU109" s="4" t="b">
        <f t="shared" si="28"/>
        <v>1</v>
      </c>
      <c r="BV109" s="4" t="b">
        <f t="shared" si="29"/>
        <v>0</v>
      </c>
      <c r="BW109" s="4" t="s">
        <v>695</v>
      </c>
    </row>
    <row r="110" spans="1:75" ht="50.1" customHeight="1" x14ac:dyDescent="0.25">
      <c r="A110" s="143" t="s">
        <v>313</v>
      </c>
      <c r="B110" s="143" t="s">
        <v>556</v>
      </c>
      <c r="C110" s="143" t="s">
        <v>557</v>
      </c>
      <c r="D110" s="143" t="s">
        <v>335</v>
      </c>
      <c r="E110" s="143" t="s">
        <v>55</v>
      </c>
      <c r="F110" s="143" t="s">
        <v>558</v>
      </c>
      <c r="G110" s="143" t="s">
        <v>599</v>
      </c>
      <c r="H110" s="143" t="s">
        <v>58</v>
      </c>
      <c r="I110" s="143" t="s">
        <v>318</v>
      </c>
      <c r="J110" s="58" t="s">
        <v>600</v>
      </c>
      <c r="K110" s="28">
        <v>100</v>
      </c>
      <c r="L110" s="58" t="s">
        <v>601</v>
      </c>
      <c r="M110" s="59">
        <v>43101</v>
      </c>
      <c r="N110" s="59">
        <v>43465</v>
      </c>
      <c r="O110" s="58" t="s">
        <v>602</v>
      </c>
      <c r="P110" s="58" t="s">
        <v>603</v>
      </c>
      <c r="Q110" s="60">
        <v>90</v>
      </c>
      <c r="R110" s="61" t="s">
        <v>64</v>
      </c>
      <c r="S110" s="28" t="s">
        <v>72</v>
      </c>
      <c r="T110" s="27" t="s">
        <v>597</v>
      </c>
      <c r="U110" s="127">
        <v>0</v>
      </c>
      <c r="V110" s="62"/>
      <c r="W110" s="62"/>
      <c r="X110" s="63">
        <v>90</v>
      </c>
      <c r="Y110" s="62">
        <v>90</v>
      </c>
      <c r="Z110" s="62">
        <v>90</v>
      </c>
      <c r="AA110" s="63">
        <v>90</v>
      </c>
      <c r="AB110" s="62">
        <v>90</v>
      </c>
      <c r="AC110" s="62">
        <v>90</v>
      </c>
      <c r="AD110" s="63">
        <v>90</v>
      </c>
      <c r="AE110" s="62">
        <v>90</v>
      </c>
      <c r="AF110" s="62">
        <v>90</v>
      </c>
      <c r="AG110" s="63">
        <v>90</v>
      </c>
      <c r="AH110" s="30">
        <v>89</v>
      </c>
      <c r="AI110" s="85" t="s">
        <v>630</v>
      </c>
      <c r="AJ110" s="85" t="s">
        <v>630</v>
      </c>
      <c r="AK110" s="30"/>
      <c r="AL110" s="85" t="s">
        <v>630</v>
      </c>
      <c r="AM110" s="85" t="s">
        <v>630</v>
      </c>
      <c r="AN110" s="30"/>
      <c r="AO110" s="30">
        <f>+AH110</f>
        <v>89</v>
      </c>
      <c r="AP110" s="92">
        <f t="shared" si="23"/>
        <v>0.98888888888888893</v>
      </c>
      <c r="AQ110" s="89"/>
      <c r="AR110" s="89"/>
      <c r="AS110" s="89"/>
      <c r="AT110" s="89"/>
      <c r="AU110" s="89"/>
      <c r="AV110" s="89"/>
      <c r="AW110" s="89"/>
      <c r="AX110" s="32" t="e">
        <f t="shared" si="18"/>
        <v>#DIV/0!</v>
      </c>
      <c r="AY110" s="58" t="s">
        <v>604</v>
      </c>
      <c r="AZ110" s="115">
        <f t="shared" si="19"/>
        <v>364</v>
      </c>
      <c r="BA110" s="116">
        <f t="shared" si="24"/>
        <v>211</v>
      </c>
      <c r="BB110" s="117">
        <f t="shared" si="25"/>
        <v>153</v>
      </c>
      <c r="BC110" s="118">
        <f t="shared" si="26"/>
        <v>0.42032967032967034</v>
      </c>
      <c r="BD110" s="129"/>
      <c r="BE110" s="58" t="s">
        <v>276</v>
      </c>
      <c r="BF110" s="129" t="s">
        <v>605</v>
      </c>
      <c r="BG110" s="120" t="b">
        <f t="shared" si="20"/>
        <v>1</v>
      </c>
      <c r="BH110" s="121" t="s">
        <v>606</v>
      </c>
      <c r="BI110" s="120"/>
      <c r="BJ110" s="120"/>
      <c r="BK110" s="120"/>
      <c r="BL110" s="120"/>
      <c r="BM110" s="120"/>
      <c r="BN110" s="120"/>
      <c r="BO110" s="120" t="s">
        <v>628</v>
      </c>
      <c r="BP110" s="120"/>
      <c r="BQ110" s="64" t="b">
        <f t="shared" si="27"/>
        <v>1</v>
      </c>
      <c r="BR110" s="96">
        <f t="shared" si="21"/>
        <v>0</v>
      </c>
      <c r="BS110" s="96">
        <f t="shared" si="22"/>
        <v>0</v>
      </c>
      <c r="BT110" s="64" t="b">
        <f>+AP110 &gt; 100%</f>
        <v>0</v>
      </c>
      <c r="BU110" s="4" t="b">
        <f t="shared" si="28"/>
        <v>1</v>
      </c>
      <c r="BV110" s="4" t="b">
        <f t="shared" si="29"/>
        <v>0</v>
      </c>
      <c r="BW110" s="4" t="s">
        <v>695</v>
      </c>
    </row>
    <row r="111" spans="1:75" ht="20.25" customHeight="1" x14ac:dyDescent="0.25">
      <c r="A111" s="65"/>
      <c r="B111" s="65"/>
      <c r="C111" s="66"/>
      <c r="D111" s="66"/>
      <c r="E111" s="66"/>
      <c r="F111" s="66"/>
      <c r="G111" s="66"/>
      <c r="H111" s="66"/>
      <c r="I111" s="66"/>
      <c r="J111" s="67"/>
      <c r="K111" s="65"/>
      <c r="L111" s="65"/>
      <c r="M111" s="68"/>
      <c r="N111" s="68"/>
      <c r="O111" s="66"/>
      <c r="P111" s="69"/>
      <c r="Q111" s="70"/>
      <c r="R111" s="71"/>
      <c r="S111" s="70"/>
      <c r="T111" s="72"/>
      <c r="U111" s="73">
        <f>SUM(U12:U110)</f>
        <v>226871256945</v>
      </c>
      <c r="V111" s="74"/>
      <c r="W111" s="74"/>
      <c r="X111" s="75"/>
      <c r="Y111" s="75"/>
      <c r="Z111" s="75"/>
      <c r="AA111" s="75"/>
      <c r="AB111" s="75"/>
      <c r="AC111" s="75"/>
      <c r="AD111" s="75"/>
      <c r="AE111" s="75"/>
      <c r="AF111" s="75"/>
      <c r="AG111" s="75"/>
      <c r="BD111" s="1"/>
      <c r="BE111" s="1"/>
      <c r="BF111" s="66"/>
    </row>
    <row r="112" spans="1:75" x14ac:dyDescent="0.25">
      <c r="A112" s="65"/>
      <c r="B112" s="65"/>
      <c r="C112" s="66"/>
      <c r="D112" s="66"/>
      <c r="E112" s="66"/>
      <c r="F112" s="66"/>
      <c r="G112" s="66"/>
      <c r="H112" s="66"/>
      <c r="I112" s="66"/>
      <c r="J112" s="67"/>
      <c r="K112" s="65"/>
      <c r="L112" s="65"/>
      <c r="M112" s="68"/>
      <c r="N112" s="68"/>
      <c r="O112" s="66"/>
      <c r="P112" s="69"/>
      <c r="Q112" s="70"/>
      <c r="R112" s="71"/>
      <c r="S112" s="70"/>
      <c r="T112" s="72"/>
      <c r="U112" s="76"/>
      <c r="V112" s="74"/>
      <c r="W112" s="74"/>
      <c r="X112" s="75"/>
      <c r="Y112" s="75"/>
      <c r="Z112" s="75"/>
      <c r="AA112" s="75"/>
      <c r="AB112" s="75"/>
      <c r="AC112" s="75"/>
      <c r="AD112" s="75"/>
      <c r="AE112" s="75"/>
      <c r="AF112" s="75"/>
      <c r="AG112" s="75"/>
      <c r="BD112" s="1"/>
      <c r="BE112" s="1"/>
      <c r="BF112" s="66"/>
    </row>
    <row r="113" spans="1:58" x14ac:dyDescent="0.25">
      <c r="A113" s="65"/>
      <c r="B113" s="65"/>
      <c r="C113" s="66"/>
      <c r="D113" s="66"/>
      <c r="E113" s="66"/>
      <c r="F113" s="66"/>
      <c r="G113" s="66"/>
      <c r="H113" s="66"/>
      <c r="I113" s="66"/>
      <c r="J113" s="67"/>
      <c r="K113" s="65"/>
      <c r="L113" s="65"/>
      <c r="M113" s="68"/>
      <c r="N113" s="68"/>
      <c r="O113" s="66"/>
      <c r="P113" s="69"/>
      <c r="Q113" s="70"/>
      <c r="R113" s="71"/>
      <c r="S113" s="70"/>
      <c r="T113" s="72"/>
      <c r="U113" s="76"/>
      <c r="V113" s="74"/>
      <c r="W113" s="74"/>
      <c r="X113" s="75"/>
      <c r="Y113" s="75"/>
      <c r="Z113" s="75"/>
      <c r="AA113" s="75"/>
      <c r="AB113" s="75"/>
      <c r="AC113" s="75"/>
      <c r="AD113" s="75"/>
      <c r="AE113" s="75"/>
      <c r="AF113" s="75"/>
      <c r="AG113" s="75"/>
      <c r="BD113" s="1"/>
      <c r="BE113" s="1"/>
      <c r="BF113" s="66"/>
    </row>
    <row r="114" spans="1:58" x14ac:dyDescent="0.25">
      <c r="A114" s="77"/>
      <c r="B114" s="77"/>
      <c r="C114" s="77"/>
      <c r="D114" s="77"/>
      <c r="E114" s="77"/>
      <c r="F114" s="78"/>
      <c r="G114" s="77"/>
      <c r="H114" s="77"/>
      <c r="I114" s="77"/>
      <c r="J114" s="2"/>
      <c r="K114" s="79"/>
      <c r="L114" s="77"/>
      <c r="M114" s="80"/>
      <c r="N114" s="80"/>
      <c r="O114" s="81"/>
      <c r="P114" s="81"/>
      <c r="Q114" s="82"/>
      <c r="R114" s="1"/>
      <c r="S114" s="83"/>
      <c r="T114" s="77"/>
      <c r="U114" s="84"/>
      <c r="V114" s="83"/>
      <c r="W114" s="83"/>
      <c r="X114" s="83"/>
      <c r="Y114" s="83"/>
      <c r="Z114" s="83"/>
      <c r="AA114" s="83"/>
      <c r="AB114" s="83"/>
      <c r="AC114" s="83"/>
      <c r="AD114" s="83"/>
      <c r="AE114" s="83"/>
      <c r="AF114" s="83"/>
      <c r="AG114" s="83"/>
      <c r="BF114" s="66"/>
    </row>
    <row r="115" spans="1:58" x14ac:dyDescent="0.25">
      <c r="A115" s="77"/>
      <c r="B115" s="77"/>
      <c r="C115" s="77"/>
      <c r="D115" s="77"/>
      <c r="E115" s="77"/>
      <c r="F115" s="78"/>
      <c r="G115" s="77"/>
      <c r="H115" s="77"/>
      <c r="I115" s="77"/>
      <c r="J115" s="2"/>
      <c r="K115" s="79"/>
      <c r="L115" s="77"/>
      <c r="M115" s="80"/>
      <c r="N115" s="80"/>
      <c r="O115" s="81"/>
      <c r="P115" s="81"/>
      <c r="Q115" s="82"/>
      <c r="R115" s="1"/>
      <c r="S115" s="83"/>
      <c r="T115" s="77"/>
      <c r="U115" s="84"/>
      <c r="V115" s="83"/>
      <c r="W115" s="83"/>
      <c r="X115" s="83"/>
      <c r="Y115" s="83"/>
      <c r="Z115" s="83"/>
      <c r="AA115" s="83"/>
      <c r="AB115" s="83"/>
      <c r="AC115" s="83"/>
      <c r="AD115" s="83"/>
      <c r="AE115" s="83"/>
      <c r="AF115" s="83"/>
      <c r="AG115" s="83"/>
      <c r="BF115" s="66"/>
    </row>
    <row r="116" spans="1:58" x14ac:dyDescent="0.25">
      <c r="A116" s="77"/>
      <c r="B116" s="77"/>
      <c r="C116" s="77"/>
      <c r="D116" s="77"/>
      <c r="E116" s="77"/>
      <c r="F116" s="78"/>
      <c r="G116" s="77"/>
      <c r="H116" s="77"/>
      <c r="I116" s="77"/>
      <c r="J116" s="2"/>
      <c r="K116" s="79"/>
      <c r="L116" s="77"/>
      <c r="M116" s="80"/>
      <c r="N116" s="80"/>
      <c r="O116" s="81"/>
      <c r="P116" s="81"/>
      <c r="Q116" s="82"/>
      <c r="R116" s="1"/>
      <c r="S116" s="83"/>
      <c r="T116" s="77"/>
      <c r="U116" s="84"/>
      <c r="V116" s="83"/>
      <c r="W116" s="83"/>
      <c r="X116" s="83"/>
      <c r="Y116" s="83"/>
      <c r="Z116" s="83"/>
      <c r="AA116" s="83"/>
      <c r="AB116" s="83"/>
      <c r="AC116" s="83"/>
      <c r="AD116" s="83"/>
      <c r="AE116" s="83"/>
      <c r="AF116" s="83"/>
      <c r="AG116" s="83"/>
      <c r="BF116" s="66"/>
    </row>
    <row r="131" spans="1:59" s="3" customFormat="1" ht="39" customHeight="1" x14ac:dyDescent="0.25">
      <c r="A131" s="218"/>
      <c r="B131" s="218"/>
      <c r="C131" s="218"/>
      <c r="J131" s="6"/>
      <c r="M131" s="4"/>
      <c r="N131" s="4"/>
      <c r="O131" s="144"/>
      <c r="Q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F131" s="4"/>
      <c r="BG131" s="4"/>
    </row>
    <row r="132" spans="1:59" s="3" customFormat="1" ht="27.75" customHeight="1" x14ac:dyDescent="0.25">
      <c r="A132" s="220"/>
      <c r="B132" s="220"/>
      <c r="C132" s="220"/>
      <c r="J132" s="6"/>
      <c r="M132" s="4"/>
      <c r="N132" s="4"/>
      <c r="O132" s="144"/>
      <c r="Q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F132" s="4"/>
      <c r="BG132" s="4"/>
    </row>
  </sheetData>
  <sheetProtection formatCells="0" formatColumns="0" formatRows="0" autoFilter="0"/>
  <autoFilter ref="A11:BW111"/>
  <mergeCells count="12">
    <mergeCell ref="AZ10:BB10"/>
    <mergeCell ref="BH10:BS10"/>
    <mergeCell ref="BF105:BF106"/>
    <mergeCell ref="A131:C131"/>
    <mergeCell ref="V10:AG10"/>
    <mergeCell ref="AH10:AY10"/>
    <mergeCell ref="A132:C132"/>
    <mergeCell ref="A6:J6"/>
    <mergeCell ref="A10:D10"/>
    <mergeCell ref="E10:J10"/>
    <mergeCell ref="K10:U10"/>
    <mergeCell ref="A69:A72"/>
  </mergeCells>
  <conditionalFormatting sqref="AP12:AP110">
    <cfRule type="iconSet" priority="2">
      <iconSet iconSet="3TrafficLights2">
        <cfvo type="percent" val="0"/>
        <cfvo type="num" val="$AP$6"/>
        <cfvo type="num" val="$AO$6"/>
      </iconSet>
    </cfRule>
  </conditionalFormatting>
  <conditionalFormatting sqref="BB12:BB110">
    <cfRule type="dataBar" priority="1">
      <dataBar>
        <cfvo type="min"/>
        <cfvo type="max"/>
        <color rgb="FF63C384"/>
      </dataBar>
      <extLst>
        <ext xmlns:x14="http://schemas.microsoft.com/office/spreadsheetml/2009/9/main" uri="{B025F937-C7B1-47D3-B67F-A62EFF666E3E}">
          <x14:id>{1C0DB0C9-C6E5-4638-A3B3-3B668ED9EB2C}</x14:id>
        </ext>
      </extLst>
    </cfRule>
  </conditionalFormatting>
  <dataValidations count="17">
    <dataValidation type="whole" operator="greaterThanOrEqual" allowBlank="1" showInputMessage="1" showErrorMessage="1" sqref="AK66:AM67 AL86:AM91 AJ12 AK44:AM44 AN74:AN77 AK107 AN97:AN107 AL97:AM97 AK104 AL104:AM105 AL93:AM95 AN80:AN95 AK89:AK93 AK80:AK87 AL80:AM84 AK74:AL75 AK50:AM50 AN65:AN70 AL70:AM70 AK69:AK70 AK31:AN31 AK53:AK55 AN50:AN57 AN44:AN45 AN35:AN39 AK38:AM38 AK35:AM35 AL14:AM14 AL17:AM17 AL12:AM12 AL22:AM29 AN12:AN29 AK12:AK29 AN33 AN42 AN48 AK72 AN72 AM74:AM76 AS12:AW14 AS19:AW27 AS30:AW31 AS33:AW95 AS97:AW110">
      <formula1>AI12</formula1>
    </dataValidation>
    <dataValidation type="whole" operator="greaterThanOrEqual" allowBlank="1" showInputMessage="1" showErrorMessage="1" sqref="AJ31 AJ99:AJ103 AJ35 AJ38 AJ22:AJ29 AJ44 AJ17 AK59:AK61 AJ63 AJ66 AJ50 AK108:AK110 AJ89:AJ91 AJ83 AJ87 AN108:AN110 AJ80:AJ81 AJ78:AN78 AK63:AK64 AL63:AM63 AN59:AN64 AJ14 AJ74:AJ75">
      <formula1>0</formula1>
    </dataValidation>
    <dataValidation type="whole" operator="greaterThanOrEqual" allowBlank="1" showInputMessage="1" showErrorMessage="1" promptTitle="solo permite número entero" prompt="Registrar número entero, sin decimales ni signo %" sqref="AI12 AH12:AH18 AH107:AH110">
      <formula1>0</formula1>
    </dataValidation>
    <dataValidation type="list" allowBlank="1" showInputMessage="1" showErrorMessage="1" sqref="I12:I116">
      <formula1>iniciativas</formula1>
    </dataValidation>
    <dataValidation type="list" allowBlank="1" showInputMessage="1" showErrorMessage="1" sqref="C12:C116">
      <formula1>Políticas</formula1>
    </dataValidation>
    <dataValidation type="list" allowBlank="1" showInputMessage="1" showErrorMessage="1" sqref="E12:E116">
      <formula1>DESCRIPCION</formula1>
    </dataValidation>
    <dataValidation type="list" allowBlank="1" showInputMessage="1" showErrorMessage="1" sqref="A12:A69 A73:A116">
      <formula1>Dependencias</formula1>
    </dataValidation>
    <dataValidation type="list" allowBlank="1" showInputMessage="1" showErrorMessage="1" sqref="G111:G116 G12:G106">
      <formula1>planes</formula1>
    </dataValidation>
    <dataValidation type="whole" operator="greaterThanOrEqual" allowBlank="1" showInputMessage="1" showErrorMessage="1" promptTitle="Cifras completas en pesos" prompt="Sin decimales" sqref="U26:U51 U58:U66 U69:U81 U86 U98:U103 U105:U107 U110 U83">
      <formula1>0</formula1>
    </dataValidation>
    <dataValidation type="whole" operator="greaterThan" allowBlank="1" showInputMessage="1" showErrorMessage="1" promptTitle="Cifras completas en pesos" prompt="Sin decimales" sqref="AQ12:AQ21 AT32:AW32 AQ26:AQ51 AT15:AW18 AT28:AW28 AR30:AR51 AR26:AR28 AR13:AR21">
      <formula1>0</formula1>
    </dataValidation>
    <dataValidation type="whole" operator="notEqual" allowBlank="1" showInputMessage="1" showErrorMessage="1" promptTitle="Cifras completas en pesos" prompt="Sin decimales" sqref="U17:U25 U52:U57 U111:U116 U67:U68 U104 U87:U97 U82 U84:U85 AR12 U12:U15 AR29 AT29:AW29">
      <formula1>0</formula1>
    </dataValidation>
    <dataValidation type="whole" errorStyle="warning" operator="greaterThan" allowBlank="1" showInputMessage="1" showErrorMessage="1" errorTitle="formato de número" error="solo recibe formato de números enteros" promptTitle="solo permite número entero" prompt="Registrar número entero, sin decimales ni signo %" sqref="Q114:Q116 Q65:Q67 Q12:Q61 Q104:Q107 Q70:Q98 AB86">
      <formula1>0</formula1>
    </dataValidation>
    <dataValidation type="list" allowBlank="1" showInputMessage="1" showErrorMessage="1" sqref="H68:H193 H12:H66">
      <formula1>Programas1</formula1>
    </dataValidation>
    <dataValidation type="list" allowBlank="1" showInputMessage="1" showErrorMessage="1" sqref="D67:D106 D108:D116 D12:D65">
      <formula1>Objetivos</formula1>
    </dataValidation>
    <dataValidation type="whole" operator="greaterThan" allowBlank="1" showInputMessage="1" showErrorMessage="1" promptTitle="solo permite número entero" prompt="Registrar número entero, sin decimales ni signo %" sqref="X13 AA13 V114:AG116 V65:AG67 Z81:Z82 V104:AG107 X81:Y83 V70:W83 X79:Z80 V12:AG12 V14:AG62 AD13:AG13 X70:AG78 AA79:AG82 Z83:AG83 V84:AA98 AC84:AG98 AB84:AB85 AB87:AB98">
      <formula1>0</formula1>
    </dataValidation>
    <dataValidation type="list" allowBlank="1" showInputMessage="1" showErrorMessage="1" sqref="F12 F14:F116">
      <formula1>Proceso</formula1>
    </dataValidation>
    <dataValidation type="list" allowBlank="1" showInputMessage="1" showErrorMessage="1" sqref="F13 B12:B116">
      <formula1>Grupos</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1C0DB0C9-C6E5-4638-A3B3-3B668ED9EB2C}">
            <x14:dataBar minLength="0" maxLength="100" border="1" negativeBarBorderColorSameAsPositive="0">
              <x14:cfvo type="autoMin"/>
              <x14:cfvo type="autoMax"/>
              <x14:borderColor rgb="FF63C384"/>
              <x14:negativeFillColor rgb="FFFF0000"/>
              <x14:negativeBorderColor rgb="FFFF0000"/>
              <x14:axisColor rgb="FF000000"/>
            </x14:dataBar>
          </x14:cfRule>
          <xm:sqref>BB12:BB110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bjeto xmlns="b1fe5e50-6797-40b7-a61a-fa95edfd3e93">SM interventoría técnica/admin/jurídica/financiera al Convenio que se suscriba para "Fortalecimiento capacidad institucional entes reguladores actividades sector hidrocarburos.."
ATENCIÓN:Se amplía plazo entrega de propuesta hasta el 8 de junio a las 5 pm</Objeto>
    <Tipo_Sondeo xmlns="b1fe5e50-6797-40b7-a61a-fa95edfd3e93">10</Tipo_Sondeo>
    <Mes xmlns="b1fe5e50-6797-40b7-a61a-fa95edfd3e93">Junio</Mes>
    <Vigencia xmlns="b1fe5e50-6797-40b7-a61a-fa95edfd3e93">2018</Vigencia>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48948FF438FCA478ED5442B640A9A86" ma:contentTypeVersion="7" ma:contentTypeDescription="Crear nuevo documento." ma:contentTypeScope="" ma:versionID="5109f38cb39871bcb82140a1e8bb9667">
  <xsd:schema xmlns:xsd="http://www.w3.org/2001/XMLSchema" xmlns:xs="http://www.w3.org/2001/XMLSchema" xmlns:p="http://schemas.microsoft.com/office/2006/metadata/properties" xmlns:ns2="b1fe5e50-6797-40b7-a61a-fa95edfd3e93" xmlns:ns3="4afde810-2293-4670-bb5c-117753097ca5" targetNamespace="http://schemas.microsoft.com/office/2006/metadata/properties" ma:root="true" ma:fieldsID="6e42fa39c15d739e249771b12ddfbb0e" ns2:_="" ns3:_="">
    <xsd:import namespace="b1fe5e50-6797-40b7-a61a-fa95edfd3e93"/>
    <xsd:import namespace="4afde810-2293-4670-bb5c-117753097ca5"/>
    <xsd:element name="properties">
      <xsd:complexType>
        <xsd:sequence>
          <xsd:element name="documentManagement">
            <xsd:complexType>
              <xsd:all>
                <xsd:element ref="ns2:Objeto" minOccurs="0"/>
                <xsd:element ref="ns2:Tipo_Sondeo"/>
                <xsd:element ref="ns2:Vigencia" minOccurs="0"/>
                <xsd:element ref="ns2:Me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fe5e50-6797-40b7-a61a-fa95edfd3e93" elementFormDefault="qualified">
    <xsd:import namespace="http://schemas.microsoft.com/office/2006/documentManagement/types"/>
    <xsd:import namespace="http://schemas.microsoft.com/office/infopath/2007/PartnerControls"/>
    <xsd:element name="Objeto" ma:index="2" nillable="true" ma:displayName="Objeto" ma:internalName="Objeto">
      <xsd:simpleType>
        <xsd:restriction base="dms:Note">
          <xsd:maxLength value="255"/>
        </xsd:restriction>
      </xsd:simpleType>
    </xsd:element>
    <xsd:element name="Tipo_Sondeo" ma:index="3" ma:displayName="Sondeos de Mercado" ma:list="{af9d8cef-25e5-412e-8c52-04c6da7d2d97}" ma:internalName="Tipo_Sondeo" ma:readOnly="false" ma:showField="Title" ma:web="66dbb51e-67b6-4e5d-aeab-aa0a094602a4">
      <xsd:simpleType>
        <xsd:restriction base="dms:Lookup"/>
      </xsd:simpleType>
    </xsd:element>
    <xsd:element name="Vigencia" ma:index="4" nillable="true" ma:displayName="Vigencia" ma:decimals="0" ma:description="Año" ma:internalName="Vigencia">
      <xsd:simpleType>
        <xsd:restriction base="dms:Number">
          <xsd:maxInclusive value="2030"/>
          <xsd:minInclusive value="2003"/>
        </xsd:restriction>
      </xsd:simpleType>
    </xsd:element>
    <xsd:element name="Mes" ma:index="11" ma:displayName="Mes" ma:format="Dropdown" ma:internalName="Mes">
      <xsd:simpleType>
        <xsd:restriction base="dms:Choice">
          <xsd:enumeration value="Enero"/>
          <xsd:enumeration value="Febrero"/>
          <xsd:enumeration value="Marzo"/>
          <xsd:enumeration value="Abril"/>
          <xsd:enumeration value="Mayo"/>
          <xsd:enumeration value="Junio"/>
          <xsd:enumeration value="Julio"/>
          <xsd:enumeration value="Agosto"/>
          <xsd:enumeration value="Septiembre"/>
          <xsd:enumeration value="Octubre"/>
          <xsd:enumeration value="Noviembre"/>
          <xsd:enumeration value="Diciembre"/>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208AD2-CAB9-488B-A880-7A2234BF6966}"/>
</file>

<file path=customXml/itemProps2.xml><?xml version="1.0" encoding="utf-8"?>
<ds:datastoreItem xmlns:ds="http://schemas.openxmlformats.org/officeDocument/2006/customXml" ds:itemID="{CDB0186D-6419-419D-B7DB-7381835FB2C0}"/>
</file>

<file path=customXml/itemProps3.xml><?xml version="1.0" encoding="utf-8"?>
<ds:datastoreItem xmlns:ds="http://schemas.openxmlformats.org/officeDocument/2006/customXml" ds:itemID="{F5270BB7-DD6C-4871-9731-D5775C6D02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Recursos PA</vt:lpstr>
      <vt:lpstr>Hoja1</vt:lpstr>
      <vt:lpstr>Hoja3</vt:lpstr>
      <vt:lpstr>Monitoreo Unificado PA </vt:lpstr>
      <vt:lpstr>Tablas semaforos</vt:lpstr>
      <vt:lpstr>Fórmulas agregadas</vt:lpstr>
      <vt:lpstr>Hoja7</vt:lpstr>
      <vt:lpstr>Hoja8</vt:lpstr>
      <vt:lpstr>Datos Presentación METAS</vt:lpstr>
      <vt:lpstr>Hoja5</vt: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Seguimiento-Acumulado-Plan-de-Accion-2018-ANH- Agosto</dc:title>
  <dc:creator>Patricia Marin Ruiz</dc:creator>
  <cp:lastModifiedBy>Patricia Marin Ruiz</cp:lastModifiedBy>
  <dcterms:created xsi:type="dcterms:W3CDTF">2018-08-17T12:50:51Z</dcterms:created>
  <dcterms:modified xsi:type="dcterms:W3CDTF">2018-09-14T22:37:05Z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0x010100548948FF438FCA478ED5442B640A9A86</vt:lpwstr>
  </property>
</Properties>
</file>